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_Beta\"/>
    </mc:Choice>
  </mc:AlternateContent>
  <xr:revisionPtr revIDLastSave="0" documentId="13_ncr:1_{6C33B472-BC78-4247-A78D-077C028F683F}"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a="1"/>
  <c r="C15" i="6" s="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Q3" i="4"/>
  <c r="T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W3" i="4"/>
  <c r="I3" i="4"/>
  <c r="H3" i="4"/>
  <c r="D3" i="4"/>
  <c r="P3" i="4"/>
  <c r="I4" i="4"/>
  <c r="D4" i="4"/>
  <c r="W4" i="4"/>
  <c r="P4" i="4"/>
  <c r="K3" i="4"/>
  <c r="R2" i="4"/>
  <c r="Y3" i="4"/>
  <c r="K4" i="4"/>
  <c r="N4" i="4"/>
  <c r="J3" i="4"/>
  <c r="M4" i="4"/>
  <c r="V4" i="4"/>
  <c r="G4" i="4"/>
  <c r="X4" i="4"/>
  <c r="S3" i="4"/>
  <c r="O4" i="4"/>
  <c r="J4" i="4"/>
  <c r="N3" i="4"/>
  <c r="O3" i="4"/>
  <c r="T2" i="4"/>
  <c r="L3" i="4"/>
  <c r="L4" i="4"/>
  <c r="F4" i="4"/>
  <c r="B3" i="4"/>
  <c r="G3" i="4"/>
  <c r="U3" i="4"/>
  <c r="H2" i="4"/>
  <c r="B4" i="4"/>
  <c r="H4" i="4"/>
  <c r="P2" i="4"/>
  <c r="X2" i="4"/>
  <c r="J2" i="4"/>
  <c r="V2" i="4"/>
  <c r="E3" i="4"/>
  <c r="L2" i="4"/>
  <c r="Z2" i="4"/>
  <c r="F3" i="4"/>
  <c r="V3" i="4"/>
  <c r="N2" i="4"/>
  <c r="Q4" i="4"/>
  <c r="U4" i="4"/>
  <c r="C4" i="4"/>
  <c r="M3" i="4"/>
  <c r="T4" i="4"/>
  <c r="R4" i="4"/>
  <c r="X3" i="4"/>
  <c r="R3" i="4"/>
  <c r="E4" i="4"/>
  <c r="C3" i="4"/>
  <c r="S4"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H31" i="6" l="1"/>
  <c r="H28" i="6"/>
  <c r="H46" i="7" s="1"/>
  <c r="N15" i="6"/>
  <c r="I42" i="7" s="1"/>
  <c r="H42" i="7"/>
  <c r="E108" i="7"/>
  <c r="D23" i="7"/>
  <c r="M19" i="6"/>
  <c r="AA6" i="3"/>
  <c r="H48" i="8"/>
  <c r="P29" i="1"/>
  <c r="A7" i="3"/>
  <c r="B7" i="3" s="1"/>
  <c r="P7" i="3" s="1"/>
  <c r="Q7" i="3" s="1"/>
  <c r="AD6" i="3"/>
  <c r="P6" i="3"/>
  <c r="Q6" i="3" s="1"/>
  <c r="H71" i="7"/>
  <c r="Z6" i="3"/>
  <c r="H68" i="7"/>
  <c r="H16" i="7"/>
  <c r="P28" i="1"/>
  <c r="H50" i="8"/>
  <c r="C149" i="6"/>
  <c r="H46" i="8"/>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90" i="6" l="1"/>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0" i="6" l="1"/>
  <c r="H30" i="6"/>
  <c r="H48" i="7" s="1"/>
  <c r="B194" i="6"/>
  <c r="H14" i="7"/>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AD433" i="3"/>
  <c r="U433" i="3"/>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Y474" i="3"/>
  <c r="T476" i="3"/>
  <c r="AG476" i="3" l="1"/>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s="1"/>
  <c r="Y562" i="3" l="1"/>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A625" i="3"/>
  <c r="Z625" i="3"/>
  <c r="AC625" i="3"/>
  <c r="U624" i="3" l="1"/>
  <c r="Y623" i="3"/>
  <c r="T625" i="3"/>
  <c r="D625" i="3" l="1"/>
  <c r="G625" i="3" s="1"/>
  <c r="E625" i="3"/>
  <c r="H625" i="3" s="1"/>
  <c r="AH625" i="3"/>
  <c r="AG625" i="3"/>
  <c r="F625" i="3" l="1"/>
  <c r="I625" i="3"/>
  <c r="J625" i="3"/>
  <c r="AD625" i="3" s="1"/>
  <c r="M625" i="3"/>
  <c r="N625" i="3" s="1"/>
  <c r="K625" i="3"/>
  <c r="AE625" i="3" s="1"/>
  <c r="V625" i="3" l="1"/>
  <c r="W625" i="3" s="1"/>
  <c r="A626" i="3"/>
  <c r="B626" i="3" s="1"/>
  <c r="L625" i="3"/>
  <c r="U625" i="3" l="1"/>
  <c r="Y624"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AD626" i="3" s="1"/>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Z629" i="3"/>
  <c r="T629" i="3" l="1"/>
  <c r="U628" i="3"/>
  <c r="Y627" i="3"/>
  <c r="E629" i="3" l="1"/>
  <c r="H629" i="3" s="1"/>
  <c r="K629" i="3" s="1"/>
  <c r="AE629" i="3" s="1"/>
  <c r="AH629" i="3"/>
  <c r="AG629" i="3"/>
  <c r="D629" i="3"/>
  <c r="F629" i="3" l="1"/>
  <c r="G629" i="3"/>
  <c r="V629" i="3"/>
  <c r="A630" i="3"/>
  <c r="B630" i="3" s="1"/>
  <c r="I629" i="3" l="1"/>
  <c r="W629" i="3" s="1"/>
  <c r="J629" i="3"/>
  <c r="AD629" i="3" s="1"/>
  <c r="M629" i="3"/>
  <c r="N629" i="3" s="1"/>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AD630" i="3" s="1"/>
  <c r="M630" i="3"/>
  <c r="N630" i="3" s="1"/>
  <c r="V630" i="3" l="1"/>
  <c r="W630" i="3" s="1"/>
  <c r="A631" i="3"/>
  <c r="B631" i="3" s="1"/>
  <c r="L630" i="3"/>
  <c r="U630" i="3" l="1"/>
  <c r="Y629" i="3"/>
  <c r="P631" i="3"/>
  <c r="Q631" i="3" s="1"/>
  <c r="R631" i="3" s="1"/>
  <c r="S631" i="3" s="1"/>
  <c r="AC631" i="3"/>
  <c r="AA631" i="3"/>
  <c r="Z631" i="3"/>
  <c r="T631" i="3" l="1"/>
  <c r="D631" i="3" s="1"/>
  <c r="AH631" i="3" l="1"/>
  <c r="E631" i="3"/>
  <c r="H631" i="3" s="1"/>
  <c r="K631" i="3" s="1"/>
  <c r="AE631" i="3" s="1"/>
  <c r="G631" i="3"/>
  <c r="AG631" i="3"/>
  <c r="F631" i="3" l="1"/>
  <c r="I631" i="3"/>
  <c r="J631" i="3"/>
  <c r="AD631" i="3" s="1"/>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AD633" i="3" s="1"/>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T705" i="3" l="1"/>
  <c r="AH705" i="3" s="1"/>
  <c r="AG705" i="3" l="1"/>
  <c r="D705" i="3"/>
  <c r="E705" i="3"/>
  <c r="H705" i="3" s="1"/>
  <c r="F705" i="3" l="1"/>
  <c r="G705" i="3"/>
  <c r="K705" i="3"/>
  <c r="AE705" i="3" s="1"/>
  <c r="I705" i="3" l="1"/>
  <c r="J705" i="3"/>
  <c r="AD705" i="3" s="1"/>
  <c r="M705" i="3"/>
  <c r="N705" i="3" s="1"/>
  <c r="V705" i="3"/>
  <c r="A706" i="3"/>
  <c r="B706" i="3" s="1"/>
  <c r="W705" i="3" l="1"/>
  <c r="L705" i="3"/>
  <c r="P706" i="3"/>
  <c r="Q706" i="3" s="1"/>
  <c r="R706" i="3" s="1"/>
  <c r="S706" i="3" s="1"/>
  <c r="AA706" i="3"/>
  <c r="AC706" i="3"/>
  <c r="Z706" i="3"/>
  <c r="U705" i="3" l="1"/>
  <c r="Y704" i="3"/>
  <c r="T706" i="3"/>
  <c r="AH706" i="3" s="1"/>
  <c r="E706" i="3" l="1"/>
  <c r="H706" i="3" s="1"/>
  <c r="D706" i="3"/>
  <c r="AG706" i="3"/>
  <c r="K706" i="3" l="1"/>
  <c r="AE706" i="3" s="1"/>
  <c r="F706" i="3"/>
  <c r="G706" i="3"/>
  <c r="I706" i="3" l="1"/>
  <c r="J706" i="3"/>
  <c r="AD706" i="3" s="1"/>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AD709" i="3" s="1"/>
  <c r="M709" i="3"/>
  <c r="N709" i="3" s="1"/>
  <c r="W709" i="3" l="1"/>
  <c r="L709" i="3"/>
  <c r="AC710" i="3"/>
  <c r="Z710" i="3"/>
  <c r="AA710" i="3"/>
  <c r="P710" i="3"/>
  <c r="Q710" i="3" s="1"/>
  <c r="R710" i="3" s="1"/>
  <c r="S710" i="3" s="1"/>
  <c r="U709" i="3" l="1"/>
  <c r="Y708" i="3"/>
  <c r="T710" i="3"/>
  <c r="AH710" i="3" s="1"/>
  <c r="D710" i="3" l="1"/>
  <c r="E710" i="3"/>
  <c r="H710" i="3" s="1"/>
  <c r="AG710" i="3"/>
  <c r="F710" i="3" l="1"/>
  <c r="G710" i="3"/>
  <c r="K710" i="3"/>
  <c r="AE710" i="3" s="1"/>
  <c r="I710" i="3" l="1"/>
  <c r="J710" i="3"/>
  <c r="AD710" i="3" s="1"/>
  <c r="M710" i="3"/>
  <c r="N710" i="3" s="1"/>
  <c r="V710" i="3"/>
  <c r="A711" i="3"/>
  <c r="B711" i="3" s="1"/>
  <c r="W710" i="3" l="1"/>
  <c r="L710" i="3"/>
  <c r="AA711" i="3"/>
  <c r="AC711" i="3"/>
  <c r="Z711" i="3"/>
  <c r="P711" i="3"/>
  <c r="Q711" i="3" s="1"/>
  <c r="R711" i="3" s="1"/>
  <c r="S711" i="3" s="1"/>
  <c r="T711" i="3" l="1"/>
  <c r="U710" i="3"/>
  <c r="Y709" i="3"/>
  <c r="D711" i="3" l="1"/>
  <c r="G711" i="3" s="1"/>
  <c r="E711" i="3"/>
  <c r="H711" i="3" s="1"/>
  <c r="AH711" i="3"/>
  <c r="AG711" i="3"/>
  <c r="F711" i="3" l="1"/>
  <c r="K711" i="3"/>
  <c r="AE711" i="3" s="1"/>
  <c r="I711" i="3"/>
  <c r="J711" i="3"/>
  <c r="AD711" i="3" s="1"/>
  <c r="M711" i="3"/>
  <c r="N711" i="3" s="1"/>
  <c r="L711" i="3" l="1"/>
  <c r="V711" i="3"/>
  <c r="W711" i="3" s="1"/>
  <c r="A712" i="3"/>
  <c r="B712" i="3" s="1"/>
  <c r="AC712" i="3" l="1"/>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AD712" i="3" s="1"/>
  <c r="M712" i="3"/>
  <c r="N712" i="3" s="1"/>
  <c r="W712" i="3" l="1"/>
  <c r="L712" i="3"/>
  <c r="Z713" i="3"/>
  <c r="P713" i="3"/>
  <c r="Q713" i="3" s="1"/>
  <c r="R713" i="3" s="1"/>
  <c r="S713" i="3" s="1"/>
  <c r="AC713" i="3"/>
  <c r="AA713" i="3"/>
  <c r="T713" i="3" l="1"/>
  <c r="AH713" i="3" s="1"/>
  <c r="U712" i="3"/>
  <c r="Y711" i="3"/>
  <c r="D713" i="3" l="1"/>
  <c r="AG713" i="3"/>
  <c r="E713" i="3"/>
  <c r="H713" i="3" s="1"/>
  <c r="F713" i="3" l="1"/>
  <c r="G713" i="3"/>
  <c r="M713" i="3" s="1"/>
  <c r="N713" i="3" s="1"/>
  <c r="K713" i="3"/>
  <c r="AE713" i="3" s="1"/>
  <c r="I713" i="3" l="1"/>
  <c r="J713" i="3"/>
  <c r="V713" i="3"/>
  <c r="A714" i="3"/>
  <c r="B714" i="3" s="1"/>
  <c r="L713" i="3" l="1"/>
  <c r="U713" i="3" s="1"/>
  <c r="AD713" i="3"/>
  <c r="W713" i="3"/>
  <c r="AA714" i="3"/>
  <c r="P714" i="3"/>
  <c r="Q714" i="3" s="1"/>
  <c r="R714" i="3" s="1"/>
  <c r="S714" i="3" s="1"/>
  <c r="Z714" i="3"/>
  <c r="AC714" i="3"/>
  <c r="Y712" i="3" l="1"/>
  <c r="T714" i="3"/>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<sst xmlns="http://schemas.openxmlformats.org/spreadsheetml/2006/main" count="1735" uniqueCount="576">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</sst>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-1132</c:v>
                </c:pt>
                <c:pt idx="3">
                  <c:v>-1192</c:v>
                </c:pt>
                <c:pt idx="4">
                  <c:v>-2202</c:v>
                </c:pt>
                <c:pt idx="5">
                  <c:v>-2252</c:v>
                </c:pt>
                <c:pt idx="6">
                  <c:v>-2252</c:v>
                </c:pt>
                <c:pt idx="7">
                  <c:v>-2252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-1992</c:v>
                </c:pt>
                <c:pt idx="1">
                  <c:v>-2182</c:v>
                </c:pt>
                <c:pt idx="2">
                  <c:v>-2262</c:v>
                </c:pt>
                <c:pt idx="3">
                  <c:v>-2202</c:v>
                </c:pt>
                <c:pt idx="4">
                  <c:v>-1992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-1132</c:v>
                </c:pt>
                <c:pt idx="3">
                  <c:v>-1192</c:v>
                </c:pt>
                <c:pt idx="4">
                  <c:v>-2202</c:v>
                </c:pt>
                <c:pt idx="5">
                  <c:v>-2252</c:v>
                </c:pt>
                <c:pt idx="6">
                  <c:v>-2252</c:v>
                </c:pt>
                <c:pt idx="7">
                  <c:v>-2252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-1992</c:v>
                </c:pt>
                <c:pt idx="1">
                  <c:v>-2182</c:v>
                </c:pt>
                <c:pt idx="2">
                  <c:v>-2262</c:v>
                </c:pt>
                <c:pt idx="3">
                  <c:v>-2202</c:v>
                </c:pt>
                <c:pt idx="4">
                  <c:v>-1992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-1396.2316644707948</c:v>
                </c:pt>
                <c:pt idx="1">
                  <c:v>-1316.3957894736843</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190.07370541917493</c:v>
                </c:pt>
                <c:pt idx="2">
                  <c:v>190.07370541917493</c:v>
                </c:pt>
                <c:pt idx="3">
                  <c:v>0</c:v>
                </c:pt>
              </c:numCache>
            </c:numRef>
          </c:xVal>
          <c:yVal>
            <c:numRef>
              <c:f>Stabilito!$C$151:$C$154</c:f>
              <c:numCache>
                <c:formatCode>0</c:formatCode>
                <c:ptCount val="4"/>
                <c:pt idx="0">
                  <c:v>-1608.416482585533</c:v>
                </c:pt>
                <c:pt idx="1">
                  <c:v>-1608.416482585533</c:v>
                </c:pt>
                <c:pt idx="2">
                  <c:v>-1608.416482585533</c:v>
                </c:pt>
                <c:pt idx="3">
                  <c:v>-1608.416482585533</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52</c:v>
                </c:pt>
                <c:pt idx="2">
                  <c:v>52</c:v>
                </c:pt>
                <c:pt idx="3">
                  <c:v>52</c:v>
                </c:pt>
                <c:pt idx="4">
                  <c:v>52</c:v>
                </c:pt>
              </c:numCache>
            </c:numRef>
          </c:xVal>
          <c:yVal>
            <c:numRef>
              <c:f>Stabilito!$C$163:$C$167</c:f>
              <c:numCache>
                <c:formatCode>0</c:formatCode>
                <c:ptCount val="5"/>
                <c:pt idx="0">
                  <c:v>-1992</c:v>
                </c:pt>
                <c:pt idx="1">
                  <c:v>-1992</c:v>
                </c:pt>
                <c:pt idx="2">
                  <c:v>-2202</c:v>
                </c:pt>
                <c:pt idx="3">
                  <c:v>-2202</c:v>
                </c:pt>
                <c:pt idx="4">
                  <c:v>-1992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-52</c:v>
                </c:pt>
                <c:pt idx="2">
                  <c:v>-52</c:v>
                </c:pt>
                <c:pt idx="3">
                  <c:v>-52</c:v>
                </c:pt>
                <c:pt idx="4">
                  <c:v>-52</c:v>
                </c:pt>
              </c:numCache>
            </c:numRef>
          </c:xVal>
          <c:yVal>
            <c:numRef>
              <c:f>Stabilito!$C$163:$C$167</c:f>
              <c:numCache>
                <c:formatCode>0</c:formatCode>
                <c:ptCount val="5"/>
                <c:pt idx="0">
                  <c:v>-1992</c:v>
                </c:pt>
                <c:pt idx="1">
                  <c:v>-1992</c:v>
                </c:pt>
                <c:pt idx="2">
                  <c:v>-2202</c:v>
                </c:pt>
                <c:pt idx="3">
                  <c:v>-2202</c:v>
                </c:pt>
                <c:pt idx="4">
                  <c:v>-1992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750.66666666666663</c:v>
                </c:pt>
                <c:pt idx="1">
                  <c:v>-750.66666666666663</c:v>
                </c:pt>
              </c:numCache>
            </c:numRef>
          </c:xVal>
          <c:yVal>
            <c:numRef>
              <c:f>Stabilito!$C$168:$C$169</c:f>
              <c:numCache>
                <c:formatCode>0</c:formatCode>
                <c:ptCount val="2"/>
                <c:pt idx="0">
                  <c:v>-2284.62</c:v>
                </c:pt>
                <c:pt idx="1">
                  <c:v>-2284.62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-1764</c:v>
                </c:pt>
                <c:pt idx="1">
                  <c:v>-1764</c:v>
                </c:pt>
                <c:pt idx="2">
                  <c:v>-2252</c:v>
                </c:pt>
                <c:pt idx="3">
                  <c:v>-2252</c:v>
                </c:pt>
                <c:pt idx="4">
                  <c:v>-1764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-2337.0666666666666</c:v>
                </c:pt>
                <c:pt idx="1">
                  <c:v>-2337.0666666666666</c:v>
                </c:pt>
                <c:pt idx="2">
                  <c:v>-2337.0666666666666</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-272.06666666666666</c:v>
                </c:pt>
                <c:pt idx="1">
                  <c:v>-272.06666666666666</c:v>
                </c:pt>
                <c:pt idx="2">
                  <c:v>-272.06666666666666</c:v>
                </c:pt>
              </c:numCache>
            </c:numRef>
          </c:xVal>
          <c:yVal>
            <c:numRef>
              <c:f>Stabilito!$C$143:$C$145</c:f>
              <c:numCache>
                <c:formatCode>0</c:formatCode>
                <c:ptCount val="3"/>
                <c:pt idx="0">
                  <c:v>-1992</c:v>
                </c:pt>
                <c:pt idx="1">
                  <c:v>-2087</c:v>
                </c:pt>
                <c:pt idx="2">
                  <c:v>-2182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-309.60000000000002</c:v>
                </c:pt>
                <c:pt idx="1">
                  <c:v>-309.60000000000002</c:v>
                </c:pt>
                <c:pt idx="2">
                  <c:v>-309.60000000000002</c:v>
                </c:pt>
              </c:numCache>
            </c:numRef>
          </c:xVal>
          <c:yVal>
            <c:numRef>
              <c:f>Stabilito!$C$146:$C$148</c:f>
              <c:numCache>
                <c:formatCode>0</c:formatCode>
                <c:ptCount val="3"/>
                <c:pt idx="0">
                  <c:v>-2182</c:v>
                </c:pt>
                <c:pt idx="1">
                  <c:v>-2222</c:v>
                </c:pt>
                <c:pt idx="2">
                  <c:v>-2262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309.60000000000002</c:v>
                </c:pt>
                <c:pt idx="1">
                  <c:v>309.60000000000002</c:v>
                </c:pt>
                <c:pt idx="2">
                  <c:v>309.60000000000002</c:v>
                </c:pt>
              </c:numCache>
            </c:numRef>
          </c:xVal>
          <c:yVal>
            <c:numRef>
              <c:f>Stabilito!$C$140:$C$142</c:f>
              <c:numCache>
                <c:formatCode>0</c:formatCode>
                <c:ptCount val="3"/>
                <c:pt idx="0">
                  <c:v>-1992</c:v>
                </c:pt>
                <c:pt idx="1">
                  <c:v>-2097</c:v>
                </c:pt>
                <c:pt idx="2">
                  <c:v>-2202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-309.60000000000002</c:v>
                </c:pt>
                <c:pt idx="1">
                  <c:v>-309.60000000000002</c:v>
                </c:pt>
                <c:pt idx="2">
                  <c:v>-309.60000000000002</c:v>
                </c:pt>
              </c:numCache>
            </c:numRef>
          </c:xVal>
          <c:yVal>
            <c:numRef>
              <c:f>Stabilito!$C$155:$C$157</c:f>
              <c:numCache>
                <c:formatCode>0</c:formatCode>
                <c:ptCount val="3"/>
                <c:pt idx="0">
                  <c:v>-1356.3137269722397</c:v>
                </c:pt>
                <c:pt idx="1">
                  <c:v>-1482.3651047788862</c:v>
                </c:pt>
                <c:pt idx="2">
                  <c:v>-1608.416482585533</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2.26371548400363</c:v>
                </c:pt>
                <c:pt idx="1">
                  <c:v>2.26371548400363</c:v>
                </c:pt>
                <c:pt idx="2">
                  <c:v>3.1154527007172712</c:v>
                </c:pt>
                <c:pt idx="3">
                  <c:v>3.1154527007172712</c:v>
                </c:pt>
              </c:numCache>
            </c:numRef>
          </c:xVal>
          <c:yVal>
            <c:numRef>
              <c:f>Stabilito!$C$190:$C$193</c:f>
              <c:numCache>
                <c:formatCode>0.00</c:formatCode>
                <c:ptCount val="4"/>
                <c:pt idx="0">
                  <c:v>30.417312172635921</c:v>
                </c:pt>
                <c:pt idx="1">
                  <c:v>30.417312172635921</c:v>
                </c:pt>
                <c:pt idx="2">
                  <c:v>30.417312172635921</c:v>
                </c:pt>
                <c:pt idx="3">
                  <c:v>30.417312172635921</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3.1154527007172712</c:v>
                </c:pt>
                <c:pt idx="1">
                  <c:v>2.26371548400363</c:v>
                </c:pt>
              </c:numCache>
            </c:numRef>
          </c:xVal>
          <c:yVal>
            <c:numRef>
              <c:f>Stabilito!$C$193:$C$194</c:f>
              <c:numCache>
                <c:formatCode>0.00</c:formatCode>
                <c:ptCount val="2"/>
                <c:pt idx="0">
                  <c:v>30.417312172635921</c:v>
                </c:pt>
                <c:pt idx="1">
                  <c:v>30.417312172635921</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2.12</c:v>
                </c:pt>
                <c:pt idx="1">
                  <c:v>2.9</c:v>
                </c:pt>
              </c:numCache>
            </c:numRef>
          </c:xVal>
          <c:yVal>
            <c:numRef>
              <c:f>Stabilito!$V$31:$V$32</c:f>
              <c:numCache>
                <c:formatCode>General</c:formatCode>
                <c:ptCount val="2"/>
                <c:pt idx="0">
                  <c:v>24.960999999999999</c:v>
                </c:pt>
                <c:pt idx="1">
                  <c:v>24.960999999999999</c:v>
                </c:pt>
              </c:numCache>
            </c:numRef>
          </c:yVal>
          <c:smooth val="0"/>
          <c:extLst>
            <c:ext xmlns:c16="http://schemas.microsoft.com/office/drawing/2014/chart" uri="{C3380CC4-5D6E-409C-BE32-E72D297353CC}">
              <c16:uniqueId val="{00000000-3ED3-4439-B93A-D35DD3C5336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1341.0193568885518</c:v>
                </c:pt>
              </c:numCache>
            </c:numRef>
          </c:xVal>
          <c:yVal>
            <c:numRef>
              <c:f>Trajecto!$C$121</c:f>
              <c:numCache>
                <c:formatCode>0</c:formatCode>
                <c:ptCount val="1"/>
                <c:pt idx="0">
                  <c:v>1341.0193568885518</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7.3436200640459282</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30.407020705787271</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66.49315543124024</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108.25461424210637</c:v>
                </c:pt>
                <c:pt idx="401">
                  <c:v>#N/A</c:v>
                </c:pt>
                <c:pt idx="402">
                  <c:v>#N/A</c:v>
                </c:pt>
                <c:pt idx="403">
                  <c:v>#N/A</c:v>
                </c:pt>
                <c:pt idx="404">
                  <c:v>#N/A</c:v>
                </c:pt>
                <c:pt idx="405">
                  <c:v>#N/A</c:v>
                </c:pt>
                <c:pt idx="406">
                  <c:v>#N/A</c:v>
                </c:pt>
                <c:pt idx="407">
                  <c:v>#N/A</c:v>
                </c:pt>
                <c:pt idx="408">
                  <c:v>#N/A</c:v>
                </c:pt>
                <c:pt idx="409">
                  <c:v>#N/A</c:v>
                </c:pt>
                <c:pt idx="410">
                  <c:v>147.38615359379395</c:v>
                </c:pt>
                <c:pt idx="411">
                  <c:v>#N/A</c:v>
                </c:pt>
                <c:pt idx="412">
                  <c:v>#N/A</c:v>
                </c:pt>
                <c:pt idx="413">
                  <c:v>#N/A</c:v>
                </c:pt>
                <c:pt idx="414">
                  <c:v>#N/A</c:v>
                </c:pt>
                <c:pt idx="415">
                  <c:v>#N/A</c:v>
                </c:pt>
                <c:pt idx="416">
                  <c:v>#N/A</c:v>
                </c:pt>
                <c:pt idx="417">
                  <c:v>#N/A</c:v>
                </c:pt>
                <c:pt idx="418">
                  <c:v>#N/A</c:v>
                </c:pt>
                <c:pt idx="419">
                  <c:v>#N/A</c:v>
                </c:pt>
                <c:pt idx="420">
                  <c:v>183.93085158463512</c:v>
                </c:pt>
                <c:pt idx="421">
                  <c:v>#N/A</c:v>
                </c:pt>
                <c:pt idx="422">
                  <c:v>#N/A</c:v>
                </c:pt>
                <c:pt idx="423">
                  <c:v>#N/A</c:v>
                </c:pt>
                <c:pt idx="424">
                  <c:v>#N/A</c:v>
                </c:pt>
                <c:pt idx="425">
                  <c:v>#N/A</c:v>
                </c:pt>
                <c:pt idx="426">
                  <c:v>#N/A</c:v>
                </c:pt>
                <c:pt idx="427">
                  <c:v>#N/A</c:v>
                </c:pt>
                <c:pt idx="428">
                  <c:v>#N/A</c:v>
                </c:pt>
                <c:pt idx="429">
                  <c:v>#N/A</c:v>
                </c:pt>
                <c:pt idx="430">
                  <c:v>218.37994026883251</c:v>
                </c:pt>
                <c:pt idx="431">
                  <c:v>#N/A</c:v>
                </c:pt>
                <c:pt idx="432">
                  <c:v>#N/A</c:v>
                </c:pt>
                <c:pt idx="433">
                  <c:v>#N/A</c:v>
                </c:pt>
                <c:pt idx="434">
                  <c:v>#N/A</c:v>
                </c:pt>
                <c:pt idx="435">
                  <c:v>#N/A</c:v>
                </c:pt>
                <c:pt idx="436">
                  <c:v>#N/A</c:v>
                </c:pt>
                <c:pt idx="437">
                  <c:v>#N/A</c:v>
                </c:pt>
                <c:pt idx="438">
                  <c:v>#N/A</c:v>
                </c:pt>
                <c:pt idx="439">
                  <c:v>#N/A</c:v>
                </c:pt>
                <c:pt idx="440">
                  <c:v>251.11430088576705</c:v>
                </c:pt>
                <c:pt idx="441">
                  <c:v>#N/A</c:v>
                </c:pt>
                <c:pt idx="442">
                  <c:v>#N/A</c:v>
                </c:pt>
                <c:pt idx="443">
                  <c:v>#N/A</c:v>
                </c:pt>
                <c:pt idx="444">
                  <c:v>#N/A</c:v>
                </c:pt>
                <c:pt idx="445">
                  <c:v>#N/A</c:v>
                </c:pt>
                <c:pt idx="446">
                  <c:v>#N/A</c:v>
                </c:pt>
                <c:pt idx="447">
                  <c:v>#N/A</c:v>
                </c:pt>
                <c:pt idx="448">
                  <c:v>#N/A</c:v>
                </c:pt>
                <c:pt idx="449">
                  <c:v>#N/A</c:v>
                </c:pt>
                <c:pt idx="450">
                  <c:v>282.4368786986272</c:v>
                </c:pt>
                <c:pt idx="451">
                  <c:v>#N/A</c:v>
                </c:pt>
                <c:pt idx="452">
                  <c:v>#N/A</c:v>
                </c:pt>
                <c:pt idx="453">
                  <c:v>#N/A</c:v>
                </c:pt>
                <c:pt idx="454">
                  <c:v>#N/A</c:v>
                </c:pt>
                <c:pt idx="455">
                  <c:v>#N/A</c:v>
                </c:pt>
                <c:pt idx="456">
                  <c:v>#N/A</c:v>
                </c:pt>
                <c:pt idx="457">
                  <c:v>#N/A</c:v>
                </c:pt>
                <c:pt idx="458">
                  <c:v>#N/A</c:v>
                </c:pt>
                <c:pt idx="459">
                  <c:v>#N/A</c:v>
                </c:pt>
                <c:pt idx="460">
                  <c:v>312.59397907611952</c:v>
                </c:pt>
                <c:pt idx="461">
                  <c:v>#N/A</c:v>
                </c:pt>
                <c:pt idx="462">
                  <c:v>#N/A</c:v>
                </c:pt>
                <c:pt idx="463">
                  <c:v>#N/A</c:v>
                </c:pt>
                <c:pt idx="464">
                  <c:v>#N/A</c:v>
                </c:pt>
                <c:pt idx="465">
                  <c:v>#N/A</c:v>
                </c:pt>
                <c:pt idx="466">
                  <c:v>#N/A</c:v>
                </c:pt>
                <c:pt idx="467">
                  <c:v>#N/A</c:v>
                </c:pt>
                <c:pt idx="468">
                  <c:v>#N/A</c:v>
                </c:pt>
                <c:pt idx="469">
                  <c:v>#N/A</c:v>
                </c:pt>
                <c:pt idx="470">
                  <c:v>341.78963251207858</c:v>
                </c:pt>
                <c:pt idx="471">
                  <c:v>#N/A</c:v>
                </c:pt>
                <c:pt idx="472">
                  <c:v>#N/A</c:v>
                </c:pt>
                <c:pt idx="473">
                  <c:v>#N/A</c:v>
                </c:pt>
                <c:pt idx="474">
                  <c:v>#N/A</c:v>
                </c:pt>
                <c:pt idx="475">
                  <c:v>#N/A</c:v>
                </c:pt>
                <c:pt idx="476">
                  <c:v>#N/A</c:v>
                </c:pt>
                <c:pt idx="477">
                  <c:v>#N/A</c:v>
                </c:pt>
                <c:pt idx="478">
                  <c:v>#N/A</c:v>
                </c:pt>
                <c:pt idx="479">
                  <c:v>#N/A</c:v>
                </c:pt>
                <c:pt idx="480">
                  <c:v>370.195366805513</c:v>
                </c:pt>
                <c:pt idx="481">
                  <c:v>#N/A</c:v>
                </c:pt>
                <c:pt idx="482">
                  <c:v>#N/A</c:v>
                </c:pt>
                <c:pt idx="483">
                  <c:v>#N/A</c:v>
                </c:pt>
                <c:pt idx="484">
                  <c:v>#N/A</c:v>
                </c:pt>
                <c:pt idx="485">
                  <c:v>#N/A</c:v>
                </c:pt>
                <c:pt idx="486">
                  <c:v>#N/A</c:v>
                </c:pt>
                <c:pt idx="487">
                  <c:v>#N/A</c:v>
                </c:pt>
                <c:pt idx="488">
                  <c:v>#N/A</c:v>
                </c:pt>
                <c:pt idx="489">
                  <c:v>#N/A</c:v>
                </c:pt>
                <c:pt idx="490">
                  <c:v>397.95663839459723</c:v>
                </c:pt>
                <c:pt idx="491">
                  <c:v>#N/A</c:v>
                </c:pt>
                <c:pt idx="492">
                  <c:v>#N/A</c:v>
                </c:pt>
                <c:pt idx="493">
                  <c:v>#N/A</c:v>
                </c:pt>
                <c:pt idx="494">
                  <c:v>#N/A</c:v>
                </c:pt>
                <c:pt idx="495">
                  <c:v>#N/A</c:v>
                </c:pt>
                <c:pt idx="496">
                  <c:v>#N/A</c:v>
                </c:pt>
                <c:pt idx="497">
                  <c:v>#N/A</c:v>
                </c:pt>
                <c:pt idx="498">
                  <c:v>#N/A</c:v>
                </c:pt>
                <c:pt idx="499">
                  <c:v>#N/A</c:v>
                </c:pt>
                <c:pt idx="500">
                  <c:v>425.19639576173961</c:v>
                </c:pt>
                <c:pt idx="501">
                  <c:v>#N/A</c:v>
                </c:pt>
                <c:pt idx="502">
                  <c:v>#N/A</c:v>
                </c:pt>
                <c:pt idx="503">
                  <c:v>#N/A</c:v>
                </c:pt>
                <c:pt idx="504">
                  <c:v>#N/A</c:v>
                </c:pt>
                <c:pt idx="505">
                  <c:v>#N/A</c:v>
                </c:pt>
                <c:pt idx="506">
                  <c:v>#N/A</c:v>
                </c:pt>
                <c:pt idx="507">
                  <c:v>#N/A</c:v>
                </c:pt>
                <c:pt idx="508">
                  <c:v>#N/A</c:v>
                </c:pt>
                <c:pt idx="509">
                  <c:v>#N/A</c:v>
                </c:pt>
                <c:pt idx="510">
                  <c:v>452.01550894384906</c:v>
                </c:pt>
                <c:pt idx="511">
                  <c:v>#N/A</c:v>
                </c:pt>
                <c:pt idx="512">
                  <c:v>#N/A</c:v>
                </c:pt>
                <c:pt idx="513">
                  <c:v>#N/A</c:v>
                </c:pt>
                <c:pt idx="514">
                  <c:v>#N/A</c:v>
                </c:pt>
                <c:pt idx="515">
                  <c:v>#N/A</c:v>
                </c:pt>
                <c:pt idx="516">
                  <c:v>#N/A</c:v>
                </c:pt>
                <c:pt idx="517">
                  <c:v>#N/A</c:v>
                </c:pt>
                <c:pt idx="518">
                  <c:v>#N/A</c:v>
                </c:pt>
                <c:pt idx="519">
                  <c:v>#N/A</c:v>
                </c:pt>
                <c:pt idx="520">
                  <c:v>478.48917634755293</c:v>
                </c:pt>
                <c:pt idx="521">
                  <c:v>#N/A</c:v>
                </c:pt>
                <c:pt idx="522">
                  <c:v>#N/A</c:v>
                </c:pt>
                <c:pt idx="523">
                  <c:v>#N/A</c:v>
                </c:pt>
                <c:pt idx="524">
                  <c:v>#N/A</c:v>
                </c:pt>
                <c:pt idx="525">
                  <c:v>#N/A</c:v>
                </c:pt>
                <c:pt idx="526">
                  <c:v>#N/A</c:v>
                </c:pt>
                <c:pt idx="527">
                  <c:v>#N/A</c:v>
                </c:pt>
                <c:pt idx="528">
                  <c:v>#N/A</c:v>
                </c:pt>
                <c:pt idx="529">
                  <c:v>#N/A</c:v>
                </c:pt>
                <c:pt idx="530">
                  <c:v>504.65939808578798</c:v>
                </c:pt>
                <c:pt idx="531">
                  <c:v>#N/A</c:v>
                </c:pt>
                <c:pt idx="532">
                  <c:v>#N/A</c:v>
                </c:pt>
                <c:pt idx="533">
                  <c:v>#N/A</c:v>
                </c:pt>
                <c:pt idx="534">
                  <c:v>#N/A</c:v>
                </c:pt>
                <c:pt idx="535">
                  <c:v>#N/A</c:v>
                </c:pt>
                <c:pt idx="536">
                  <c:v>#N/A</c:v>
                </c:pt>
                <c:pt idx="537">
                  <c:v>#N/A</c:v>
                </c:pt>
                <c:pt idx="538">
                  <c:v>#N/A</c:v>
                </c:pt>
                <c:pt idx="539">
                  <c:v>#N/A</c:v>
                </c:pt>
                <c:pt idx="540">
                  <c:v>530.52880594539317</c:v>
                </c:pt>
                <c:pt idx="541">
                  <c:v>#N/A</c:v>
                </c:pt>
                <c:pt idx="542">
                  <c:v>#N/A</c:v>
                </c:pt>
                <c:pt idx="543">
                  <c:v>#N/A</c:v>
                </c:pt>
                <c:pt idx="544">
                  <c:v>#N/A</c:v>
                </c:pt>
                <c:pt idx="545">
                  <c:v>#N/A</c:v>
                </c:pt>
                <c:pt idx="546">
                  <c:v>#N/A</c:v>
                </c:pt>
                <c:pt idx="547">
                  <c:v>#N/A</c:v>
                </c:pt>
                <c:pt idx="548">
                  <c:v>#N/A</c:v>
                </c:pt>
                <c:pt idx="549">
                  <c:v>#N/A</c:v>
                </c:pt>
                <c:pt idx="550">
                  <c:v>556.06436764593172</c:v>
                </c:pt>
                <c:pt idx="551">
                  <c:v>#N/A</c:v>
                </c:pt>
                <c:pt idx="552">
                  <c:v>#N/A</c:v>
                </c:pt>
                <c:pt idx="553">
                  <c:v>#N/A</c:v>
                </c:pt>
                <c:pt idx="554">
                  <c:v>#N/A</c:v>
                </c:pt>
                <c:pt idx="555">
                  <c:v>#N/A</c:v>
                </c:pt>
                <c:pt idx="556">
                  <c:v>#N/A</c:v>
                </c:pt>
                <c:pt idx="557">
                  <c:v>#N/A</c:v>
                </c:pt>
                <c:pt idx="558">
                  <c:v>#N/A</c:v>
                </c:pt>
                <c:pt idx="559">
                  <c:v>#N/A</c:v>
                </c:pt>
                <c:pt idx="560">
                  <c:v>581.20974372429498</c:v>
                </c:pt>
                <c:pt idx="561">
                  <c:v>#N/A</c:v>
                </c:pt>
                <c:pt idx="562">
                  <c:v>#N/A</c:v>
                </c:pt>
                <c:pt idx="563">
                  <c:v>#N/A</c:v>
                </c:pt>
                <c:pt idx="564">
                  <c:v>#N/A</c:v>
                </c:pt>
                <c:pt idx="565">
                  <c:v>#N/A</c:v>
                </c:pt>
                <c:pt idx="566">
                  <c:v>#N/A</c:v>
                </c:pt>
                <c:pt idx="567">
                  <c:v>#N/A</c:v>
                </c:pt>
                <c:pt idx="568">
                  <c:v>#N/A</c:v>
                </c:pt>
                <c:pt idx="569">
                  <c:v>#N/A</c:v>
                </c:pt>
                <c:pt idx="570">
                  <c:v>605.8975000048041</c:v>
                </c:pt>
                <c:pt idx="571">
                  <c:v>#N/A</c:v>
                </c:pt>
                <c:pt idx="572">
                  <c:v>#N/A</c:v>
                </c:pt>
                <c:pt idx="573">
                  <c:v>#N/A</c:v>
                </c:pt>
                <c:pt idx="574">
                  <c:v>#N/A</c:v>
                </c:pt>
                <c:pt idx="575">
                  <c:v>#N/A</c:v>
                </c:pt>
                <c:pt idx="576">
                  <c:v>#N/A</c:v>
                </c:pt>
                <c:pt idx="577">
                  <c:v>#N/A</c:v>
                </c:pt>
                <c:pt idx="578">
                  <c:v>#N/A</c:v>
                </c:pt>
                <c:pt idx="579">
                  <c:v>#N/A</c:v>
                </c:pt>
                <c:pt idx="580">
                  <c:v>630.05731957119099</c:v>
                </c:pt>
                <c:pt idx="581">
                  <c:v>#N/A</c:v>
                </c:pt>
                <c:pt idx="582">
                  <c:v>#N/A</c:v>
                </c:pt>
                <c:pt idx="583">
                  <c:v>#N/A</c:v>
                </c:pt>
                <c:pt idx="584">
                  <c:v>#N/A</c:v>
                </c:pt>
                <c:pt idx="585">
                  <c:v>#N/A</c:v>
                </c:pt>
                <c:pt idx="586">
                  <c:v>#N/A</c:v>
                </c:pt>
                <c:pt idx="587">
                  <c:v>#N/A</c:v>
                </c:pt>
                <c:pt idx="588">
                  <c:v>#N/A</c:v>
                </c:pt>
                <c:pt idx="589">
                  <c:v>#N/A</c:v>
                </c:pt>
                <c:pt idx="590">
                  <c:v>653.62096188617124</c:v>
                </c:pt>
                <c:pt idx="591">
                  <c:v>#N/A</c:v>
                </c:pt>
                <c:pt idx="592">
                  <c:v>#N/A</c:v>
                </c:pt>
                <c:pt idx="593">
                  <c:v>#N/A</c:v>
                </c:pt>
                <c:pt idx="594">
                  <c:v>#N/A</c:v>
                </c:pt>
                <c:pt idx="595">
                  <c:v>#N/A</c:v>
                </c:pt>
                <c:pt idx="596">
                  <c:v>#N/A</c:v>
                </c:pt>
                <c:pt idx="597">
                  <c:v>#N/A</c:v>
                </c:pt>
                <c:pt idx="598">
                  <c:v>#N/A</c:v>
                </c:pt>
                <c:pt idx="599">
                  <c:v>#N/A</c:v>
                </c:pt>
                <c:pt idx="600">
                  <c:v>676.52527445360386</c:v>
                </c:pt>
                <c:pt idx="601">
                  <c:v>#N/A</c:v>
                </c:pt>
                <c:pt idx="602">
                  <c:v>#N/A</c:v>
                </c:pt>
                <c:pt idx="603">
                  <c:v>#N/A</c:v>
                </c:pt>
                <c:pt idx="604">
                  <c:v>#N/A</c:v>
                </c:pt>
                <c:pt idx="605">
                  <c:v>#N/A</c:v>
                </c:pt>
                <c:pt idx="606">
                  <c:v>#N/A</c:v>
                </c:pt>
                <c:pt idx="607">
                  <c:v>#N/A</c:v>
                </c:pt>
                <c:pt idx="608">
                  <c:v>#N/A</c:v>
                </c:pt>
                <c:pt idx="609">
                  <c:v>#N/A</c:v>
                </c:pt>
                <c:pt idx="610">
                  <c:v>698.7140509727011</c:v>
                </c:pt>
                <c:pt idx="611">
                  <c:v>#N/A</c:v>
                </c:pt>
                <c:pt idx="612">
                  <c:v>#N/A</c:v>
                </c:pt>
                <c:pt idx="613">
                  <c:v>#N/A</c:v>
                </c:pt>
                <c:pt idx="614">
                  <c:v>#N/A</c:v>
                </c:pt>
                <c:pt idx="615">
                  <c:v>#N/A</c:v>
                </c:pt>
                <c:pt idx="616">
                  <c:v>#N/A</c:v>
                </c:pt>
                <c:pt idx="617">
                  <c:v>#N/A</c:v>
                </c:pt>
                <c:pt idx="618">
                  <c:v>#N/A</c:v>
                </c:pt>
                <c:pt idx="619">
                  <c:v>#N/A</c:v>
                </c:pt>
                <c:pt idx="620">
                  <c:v>720.13914617386047</c:v>
                </c:pt>
                <c:pt idx="621">
                  <c:v>#N/A</c:v>
                </c:pt>
                <c:pt idx="622">
                  <c:v>#N/A</c:v>
                </c:pt>
                <c:pt idx="623">
                  <c:v>#N/A</c:v>
                </c:pt>
                <c:pt idx="624">
                  <c:v>#N/A</c:v>
                </c:pt>
                <c:pt idx="625">
                  <c:v>#N/A</c:v>
                </c:pt>
                <c:pt idx="626">
                  <c:v>#N/A</c:v>
                </c:pt>
                <c:pt idx="627">
                  <c:v>#N/A</c:v>
                </c:pt>
                <c:pt idx="628">
                  <c:v>#N/A</c:v>
                </c:pt>
                <c:pt idx="629">
                  <c:v>#N/A</c:v>
                </c:pt>
                <c:pt idx="630">
                  <c:v>740.76106493583291</c:v>
                </c:pt>
                <c:pt idx="631">
                  <c:v>#N/A</c:v>
                </c:pt>
                <c:pt idx="632">
                  <c:v>#N/A</c:v>
                </c:pt>
                <c:pt idx="633">
                  <c:v>#N/A</c:v>
                </c:pt>
                <c:pt idx="634">
                  <c:v>#N/A</c:v>
                </c:pt>
                <c:pt idx="635">
                  <c:v>#N/A</c:v>
                </c:pt>
                <c:pt idx="636">
                  <c:v>#N/A</c:v>
                </c:pt>
                <c:pt idx="637">
                  <c:v>#N/A</c:v>
                </c:pt>
                <c:pt idx="638">
                  <c:v>#N/A</c:v>
                </c:pt>
                <c:pt idx="639">
                  <c:v>#N/A</c:v>
                </c:pt>
                <c:pt idx="640">
                  <c:v>760.54915470564117</c:v>
                </c:pt>
                <c:pt idx="641">
                  <c:v>#N/A</c:v>
                </c:pt>
                <c:pt idx="642">
                  <c:v>#N/A</c:v>
                </c:pt>
                <c:pt idx="643">
                  <c:v>#N/A</c:v>
                </c:pt>
                <c:pt idx="644">
                  <c:v>#N/A</c:v>
                </c:pt>
                <c:pt idx="645">
                  <c:v>#N/A</c:v>
                </c:pt>
                <c:pt idx="646">
                  <c:v>#N/A</c:v>
                </c:pt>
                <c:pt idx="647">
                  <c:v>#N/A</c:v>
                </c:pt>
                <c:pt idx="648">
                  <c:v>#N/A</c:v>
                </c:pt>
                <c:pt idx="649">
                  <c:v>#N/A</c:v>
                </c:pt>
                <c:pt idx="650">
                  <c:v>779.48148976174923</c:v>
                </c:pt>
                <c:pt idx="651">
                  <c:v>#N/A</c:v>
                </c:pt>
                <c:pt idx="652">
                  <c:v>#N/A</c:v>
                </c:pt>
                <c:pt idx="653">
                  <c:v>#N/A</c:v>
                </c:pt>
                <c:pt idx="654">
                  <c:v>#N/A</c:v>
                </c:pt>
                <c:pt idx="655">
                  <c:v>#N/A</c:v>
                </c:pt>
                <c:pt idx="656">
                  <c:v>#N/A</c:v>
                </c:pt>
                <c:pt idx="657">
                  <c:v>#N/A</c:v>
                </c:pt>
                <c:pt idx="658">
                  <c:v>#N/A</c:v>
                </c:pt>
                <c:pt idx="659">
                  <c:v>#N/A</c:v>
                </c:pt>
                <c:pt idx="660">
                  <c:v>797.54451651292948</c:v>
                </c:pt>
                <c:pt idx="661">
                  <c:v>#N/A</c:v>
                </c:pt>
                <c:pt idx="662">
                  <c:v>#N/A</c:v>
                </c:pt>
                <c:pt idx="663">
                  <c:v>#N/A</c:v>
                </c:pt>
                <c:pt idx="664">
                  <c:v>#N/A</c:v>
                </c:pt>
                <c:pt idx="665">
                  <c:v>#N/A</c:v>
                </c:pt>
                <c:pt idx="666">
                  <c:v>#N/A</c:v>
                </c:pt>
                <c:pt idx="667">
                  <c:v>#N/A</c:v>
                </c:pt>
                <c:pt idx="668">
                  <c:v>#N/A</c:v>
                </c:pt>
                <c:pt idx="669">
                  <c:v>#N/A</c:v>
                </c:pt>
                <c:pt idx="670">
                  <c:v>814.73251850650365</c:v>
                </c:pt>
                <c:pt idx="671">
                  <c:v>#N/A</c:v>
                </c:pt>
                <c:pt idx="672">
                  <c:v>#N/A</c:v>
                </c:pt>
                <c:pt idx="673">
                  <c:v>#N/A</c:v>
                </c:pt>
                <c:pt idx="674">
                  <c:v>#N/A</c:v>
                </c:pt>
                <c:pt idx="675">
                  <c:v>#N/A</c:v>
                </c:pt>
                <c:pt idx="676">
                  <c:v>#N/A</c:v>
                </c:pt>
                <c:pt idx="677">
                  <c:v>#N/A</c:v>
                </c:pt>
                <c:pt idx="678">
                  <c:v>#N/A</c:v>
                </c:pt>
                <c:pt idx="679">
                  <c:v>#N/A</c:v>
                </c:pt>
                <c:pt idx="680">
                  <c:v>831.0469526149227</c:v>
                </c:pt>
                <c:pt idx="681">
                  <c:v>#N/A</c:v>
                </c:pt>
                <c:pt idx="682">
                  <c:v>#N/A</c:v>
                </c:pt>
                <c:pt idx="683">
                  <c:v>#N/A</c:v>
                </c:pt>
                <c:pt idx="684">
                  <c:v>#N/A</c:v>
                </c:pt>
                <c:pt idx="685">
                  <c:v>#N/A</c:v>
                </c:pt>
                <c:pt idx="686">
                  <c:v>#N/A</c:v>
                </c:pt>
                <c:pt idx="687">
                  <c:v>#N/A</c:v>
                </c:pt>
                <c:pt idx="688">
                  <c:v>#N/A</c:v>
                </c:pt>
                <c:pt idx="689">
                  <c:v>#N/A</c:v>
                </c:pt>
                <c:pt idx="690">
                  <c:v>846.49570161533086</c:v>
                </c:pt>
                <c:pt idx="691">
                  <c:v>#N/A</c:v>
                </c:pt>
                <c:pt idx="692">
                  <c:v>#N/A</c:v>
                </c:pt>
                <c:pt idx="693">
                  <c:v>#N/A</c:v>
                </c:pt>
                <c:pt idx="694">
                  <c:v>#N/A</c:v>
                </c:pt>
                <c:pt idx="695">
                  <c:v>#N/A</c:v>
                </c:pt>
                <c:pt idx="696">
                  <c:v>#N/A</c:v>
                </c:pt>
                <c:pt idx="697">
                  <c:v>#N/A</c:v>
                </c:pt>
                <c:pt idx="698">
                  <c:v>#N/A</c:v>
                </c:pt>
                <c:pt idx="699">
                  <c:v>#N/A</c:v>
                </c:pt>
                <c:pt idx="700">
                  <c:v>861.09228219680858</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1338.9983050255132</c:v>
                </c:pt>
                <c:pt idx="518">
                  <c:v>1339.5816949550958</c:v>
                </c:pt>
                <c:pt idx="519">
                  <c:v>1340.0663093985879</c:v>
                </c:pt>
                <c:pt idx="520">
                  <c:v>1340.4522674325542</c:v>
                </c:pt>
                <c:pt idx="521">
                  <c:v>1340.7396854897402</c:v>
                </c:pt>
                <c:pt idx="522">
                  <c:v>1340.9286778080566</c:v>
                </c:pt>
                <c:pt idx="523">
                  <c:v>1341.0193568885518</c:v>
                </c:pt>
                <c:pt idx="524">
                  <c:v>1341.0118339598059</c:v>
                </c:pt>
                <c:pt idx="525">
                  <c:v>1340.9062194459191</c:v>
                </c:pt>
                <c:pt idx="526">
                  <c:v>1340.7026234350697</c:v>
                </c:pt>
                <c:pt idx="527">
                  <c:v>1340.4011561455177</c:v>
                </c:pt>
                <c:pt idx="528">
                  <c:v>1340.0019283859131</c:v>
                </c:pt>
                <c:pt idx="529">
                  <c:v>1339.5050520068437</c:v>
                </c:pt>
                <c:pt idx="530">
                  <c:v>1338.9106403407279</c:v>
                </c:pt>
                <c:pt idx="531">
                  <c:v>1338.2188086273954</c:v>
                </c:pt>
                <c:pt idx="532">
                  <c:v>1337.4296744230116</c:v>
                </c:pt>
                <c:pt idx="533">
                  <c:v>1336.5433579903497</c:v>
                </c:pt>
                <c:pt idx="534">
                  <c:v>1335.5599826688033</c:v>
                </c:pt>
                <c:pt idx="535">
                  <c:v>1334.479675222919</c:v>
                </c:pt>
                <c:pt idx="536">
                  <c:v>1333.3025661686215</c:v>
                </c:pt>
                <c:pt idx="537">
                  <c:v>1332.0287900766664</c:v>
                </c:pt>
                <c:pt idx="538">
                  <c:v>1330.6584858531942</c:v>
                </c:pt>
                <c:pt idx="539">
                  <c:v>1329.1917969975548</c:v>
                </c:pt>
                <c:pt idx="540">
                  <c:v>1327.6288718378246</c:v>
                </c:pt>
                <c:pt idx="541">
                  <c:v>1325.9698637446504</c:v>
                </c:pt>
                <c:pt idx="542">
                  <c:v>1324.2149313242123</c:v>
                </c:pt>
                <c:pt idx="543">
                  <c:v>1322.3642385912267</c:v>
                </c:pt>
                <c:pt idx="544">
                  <c:v>1320.4179551229918</c:v>
                </c:pt>
                <c:pt idx="545">
                  <c:v>1318.37625619553</c:v>
                </c:pt>
                <c:pt idx="546">
                  <c:v>1316.2393229029069</c:v>
                </c:pt>
                <c:pt idx="547">
                  <c:v>1314.0073422608045</c:v>
                </c:pt>
                <c:pt idx="548">
                  <c:v>1311.6805072954123</c:v>
                </c:pt>
                <c:pt idx="549">
                  <c:v>1309.2590171186612</c:v>
                </c:pt>
                <c:pt idx="550">
                  <c:v>1306.7430769907908</c:v>
                </c:pt>
                <c:pt idx="551">
                  <c:v>1304.1328983711846</c:v>
                </c:pt>
                <c:pt idx="552">
                  <c:v>1301.4286989583552</c:v>
                </c:pt>
                <c:pt idx="553">
                  <c:v>1298.630702719905</c:v>
                </c:pt>
                <c:pt idx="554">
                  <c:v>1295.7391399132346</c:v>
                </c:pt>
                <c:pt idx="555">
                  <c:v>1292.7542470977053</c:v>
                </c:pt>
                <c:pt idx="556">
                  <c:v>1289.6762671389192</c:v>
                </c:pt>
                <c:pt idx="557">
                  <c:v>1286.5054492057177</c:v>
                </c:pt>
                <c:pt idx="558">
                  <c:v>1283.2420487604561</c:v>
                </c:pt>
                <c:pt idx="559">
                  <c:v>1279.886327543064</c:v>
                </c:pt>
                <c:pt idx="560">
                  <c:v>1276.4385535493568</c:v>
                </c:pt>
                <c:pt idx="561">
                  <c:v>1272.8990010040247</c:v>
                </c:pt>
                <c:pt idx="562">
                  <c:v>1269.2679503286904</c:v>
                </c:pt>
                <c:pt idx="563">
                  <c:v>1265.5456881053904</c:v>
                </c:pt>
                <c:pt idx="564">
                  <c:v>1261.7325070358063</c:v>
                </c:pt>
                <c:pt idx="565">
                  <c:v>1257.8287058965454</c:v>
                </c:pt>
                <c:pt idx="566">
                  <c:v>1253.8345894907413</c:v>
                </c:pt>
                <c:pt idx="567">
                  <c:v>1249.7504685962269</c:v>
                </c:pt>
                <c:pt idx="568">
                  <c:v>1245.5766599105086</c:v>
                </c:pt>
                <c:pt idx="569">
                  <c:v>1241.3134859927538</c:v>
                </c:pt>
                <c:pt idx="570">
                  <c:v>1236.9612752029846</c:v>
                </c:pt>
                <c:pt idx="571">
                  <c:v>1232.5203616386591</c:v>
                </c:pt>
                <c:pt idx="572">
                  <c:v>1227.991085068807</c:v>
                </c:pt>
                <c:pt idx="573">
                  <c:v>1223.3737908658698</c:v>
                </c:pt>
                <c:pt idx="574">
                  <c:v>1218.6688299353934</c:v>
                </c:pt>
                <c:pt idx="575">
                  <c:v>1213.8765586437044</c:v>
                </c:pt>
                <c:pt idx="576">
                  <c:v>1208.9973387436921</c:v>
                </c:pt>
                <c:pt idx="577">
                  <c:v>1204.0315372988184</c:v>
                </c:pt>
                <c:pt idx="578">
                  <c:v>1198.9795266054603</c:v>
                </c:pt>
                <c:pt idx="579">
                  <c:v>1193.8416841136889</c:v>
                </c:pt>
                <c:pt idx="580">
                  <c:v>1188.6183923465846</c:v>
                </c:pt>
                <c:pt idx="581">
                  <c:v>1183.3100388181781</c:v>
                </c:pt>
                <c:pt idx="582">
                  <c:v>1177.9170159501041</c:v>
                </c:pt>
                <c:pt idx="583">
                  <c:v>1172.4397209870533</c:v>
                </c:pt>
                <c:pt idx="584">
                  <c:v>1166.8785559110997</c:v>
                </c:pt>
                <c:pt idx="585">
                  <c:v>1161.2339273549794</c:v>
                </c:pt>
                <c:pt idx="586">
                  <c:v>1155.5062465143935</c:v>
                </c:pt>
                <c:pt idx="587">
                  <c:v>1149.6959290594036</c:v>
                </c:pt>
                <c:pt idx="588">
                  <c:v>1143.803395044989</c:v>
                </c:pt>
                <c:pt idx="589">
                  <c:v>1137.8290688208269</c:v>
                </c:pt>
                <c:pt idx="590">
                  <c:v>1131.7733789403605</c:v>
                </c:pt>
                <c:pt idx="591">
                  <c:v>1125.6367580692129</c:v>
                </c:pt>
                <c:pt idx="592">
                  <c:v>1119.4196428930059</c:v>
                </c:pt>
                <c:pt idx="593">
                  <c:v>1113.1224740246403</c:v>
                </c:pt>
                <c:pt idx="594">
                  <c:v>1106.7456959110923</c:v>
                </c:pt>
                <c:pt idx="595">
                  <c:v>1100.2897567397774</c:v>
                </c:pt>
                <c:pt idx="596">
                  <c:v>1093.7551083445362</c:v>
                </c:pt>
                <c:pt idx="597">
                  <c:v>1087.1422061112905</c:v>
                </c:pt>
                <c:pt idx="598">
                  <c:v>1080.4515088834189</c:v>
                </c:pt>
                <c:pt idx="599">
                  <c:v>1073.6834788669005</c:v>
                </c:pt>
                <c:pt idx="600">
                  <c:v>1066.8385815352722</c:v>
                </c:pt>
                <c:pt idx="601">
                  <c:v>1059.9172855344464</c:v>
                </c:pt>
                <c:pt idx="602">
                  <c:v>1052.9200625874316</c:v>
                </c:pt>
                <c:pt idx="603">
                  <c:v>1045.8473873990017</c:v>
                </c:pt>
                <c:pt idx="604">
                  <c:v>1038.6997375603537</c:v>
                </c:pt>
                <c:pt idx="605">
                  <c:v>1031.477593453797</c:v>
                </c:pt>
                <c:pt idx="606">
                  <c:v>1024.1814381575148</c:v>
                </c:pt>
                <c:pt idx="607">
                  <c:v>1016.8117573504356</c:v>
                </c:pt>
                <c:pt idx="608">
                  <c:v>1009.3690392172556</c:v>
                </c:pt>
                <c:pt idx="609">
                  <c:v>1001.8537743536471</c:v>
                </c:pt>
                <c:pt idx="610">
                  <c:v>994.26645567169226</c:v>
                </c:pt>
                <c:pt idx="611">
                  <c:v>986.60757830557691</c:v>
                </c:pt>
                <c:pt idx="612">
                  <c:v>978.87763951757972</c:v>
                </c:pt>
                <c:pt idx="613">
                  <c:v>971.07713860439151</c:v>
                </c:pt>
                <c:pt idx="614">
                  <c:v>963.20657680379747</c:v>
                </c:pt>
                <c:pt idx="615">
                  <c:v>955.266457201756</c:v>
                </c:pt>
                <c:pt idx="616">
                  <c:v>947.25728463990538</c:v>
                </c:pt>
                <c:pt idx="617">
                  <c:v>939.17956562352924</c:v>
                </c:pt>
                <c:pt idx="618">
                  <c:v>931.0338082300118</c:v>
                </c:pt>
                <c:pt idx="619">
                  <c:v>922.82052201781187</c:v>
                </c:pt>
                <c:pt idx="620">
                  <c:v>914.54021793598417</c:v>
                </c:pt>
                <c:pt idx="621">
                  <c:v>906.1934082342766</c:v>
                </c:pt>
                <c:pt idx="622">
                  <c:v>897.7806063738301</c:v>
                </c:pt>
                <c:pt idx="623">
                  <c:v>889.30232693850724</c:v>
                </c:pt>
                <c:pt idx="624">
                  <c:v>880.75908554687578</c:v>
                </c:pt>
                <c:pt idx="625">
                  <c:v>872.15139876487137</c:v>
                </c:pt>
                <c:pt idx="626">
                  <c:v>863.4797840191643</c:v>
                </c:pt>
                <c:pt idx="627">
                  <c:v>854.74475951125237</c:v>
                </c:pt>
                <c:pt idx="628">
                  <c:v>845.94684413230311</c:v>
                </c:pt>
                <c:pt idx="629">
                  <c:v>837.08655737876791</c:v>
                </c:pt>
                <c:pt idx="630">
                  <c:v>828.16441926878679</c:v>
                </c:pt>
                <c:pt idx="631">
                  <c:v>819.18095025940681</c:v>
                </c:pt>
                <c:pt idx="632">
                  <c:v>810.13667116463137</c:v>
                </c:pt>
                <c:pt idx="633">
                  <c:v>801.03210307432028</c:v>
                </c:pt>
                <c:pt idx="634">
                  <c:v>791.86776727395863</c:v>
                </c:pt>
                <c:pt idx="635">
                  <c:v>782.64418516531111</c:v>
                </c:pt>
                <c:pt idx="636">
                  <c:v>773.36187818797885</c:v>
                </c:pt>
                <c:pt idx="637">
                  <c:v>764.02136774187431</c:v>
                </c:pt>
                <c:pt idx="638">
                  <c:v>754.62317511062975</c:v>
                </c:pt>
                <c:pt idx="639">
                  <c:v>745.16782138595283</c:v>
                </c:pt>
                <c:pt idx="640">
                  <c:v>735.65582739294393</c:v>
                </c:pt>
                <c:pt idx="641">
                  <c:v>726.08771361638719</c:v>
                </c:pt>
                <c:pt idx="642">
                  <c:v>716.4640001280286</c:v>
                </c:pt>
                <c:pt idx="643">
                  <c:v>706.78520651485189</c:v>
                </c:pt>
                <c:pt idx="644">
                  <c:v>697.05185180836349</c:v>
                </c:pt>
                <c:pt idx="645">
                  <c:v>687.26445441489625</c:v>
                </c:pt>
                <c:pt idx="646">
                  <c:v>677.42353204694234</c:v>
                </c:pt>
                <c:pt idx="647">
                  <c:v>667.52960165552361</c:v>
                </c:pt>
                <c:pt idx="648">
                  <c:v>657.58317936360754</c:v>
                </c:pt>
                <c:pt idx="649">
                  <c:v>647.58478040057651</c:v>
                </c:pt>
                <c:pt idx="650">
                  <c:v>637.53491903775796</c:v>
                </c:pt>
                <c:pt idx="651">
                  <c:v>627.43410852502018</c:v>
                </c:pt>
                <c:pt idx="652">
                  <c:v>617.28286102844152</c:v>
                </c:pt>
                <c:pt idx="653">
                  <c:v>607.08168756905593</c:v>
                </c:pt>
                <c:pt idx="654">
                  <c:v>596.83109796268138</c:v>
                </c:pt>
                <c:pt idx="655">
                  <c:v>586.53160076083304</c:v>
                </c:pt>
                <c:pt idx="656">
                  <c:v>576.18370319272651</c:v>
                </c:pt>
                <c:pt idx="657">
                  <c:v>565.7879111083721</c:v>
                </c:pt>
                <c:pt idx="658">
                  <c:v>555.34472892276369</c:v>
                </c:pt>
                <c:pt idx="659">
                  <c:v>544.85465956116275</c:v>
                </c:pt>
                <c:pt idx="660">
                  <c:v>534.31820440547938</c:v>
                </c:pt>
                <c:pt idx="661">
                  <c:v>523.73586324175085</c:v>
                </c:pt>
                <c:pt idx="662">
                  <c:v>513.10813420871671</c:v>
                </c:pt>
                <c:pt idx="663">
                  <c:v>502.43551374749188</c:v>
                </c:pt>
                <c:pt idx="664">
                  <c:v>491.71849655233473</c:v>
                </c:pt>
                <c:pt idx="665">
                  <c:v>480.95757552251007</c:v>
                </c:pt>
                <c:pt idx="666">
                  <c:v>470.1532417152448</c:v>
                </c:pt>
                <c:pt idx="667">
                  <c:v>459.30598429977363</c:v>
                </c:pt>
                <c:pt idx="668">
                  <c:v>448.41629051247207</c:v>
                </c:pt>
                <c:pt idx="669">
                  <c:v>437.48464561307378</c:v>
                </c:pt>
                <c:pt idx="670">
                  <c:v>426.51153284196823</c:v>
                </c:pt>
                <c:pt idx="671">
                  <c:v>415.49743337857461</c:v>
                </c:pt>
                <c:pt idx="672">
                  <c:v>404.44282630078777</c:v>
                </c:pt>
                <c:pt idx="673">
                  <c:v>393.34818854549076</c:v>
                </c:pt>
                <c:pt idx="674">
                  <c:v>382.21399487012923</c:v>
                </c:pt>
                <c:pt idx="675">
                  <c:v>371.04071781534162</c:v>
                </c:pt>
                <c:pt idx="676">
                  <c:v>359.82882766863946</c:v>
                </c:pt>
                <c:pt idx="677">
                  <c:v>348.57879242913111</c:v>
                </c:pt>
                <c:pt idx="678">
                  <c:v>337.29107777328244</c:v>
                </c:pt>
                <c:pt idx="679">
                  <c:v>325.96614702170723</c:v>
                </c:pt>
                <c:pt idx="680">
                  <c:v>314.6044611069803</c:v>
                </c:pt>
                <c:pt idx="681">
                  <c:v>303.20647854246533</c:v>
                </c:pt>
                <c:pt idx="682">
                  <c:v>291.77265539214989</c:v>
                </c:pt>
                <c:pt idx="683">
                  <c:v>280.30344524147881</c:v>
                </c:pt>
                <c:pt idx="684">
                  <c:v>268.79929916917808</c:v>
                </c:pt>
                <c:pt idx="685">
                  <c:v>257.26066572006033</c:v>
                </c:pt>
                <c:pt idx="686">
                  <c:v>245.68799087880265</c:v>
                </c:pt>
                <c:pt idx="687">
                  <c:v>234.08171804468779</c:v>
                </c:pt>
                <c:pt idx="688">
                  <c:v>222.44228800729937</c:v>
                </c:pt>
                <c:pt idx="689">
                  <c:v>210.77013892316123</c:v>
                </c:pt>
                <c:pt idx="690">
                  <c:v>199.06570629331108</c:v>
                </c:pt>
                <c:pt idx="691">
                  <c:v>187.32942294179855</c:v>
                </c:pt>
                <c:pt idx="692">
                  <c:v>175.56171899509732</c:v>
                </c:pt>
                <c:pt idx="693">
                  <c:v>163.7630218624208</c:v>
                </c:pt>
                <c:pt idx="694">
                  <c:v>151.93375621693096</c:v>
                </c:pt>
                <c:pt idx="695">
                  <c:v>140.07434397782956</c:v>
                </c:pt>
                <c:pt idx="696">
                  <c:v>128.18520429332065</c:v>
                </c:pt>
                <c:pt idx="697">
                  <c:v>116.26675352443378</c:v>
                </c:pt>
                <c:pt idx="698">
                  <c:v>104.31940522969632</c:v>
                </c:pt>
                <c:pt idx="699">
                  <c:v>92.343570150643913</c:v>
                </c:pt>
                <c:pt idx="700">
                  <c:v>80.339656198157684</c:v>
                </c:pt>
                <c:pt idx="701">
                  <c:v>68.308068439616548</c:v>
                </c:pt>
                <c:pt idx="702">
                  <c:v>56.249209086853341</c:v>
                </c:pt>
                <c:pt idx="703">
                  <c:v>44.163477484902884</c:v>
                </c:pt>
                <c:pt idx="704">
                  <c:v>32.051270101530434</c:v>
                </c:pt>
                <c:pt idx="705">
                  <c:v>19.912980517528666</c:v>
                </c:pt>
                <c:pt idx="706">
                  <c:v>7.7489994177714117</c:v>
                </c:pt>
                <c:pt idx="707">
                  <c:v>-4.4402854169877948</c:v>
                </c:pt>
                <c:pt idx="708">
                  <c:v>-4.4524872694719511</c:v>
                </c:pt>
                <c:pt idx="709">
                  <c:v>-4.464689146683078</c:v>
                </c:pt>
                <c:pt idx="710">
                  <c:v>-4.4768910486207956</c:v>
                </c:pt>
                <c:pt idx="711">
                  <c:v>-4.4890929752847235</c:v>
                </c:pt>
                <c:pt idx="712">
                  <c:v>-4.5012949266744826</c:v>
                </c:pt>
                <c:pt idx="713">
                  <c:v>-4.5134969027896936</c:v>
                </c:pt>
                <c:pt idx="714">
                  <c:v>-4.5256989036299764</c:v>
                </c:pt>
                <c:pt idx="715">
                  <c:v>-4.5379009291949508</c:v>
                </c:pt>
                <c:pt idx="716">
                  <c:v>-4.5501029794842385</c:v>
                </c:pt>
                <c:pt idx="717">
                  <c:v>-4.5623050544974584</c:v>
                </c:pt>
                <c:pt idx="718">
                  <c:v>-4.5745071542342322</c:v>
                </c:pt>
                <c:pt idx="719">
                  <c:v>-4.5867092786941788</c:v>
                </c:pt>
                <c:pt idx="720">
                  <c:v>-4.5989114278769199</c:v>
                </c:pt>
                <c:pt idx="721">
                  <c:v>-4.6111136017820753</c:v>
                </c:pt>
                <c:pt idx="722">
                  <c:v>-4.6233158004092649</c:v>
                </c:pt>
                <c:pt idx="723">
                  <c:v>-4.6355180237581095</c:v>
                </c:pt>
                <c:pt idx="724">
                  <c:v>-4.6477202718282298</c:v>
                </c:pt>
                <c:pt idx="725">
                  <c:v>-4.6599225446192456</c:v>
                </c:pt>
                <c:pt idx="726">
                  <c:v>-4.6721248421307777</c:v>
                </c:pt>
                <c:pt idx="727">
                  <c:v>-4.6843271643624469</c:v>
                </c:pt>
                <c:pt idx="728">
                  <c:v>-4.696529511313873</c:v>
                </c:pt>
                <c:pt idx="729">
                  <c:v>-4.7087318829846758</c:v>
                </c:pt>
                <c:pt idx="730">
                  <c:v>-4.7209342793744762</c:v>
                </c:pt>
                <c:pt idx="731">
                  <c:v>-4.7331367004828948</c:v>
                </c:pt>
                <c:pt idx="732">
                  <c:v>-4.7453391463095516</c:v>
                </c:pt>
                <c:pt idx="733">
                  <c:v>-4.7575416168540672</c:v>
                </c:pt>
                <c:pt idx="734">
                  <c:v>-4.7697441121160624</c:v>
                </c:pt>
                <c:pt idx="735">
                  <c:v>-4.7819466320951571</c:v>
                </c:pt>
                <c:pt idx="736">
                  <c:v>-4.7941491767909721</c:v>
                </c:pt>
                <c:pt idx="737">
                  <c:v>-4.8063517462031271</c:v>
                </c:pt>
                <c:pt idx="738">
                  <c:v>-4.818554340331243</c:v>
                </c:pt>
                <c:pt idx="739">
                  <c:v>-4.8307569591749404</c:v>
                </c:pt>
                <c:pt idx="740">
                  <c:v>-4.8429596027338393</c:v>
                </c:pt>
                <c:pt idx="741">
                  <c:v>-4.8551622710075604</c:v>
                </c:pt>
                <c:pt idx="742">
                  <c:v>-4.8673649639957244</c:v>
                </c:pt>
                <c:pt idx="743">
                  <c:v>-4.8795676816979512</c:v>
                </c:pt>
                <c:pt idx="744">
                  <c:v>-4.8917704241138615</c:v>
                </c:pt>
                <c:pt idx="745">
                  <c:v>-4.9039731912430753</c:v>
                </c:pt>
                <c:pt idx="746">
                  <c:v>-4.9161759830852132</c:v>
                </c:pt>
                <c:pt idx="747">
                  <c:v>-4.928378799639896</c:v>
                </c:pt>
                <c:pt idx="748">
                  <c:v>-4.9405816409067436</c:v>
                </c:pt>
                <c:pt idx="749">
                  <c:v>-4.9527845068853766</c:v>
                </c:pt>
                <c:pt idx="750">
                  <c:v>-4.964987397575416</c:v>
                </c:pt>
                <c:pt idx="751">
                  <c:v>-4.9771903129764814</c:v>
                </c:pt>
                <c:pt idx="752">
                  <c:v>-4.9893932530881937</c:v>
                </c:pt>
                <c:pt idx="753">
                  <c:v>-5.0015962179101736</c:v>
                </c:pt>
                <c:pt idx="754">
                  <c:v>-5.013799207442041</c:v>
                </c:pt>
                <c:pt idx="755">
                  <c:v>-5.0260022216834166</c:v>
                </c:pt>
                <c:pt idx="756">
                  <c:v>-5.0382052606339212</c:v>
                </c:pt>
                <c:pt idx="757">
                  <c:v>-5.0504083242931745</c:v>
                </c:pt>
                <c:pt idx="758">
                  <c:v>-5.0626114126607975</c:v>
                </c:pt>
                <c:pt idx="759">
                  <c:v>-5.0748145257364108</c:v>
                </c:pt>
                <c:pt idx="760">
                  <c:v>-5.0870176635196342</c:v>
                </c:pt>
                <c:pt idx="761">
                  <c:v>-5.0992208260100886</c:v>
                </c:pt>
                <c:pt idx="762">
                  <c:v>-5.1114240132073947</c:v>
                </c:pt>
                <c:pt idx="763">
                  <c:v>-5.1236272251111732</c:v>
                </c:pt>
                <c:pt idx="764">
                  <c:v>-5.135830461721044</c:v>
                </c:pt>
                <c:pt idx="765">
                  <c:v>-5.1480337230366278</c:v>
                </c:pt>
                <c:pt idx="766">
                  <c:v>-5.1602370090575445</c:v>
                </c:pt>
                <c:pt idx="767">
                  <c:v>-5.1724403197834157</c:v>
                </c:pt>
                <c:pt idx="768">
                  <c:v>-5.1846436552138613</c:v>
                </c:pt>
                <c:pt idx="769">
                  <c:v>-5.1968470153485011</c:v>
                </c:pt>
                <c:pt idx="770">
                  <c:v>-5.2090504001869569</c:v>
                </c:pt>
                <c:pt idx="771">
                  <c:v>-5.2212538097288483</c:v>
                </c:pt>
                <c:pt idx="772">
                  <c:v>-5.2334572439737963</c:v>
                </c:pt>
                <c:pt idx="773">
                  <c:v>-5.2456607029214215</c:v>
                </c:pt>
                <c:pt idx="774">
                  <c:v>-5.2578641865713438</c:v>
                </c:pt>
                <c:pt idx="775">
                  <c:v>-5.2700676949231839</c:v>
                </c:pt>
                <c:pt idx="776">
                  <c:v>-5.2822712279765627</c:v>
                </c:pt>
                <c:pt idx="777">
                  <c:v>-5.2944747857311008</c:v>
                </c:pt>
                <c:pt idx="778">
                  <c:v>-5.306678368186418</c:v>
                </c:pt>
                <c:pt idx="779">
                  <c:v>-5.3188819753421352</c:v>
                </c:pt>
                <c:pt idx="780">
                  <c:v>-5.3310856071978732</c:v>
                </c:pt>
                <c:pt idx="781">
                  <c:v>-5.3432892637532525</c:v>
                </c:pt>
                <c:pt idx="782">
                  <c:v>-5.3554929450078932</c:v>
                </c:pt>
                <c:pt idx="783">
                  <c:v>-5.3676966509614159</c:v>
                </c:pt>
                <c:pt idx="784">
                  <c:v>-5.3799003816134414</c:v>
                </c:pt>
                <c:pt idx="785">
                  <c:v>-5.3921041369635905</c:v>
                </c:pt>
                <c:pt idx="786">
                  <c:v>-5.4043079170114829</c:v>
                </c:pt>
                <c:pt idx="787">
                  <c:v>-5.4165117217567396</c:v>
                </c:pt>
                <c:pt idx="788">
                  <c:v>-5.4287155511989811</c:v>
                </c:pt>
                <c:pt idx="789">
                  <c:v>-5.4409194053378283</c:v>
                </c:pt>
                <c:pt idx="790">
                  <c:v>-5.4531232841729018</c:v>
                </c:pt>
                <c:pt idx="791">
                  <c:v>-5.4653271877038216</c:v>
                </c:pt>
                <c:pt idx="792">
                  <c:v>-5.4775311159302085</c:v>
                </c:pt>
                <c:pt idx="793">
                  <c:v>-5.4897350688516831</c:v>
                </c:pt>
                <c:pt idx="794">
                  <c:v>-5.5019390464678661</c:v>
                </c:pt>
                <c:pt idx="795">
                  <c:v>-5.5141430487783785</c:v>
                </c:pt>
                <c:pt idx="796">
                  <c:v>-5.5263470757828399</c:v>
                </c:pt>
                <c:pt idx="797">
                  <c:v>-5.5385511274808712</c:v>
                </c:pt>
                <c:pt idx="798">
                  <c:v>-5.5507552038720931</c:v>
                </c:pt>
                <c:pt idx="799">
                  <c:v>-5.5629593049561263</c:v>
                </c:pt>
                <c:pt idx="800">
                  <c:v>-5.5751634307325908</c:v>
                </c:pt>
                <c:pt idx="801">
                  <c:v>-5.5873675812011081</c:v>
                </c:pt>
                <c:pt idx="802">
                  <c:v>-5.5995717563612981</c:v>
                </c:pt>
                <c:pt idx="803">
                  <c:v>-5.6117759562127816</c:v>
                </c:pt>
                <c:pt idx="804">
                  <c:v>-5.6239801807551792</c:v>
                </c:pt>
                <c:pt idx="805">
                  <c:v>-5.6361844299881119</c:v>
                </c:pt>
                <c:pt idx="806">
                  <c:v>-5.6483887039112002</c:v>
                </c:pt>
                <c:pt idx="807">
                  <c:v>-5.6605930025240641</c:v>
                </c:pt>
                <c:pt idx="808">
                  <c:v>-5.6727973258263242</c:v>
                </c:pt>
                <c:pt idx="809">
                  <c:v>-5.6850016738176015</c:v>
                </c:pt>
                <c:pt idx="810">
                  <c:v>-5.6972060464975165</c:v>
                </c:pt>
                <c:pt idx="811">
                  <c:v>-5.7094104438656901</c:v>
                </c:pt>
                <c:pt idx="812">
                  <c:v>-5.721614865921743</c:v>
                </c:pt>
                <c:pt idx="813">
                  <c:v>-5.733819312665295</c:v>
                </c:pt>
                <c:pt idx="814">
                  <c:v>-5.7460237840959678</c:v>
                </c:pt>
                <c:pt idx="815">
                  <c:v>-5.7582282802133813</c:v>
                </c:pt>
                <c:pt idx="816">
                  <c:v>-5.7704328010171562</c:v>
                </c:pt>
                <c:pt idx="817">
                  <c:v>-5.7826373465069132</c:v>
                </c:pt>
                <c:pt idx="818">
                  <c:v>-5.7948419166822731</c:v>
                </c:pt>
                <c:pt idx="819">
                  <c:v>-5.8070465115428567</c:v>
                </c:pt>
                <c:pt idx="820">
                  <c:v>-5.8192511310882846</c:v>
                </c:pt>
                <c:pt idx="821">
                  <c:v>-5.8314557753181768</c:v>
                </c:pt>
                <c:pt idx="822">
                  <c:v>-5.8436604442321549</c:v>
                </c:pt>
                <c:pt idx="823">
                  <c:v>-5.8558651378298388</c:v>
                </c:pt>
                <c:pt idx="824">
                  <c:v>-5.8680698561108491</c:v>
                </c:pt>
                <c:pt idx="825">
                  <c:v>-5.8802745990748067</c:v>
                </c:pt>
                <c:pt idx="826">
                  <c:v>-5.8924793667213331</c:v>
                </c:pt>
                <c:pt idx="827">
                  <c:v>-5.9046841590500474</c:v>
                </c:pt>
                <c:pt idx="828">
                  <c:v>-5.9168889760605712</c:v>
                </c:pt>
                <c:pt idx="829">
                  <c:v>-5.9290938177525252</c:v>
                </c:pt>
                <c:pt idx="830">
                  <c:v>-5.9412986841255302</c:v>
                </c:pt>
                <c:pt idx="831">
                  <c:v>-5.953503575179206</c:v>
                </c:pt>
                <c:pt idx="832">
                  <c:v>-5.9657084909131743</c:v>
                </c:pt>
                <c:pt idx="833">
                  <c:v>-5.977913431327055</c:v>
                </c:pt>
                <c:pt idx="834">
                  <c:v>-5.9901183964204696</c:v>
                </c:pt>
                <c:pt idx="835">
                  <c:v>-6.0023233861930381</c:v>
                </c:pt>
                <c:pt idx="836">
                  <c:v>-6.0145284006443811</c:v>
                </c:pt>
                <c:pt idx="837">
                  <c:v>-6.0267334397741203</c:v>
                </c:pt>
                <c:pt idx="838">
                  <c:v>-6.0389385035818757</c:v>
                </c:pt>
                <c:pt idx="839">
                  <c:v>-6.0511435920672678</c:v>
                </c:pt>
                <c:pt idx="840">
                  <c:v>-6.0633487052299175</c:v>
                </c:pt>
                <c:pt idx="841">
                  <c:v>-6.0755538430694456</c:v>
                </c:pt>
                <c:pt idx="842">
                  <c:v>-6.0877590055854727</c:v>
                </c:pt>
                <c:pt idx="843">
                  <c:v>-6.0999641927776196</c:v>
                </c:pt>
                <c:pt idx="844">
                  <c:v>-6.1121694046455071</c:v>
                </c:pt>
                <c:pt idx="845">
                  <c:v>-6.124374641188755</c:v>
                </c:pt>
                <c:pt idx="846">
                  <c:v>-6.1365799024069849</c:v>
                </c:pt>
                <c:pt idx="847">
                  <c:v>-6.1487851882998177</c:v>
                </c:pt>
                <c:pt idx="848">
                  <c:v>-6.160990498866874</c:v>
                </c:pt>
                <c:pt idx="849">
                  <c:v>-6.1731958341077737</c:v>
                </c:pt>
                <c:pt idx="850">
                  <c:v>-6.1854011940221385</c:v>
                </c:pt>
                <c:pt idx="851">
                  <c:v>-6.1976065786095891</c:v>
                </c:pt>
                <c:pt idx="852">
                  <c:v>-6.2098119878697462</c:v>
                </c:pt>
                <c:pt idx="853">
                  <c:v>-6.2220174218022297</c:v>
                </c:pt>
                <c:pt idx="854">
                  <c:v>-6.2342228804066613</c:v>
                </c:pt>
                <c:pt idx="855">
                  <c:v>-6.2464283636826616</c:v>
                </c:pt>
                <c:pt idx="856">
                  <c:v>-6.2586338716298506</c:v>
                </c:pt>
                <c:pt idx="857">
                  <c:v>-6.2708394042478499</c:v>
                </c:pt>
                <c:pt idx="858">
                  <c:v>-6.2830449615362802</c:v>
                </c:pt>
                <c:pt idx="859">
                  <c:v>-6.2952505434947614</c:v>
                </c:pt>
                <c:pt idx="860">
                  <c:v>-6.3074561501229152</c:v>
                </c:pt>
                <c:pt idx="861">
                  <c:v>-6.3196617814203622</c:v>
                </c:pt>
                <c:pt idx="862">
                  <c:v>-6.3318674373867223</c:v>
                </c:pt>
                <c:pt idx="863">
                  <c:v>-6.3440731180216172</c:v>
                </c:pt>
                <c:pt idx="864">
                  <c:v>-6.3562788233246676</c:v>
                </c:pt>
                <c:pt idx="865">
                  <c:v>-6.3684845532954943</c:v>
                </c:pt>
                <c:pt idx="866">
                  <c:v>-6.3806903079337181</c:v>
                </c:pt>
                <c:pt idx="867">
                  <c:v>-6.3928960872389595</c:v>
                </c:pt>
                <c:pt idx="868">
                  <c:v>-6.4051018912108386</c:v>
                </c:pt>
                <c:pt idx="869">
                  <c:v>-6.417307719848977</c:v>
                </c:pt>
                <c:pt idx="870">
                  <c:v>-6.4295135731529953</c:v>
                </c:pt>
                <c:pt idx="871">
                  <c:v>-6.4417194511225153</c:v>
                </c:pt>
                <c:pt idx="872">
                  <c:v>-6.4539253537571568</c:v>
                </c:pt>
                <c:pt idx="873">
                  <c:v>-6.4661312810565406</c:v>
                </c:pt>
                <c:pt idx="874">
                  <c:v>-6.4783372330202873</c:v>
                </c:pt>
                <c:pt idx="875">
                  <c:v>-6.4905432096480178</c:v>
                </c:pt>
                <c:pt idx="876">
                  <c:v>-6.5027492109393537</c:v>
                </c:pt>
                <c:pt idx="877">
                  <c:v>-6.5149552368939148</c:v>
                </c:pt>
                <c:pt idx="878">
                  <c:v>-6.5271612875113227</c:v>
                </c:pt>
                <c:pt idx="879">
                  <c:v>-6.5393673627911975</c:v>
                </c:pt>
                <c:pt idx="880">
                  <c:v>-6.5515734627331605</c:v>
                </c:pt>
                <c:pt idx="881">
                  <c:v>-6.5637795873368328</c:v>
                </c:pt>
                <c:pt idx="882">
                  <c:v>-6.5759857366018348</c:v>
                </c:pt>
                <c:pt idx="883">
                  <c:v>-6.5881919105277875</c:v>
                </c:pt>
                <c:pt idx="884">
                  <c:v>-6.6003981091143116</c:v>
                </c:pt>
                <c:pt idx="885">
                  <c:v>-6.6126043323610277</c:v>
                </c:pt>
                <c:pt idx="886">
                  <c:v>-6.6248105802675568</c:v>
                </c:pt>
                <c:pt idx="887">
                  <c:v>-6.6370168528335194</c:v>
                </c:pt>
                <c:pt idx="888">
                  <c:v>-6.6492231500585373</c:v>
                </c:pt>
                <c:pt idx="889">
                  <c:v>-6.6614294719422302</c:v>
                </c:pt>
                <c:pt idx="890">
                  <c:v>-6.6736358184842199</c:v>
                </c:pt>
                <c:pt idx="891">
                  <c:v>-6.6858421896841271</c:v>
                </c:pt>
                <c:pt idx="892">
                  <c:v>-6.6980485855415726</c:v>
                </c:pt>
                <c:pt idx="893">
                  <c:v>-6.710255006056177</c:v>
                </c:pt>
                <c:pt idx="894">
                  <c:v>-6.7224614512275611</c:v>
                </c:pt>
                <c:pt idx="895">
                  <c:v>-6.7346679210553457</c:v>
                </c:pt>
                <c:pt idx="896">
                  <c:v>-6.7468744155391516</c:v>
                </c:pt>
                <c:pt idx="897">
                  <c:v>-6.7590809346786003</c:v>
                </c:pt>
                <c:pt idx="898">
                  <c:v>-6.7712874784733117</c:v>
                </c:pt>
                <c:pt idx="899">
                  <c:v>-6.7834940469229075</c:v>
                </c:pt>
                <c:pt idx="900">
                  <c:v>-6.7957006400270084</c:v>
                </c:pt>
                <c:pt idx="901">
                  <c:v>-6.8079072577852351</c:v>
                </c:pt>
                <c:pt idx="902">
                  <c:v>-6.8201139001972093</c:v>
                </c:pt>
                <c:pt idx="903">
                  <c:v>-6.8323205672625509</c:v>
                </c:pt>
                <c:pt idx="904">
                  <c:v>-6.8445272589808814</c:v>
                </c:pt>
                <c:pt idx="905">
                  <c:v>-6.8567339753518208</c:v>
                </c:pt>
                <c:pt idx="906">
                  <c:v>-6.8689407163749907</c:v>
                </c:pt>
                <c:pt idx="907">
                  <c:v>-6.8811474820500118</c:v>
                </c:pt>
                <c:pt idx="908">
                  <c:v>-6.8933542723765049</c:v>
                </c:pt>
                <c:pt idx="909">
                  <c:v>-6.9055610873540916</c:v>
                </c:pt>
                <c:pt idx="910">
                  <c:v>-6.9177679269823917</c:v>
                </c:pt>
                <c:pt idx="911">
                  <c:v>-6.929974791261027</c:v>
                </c:pt>
                <c:pt idx="912">
                  <c:v>-6.9421816801896181</c:v>
                </c:pt>
                <c:pt idx="913">
                  <c:v>-6.9543885937677858</c:v>
                </c:pt>
                <c:pt idx="914">
                  <c:v>-6.9665955319951509</c:v>
                </c:pt>
                <c:pt idx="915">
                  <c:v>-6.978802494871335</c:v>
                </c:pt>
                <c:pt idx="916">
                  <c:v>-6.9910094823959588</c:v>
                </c:pt>
                <c:pt idx="917">
                  <c:v>-7.003216494568643</c:v>
                </c:pt>
                <c:pt idx="918">
                  <c:v>-7.0154235313890085</c:v>
                </c:pt>
                <c:pt idx="919">
                  <c:v>-7.027630592856676</c:v>
                </c:pt>
                <c:pt idx="920">
                  <c:v>-7.0398376789712671</c:v>
                </c:pt>
                <c:pt idx="921">
                  <c:v>-7.0520447897324017</c:v>
                </c:pt>
                <c:pt idx="922">
                  <c:v>-7.0642519251397013</c:v>
                </c:pt>
                <c:pt idx="923">
                  <c:v>-7.0764590851927869</c:v>
                </c:pt>
                <c:pt idx="924">
                  <c:v>-7.0886662698912799</c:v>
                </c:pt>
                <c:pt idx="925">
                  <c:v>-7.1008734792348003</c:v>
                </c:pt>
                <c:pt idx="926">
                  <c:v>-7.1130807132229696</c:v>
                </c:pt>
                <c:pt idx="927">
                  <c:v>-7.1252879718554087</c:v>
                </c:pt>
                <c:pt idx="928">
                  <c:v>-7.1374952551317392</c:v>
                </c:pt>
                <c:pt idx="929">
                  <c:v>-7.1497025630515809</c:v>
                </c:pt>
                <c:pt idx="930">
                  <c:v>-7.1619098956145555</c:v>
                </c:pt>
                <c:pt idx="931">
                  <c:v>-7.1741172528202837</c:v>
                </c:pt>
                <c:pt idx="932">
                  <c:v>-7.1863246346683862</c:v>
                </c:pt>
                <c:pt idx="933">
                  <c:v>-7.1985320411584848</c:v>
                </c:pt>
                <c:pt idx="934">
                  <c:v>-7.2107394722902001</c:v>
                </c:pt>
                <c:pt idx="935">
                  <c:v>-7.2229469280631529</c:v>
                </c:pt>
                <c:pt idx="936">
                  <c:v>-7.2351544084769639</c:v>
                </c:pt>
                <c:pt idx="937">
                  <c:v>-7.2473619135312548</c:v>
                </c:pt>
                <c:pt idx="938">
                  <c:v>-7.2595694432256463</c:v>
                </c:pt>
                <c:pt idx="939">
                  <c:v>-7.2717769975597593</c:v>
                </c:pt>
                <c:pt idx="940">
                  <c:v>-7.2839845765332143</c:v>
                </c:pt>
                <c:pt idx="941">
                  <c:v>-7.2961921801456331</c:v>
                </c:pt>
                <c:pt idx="942">
                  <c:v>-7.3083998083966364</c:v>
                </c:pt>
                <c:pt idx="943">
                  <c:v>-7.3206074612858449</c:v>
                </c:pt>
                <c:pt idx="944">
                  <c:v>-7.3328151388128795</c:v>
                </c:pt>
                <c:pt idx="945">
                  <c:v>-7.3450228409773617</c:v>
                </c:pt>
                <c:pt idx="946">
                  <c:v>-7.3572305677789123</c:v>
                </c:pt>
                <c:pt idx="947">
                  <c:v>-7.3694383192171529</c:v>
                </c:pt>
                <c:pt idx="948">
                  <c:v>-7.3816460952917042</c:v>
                </c:pt>
                <c:pt idx="949">
                  <c:v>-7.3938538960021871</c:v>
                </c:pt>
                <c:pt idx="950">
                  <c:v>-7.4060617213482223</c:v>
                </c:pt>
                <c:pt idx="951">
                  <c:v>-7.4182695713294313</c:v>
                </c:pt>
                <c:pt idx="952">
                  <c:v>-7.430477445945435</c:v>
                </c:pt>
                <c:pt idx="953">
                  <c:v>-7.4426853451958541</c:v>
                </c:pt>
                <c:pt idx="954">
                  <c:v>-7.4548932690803094</c:v>
                </c:pt>
                <c:pt idx="955">
                  <c:v>-7.4671012175984224</c:v>
                </c:pt>
                <c:pt idx="956">
                  <c:v>-7.4793091907498148</c:v>
                </c:pt>
                <c:pt idx="957">
                  <c:v>-7.4915171885341065</c:v>
                </c:pt>
                <c:pt idx="958">
                  <c:v>-7.5037252109509192</c:v>
                </c:pt>
                <c:pt idx="959">
                  <c:v>-7.5159332579998734</c:v>
                </c:pt>
                <c:pt idx="960">
                  <c:v>-7.528141329680591</c:v>
                </c:pt>
                <c:pt idx="961">
                  <c:v>-7.5403494259926926</c:v>
                </c:pt>
                <c:pt idx="962">
                  <c:v>-7.5525575469357991</c:v>
                </c:pt>
                <c:pt idx="963">
                  <c:v>-7.5647656925095319</c:v>
                </c:pt>
                <c:pt idx="964">
                  <c:v>-7.5769738627135119</c:v>
                </c:pt>
                <c:pt idx="965">
                  <c:v>-7.5891820575473599</c:v>
                </c:pt>
                <c:pt idx="966">
                  <c:v>-7.6013902770106974</c:v>
                </c:pt>
                <c:pt idx="967">
                  <c:v>-7.6135985211031452</c:v>
                </c:pt>
                <c:pt idx="968">
                  <c:v>-7.625806789824324</c:v>
                </c:pt>
                <c:pt idx="969">
                  <c:v>-7.6380150831738556</c:v>
                </c:pt>
                <c:pt idx="970">
                  <c:v>-7.6502234011513606</c:v>
                </c:pt>
                <c:pt idx="971">
                  <c:v>-7.6624317437564606</c:v>
                </c:pt>
                <c:pt idx="972">
                  <c:v>-7.6746401109887765</c:v>
                </c:pt>
                <c:pt idx="973">
                  <c:v>-7.686848502847929</c:v>
                </c:pt>
                <c:pt idx="974">
                  <c:v>-7.6990569193335396</c:v>
                </c:pt>
                <c:pt idx="975">
                  <c:v>-7.7112653604452293</c:v>
                </c:pt>
                <c:pt idx="976">
                  <c:v>-7.7234738261826186</c:v>
                </c:pt>
                <c:pt idx="977">
                  <c:v>-7.7356823165453292</c:v>
                </c:pt>
                <c:pt idx="978">
                  <c:v>-7.747890831532982</c:v>
                </c:pt>
                <c:pt idx="979">
                  <c:v>-7.7600993711451984</c:v>
                </c:pt>
                <c:pt idx="980">
                  <c:v>-7.7723079353815994</c:v>
                </c:pt>
                <c:pt idx="981">
                  <c:v>-7.7845165242418064</c:v>
                </c:pt>
                <c:pt idx="982">
                  <c:v>-7.7967251377254394</c:v>
                </c:pt>
                <c:pt idx="983">
                  <c:v>-7.8089337758321209</c:v>
                </c:pt>
                <c:pt idx="984">
                  <c:v>-7.8211424385614707</c:v>
                </c:pt>
                <c:pt idx="985">
                  <c:v>-7.8333511259131114</c:v>
                </c:pt>
                <c:pt idx="986">
                  <c:v>-7.8455598378866629</c:v>
                </c:pt>
                <c:pt idx="987">
                  <c:v>-7.8577685744817467</c:v>
                </c:pt>
                <c:pt idx="988">
                  <c:v>-7.8699773356979845</c:v>
                </c:pt>
                <c:pt idx="989">
                  <c:v>-7.8821861215349962</c:v>
                </c:pt>
                <c:pt idx="990">
                  <c:v>-7.8943949319924043</c:v>
                </c:pt>
                <c:pt idx="991">
                  <c:v>-7.9066037670698295</c:v>
                </c:pt>
                <c:pt idx="992">
                  <c:v>-7.9188126267668926</c:v>
                </c:pt>
                <c:pt idx="993">
                  <c:v>-7.9310215110832143</c:v>
                </c:pt>
                <c:pt idx="994">
                  <c:v>-7.9432304200184163</c:v>
                </c:pt>
                <c:pt idx="995">
                  <c:v>-7.9554393535721202</c:v>
                </c:pt>
                <c:pt idx="996">
                  <c:v>-7.9676483117439467</c:v>
                </c:pt>
                <c:pt idx="997">
                  <c:v>-7.9798572945335167</c:v>
                </c:pt>
                <c:pt idx="998">
                  <c:v>-7.9920663019404516</c:v>
                </c:pt>
                <c:pt idx="999">
                  <c:v>-8.0042753339643724</c:v>
                </c:pt>
                <c:pt idx="1000">
                  <c:v>-8.0164843906049015</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1.2468844080580909E-6</c:v>
                </c:pt>
                <c:pt idx="2">
                  <c:v>1.7527989203252117E-4</c:v>
                </c:pt>
                <c:pt idx="3">
                  <c:v>8.6277579208193734E-4</c:v>
                </c:pt>
                <c:pt idx="4">
                  <c:v>2.4046450068854865E-3</c:v>
                </c:pt>
                <c:pt idx="5">
                  <c:v>5.1421299453992299E-3</c:v>
                </c:pt>
                <c:pt idx="6">
                  <c:v>9.3305772844945421E-3</c:v>
                </c:pt>
                <c:pt idx="7">
                  <c:v>1.505300286097388E-2</c:v>
                </c:pt>
                <c:pt idx="8">
                  <c:v>2.2306169362606054E-2</c:v>
                </c:pt>
                <c:pt idx="9">
                  <c:v>3.108682263817425E-2</c:v>
                </c:pt>
                <c:pt idx="10">
                  <c:v>4.1391691759686877E-2</c:v>
                </c:pt>
                <c:pt idx="11">
                  <c:v>5.3217489085240884E-2</c:v>
                </c:pt>
                <c:pt idx="12">
                  <c:v>6.6560910322532474E-2</c:v>
                </c:pt>
                <c:pt idx="13">
                  <c:v>8.1418634593009798E-2</c:v>
                </c:pt>
                <c:pt idx="14">
                  <c:v>9.778732449666247E-2</c:v>
                </c:pt>
                <c:pt idx="15">
                  <c:v>0.11566362617744244</c:v>
                </c:pt>
                <c:pt idx="16">
                  <c:v>0.13504416938931085</c:v>
                </c:pt>
                <c:pt idx="17">
                  <c:v>0.15592556756290543</c:v>
                </c:pt>
                <c:pt idx="18">
                  <c:v>0.17830441787282267</c:v>
                </c:pt>
                <c:pt idx="19">
                  <c:v>0.20217730130550962</c:v>
                </c:pt>
                <c:pt idx="20">
                  <c:v>0.22754078272775924</c:v>
                </c:pt>
                <c:pt idx="21">
                  <c:v>0.25439141095580386</c:v>
                </c:pt>
                <c:pt idx="22">
                  <c:v>0.28272571882500097</c:v>
                </c:pt>
                <c:pt idx="23">
                  <c:v>0.31254022326010539</c:v>
                </c:pt>
                <c:pt idx="24">
                  <c:v>0.34383142534612221</c:v>
                </c:pt>
                <c:pt idx="25">
                  <c:v>0.37659581039973472</c:v>
                </c:pt>
                <c:pt idx="26">
                  <c:v>0.41082984804130063</c:v>
                </c:pt>
                <c:pt idx="27">
                  <c:v>0.44652999226741164</c:v>
                </c:pt>
                <c:pt idx="28">
                  <c:v>0.48369268152400979</c:v>
                </c:pt>
                <c:pt idx="29">
                  <c:v>0.52231433878005418</c:v>
                </c:pt>
                <c:pt idx="30">
                  <c:v>0.56239137160173291</c:v>
                </c:pt>
                <c:pt idx="31">
                  <c:v>0.60392017222721295</c:v>
                </c:pt>
                <c:pt idx="32">
                  <c:v>0.64689711764192259</c:v>
                </c:pt>
                <c:pt idx="33">
                  <c:v>0.69131856965435989</c:v>
                </c:pt>
                <c:pt idx="34">
                  <c:v>0.73718087497242069</c:v>
                </c:pt>
                <c:pt idx="35">
                  <c:v>0.78456428471823159</c:v>
                </c:pt>
                <c:pt idx="36">
                  <c:v>0.83355178655237749</c:v>
                </c:pt>
                <c:pt idx="37">
                  <c:v>0.88414514304824365</c:v>
                </c:pt>
                <c:pt idx="38">
                  <c:v>0.93634597964129618</c:v>
                </c:pt>
                <c:pt idx="39">
                  <c:v>0.99015575093220709</c:v>
                </c:pt>
                <c:pt idx="40">
                  <c:v>1.0455757485277535</c:v>
                </c:pt>
                <c:pt idx="41">
                  <c:v>1.1026071082748843</c:v>
                </c:pt>
                <c:pt idx="42">
                  <c:v>1.1612508169504216</c:v>
                </c:pt>
                <c:pt idx="43">
                  <c:v>1.2215077184609882</c:v>
                </c:pt>
                <c:pt idx="44">
                  <c:v>1.2833785196010374</c:v>
                </c:pt>
                <c:pt idx="45">
                  <c:v>1.3468637954111267</c:v>
                </c:pt>
                <c:pt idx="46">
                  <c:v>1.4119639941736386</c:v>
                </c:pt>
                <c:pt idx="47">
                  <c:v>1.4786794420789078</c:v>
                </c:pt>
                <c:pt idx="48">
                  <c:v>1.5470103475910271</c:v>
                </c:pt>
                <c:pt idx="49">
                  <c:v>1.6169568055394148</c:v>
                </c:pt>
                <c:pt idx="50">
                  <c:v>1.6885188009594387</c:v>
                </c:pt>
                <c:pt idx="51">
                  <c:v>1.7616966884653316</c:v>
                </c:pt>
                <c:pt idx="52">
                  <c:v>1.8364916754603335</c:v>
                </c:pt>
                <c:pt idx="53">
                  <c:v>1.9129053548601453</c:v>
                </c:pt>
                <c:pt idx="54">
                  <c:v>1.9909392334203575</c:v>
                </c:pt>
                <c:pt idx="55">
                  <c:v>2.0705947342694504</c:v>
                </c:pt>
                <c:pt idx="56">
                  <c:v>2.151873199306769</c:v>
                </c:pt>
                <c:pt idx="57">
                  <c:v>2.2347758914752025</c:v>
                </c:pt>
                <c:pt idx="58">
                  <c:v>2.3193039969174318</c:v>
                </c:pt>
                <c:pt idx="59">
                  <c:v>2.4054586270238412</c:v>
                </c:pt>
                <c:pt idx="60">
                  <c:v>2.4932408203794916</c:v>
                </c:pt>
                <c:pt idx="61">
                  <c:v>2.5826515446169402</c:v>
                </c:pt>
                <c:pt idx="62">
                  <c:v>2.6736916981811194</c:v>
                </c:pt>
                <c:pt idx="63">
                  <c:v>2.7663621120119912</c:v>
                </c:pt>
                <c:pt idx="64">
                  <c:v>2.8606635511502345</c:v>
                </c:pt>
                <c:pt idx="65">
                  <c:v>2.9565967162708064</c:v>
                </c:pt>
                <c:pt idx="66">
                  <c:v>3.0541622451488464</c:v>
                </c:pt>
                <c:pt idx="67">
                  <c:v>3.1533607140620514</c:v>
                </c:pt>
                <c:pt idx="68">
                  <c:v>3.2541926391333389</c:v>
                </c:pt>
                <c:pt idx="69">
                  <c:v>3.3566584776173323</c:v>
                </c:pt>
                <c:pt idx="70">
                  <c:v>3.4607586291339518</c:v>
                </c:pt>
                <c:pt idx="71">
                  <c:v>3.5664934368521455</c:v>
                </c:pt>
                <c:pt idx="72">
                  <c:v>3.673863188626596</c:v>
                </c:pt>
                <c:pt idx="73">
                  <c:v>3.782868118090029</c:v>
                </c:pt>
                <c:pt idx="74">
                  <c:v>3.8935084057035731</c:v>
                </c:pt>
                <c:pt idx="75">
                  <c:v>4.005784179767458</c:v>
                </c:pt>
                <c:pt idx="76">
                  <c:v>4.1196955173941774</c:v>
                </c:pt>
                <c:pt idx="77">
                  <c:v>4.235242445446108</c:v>
                </c:pt>
                <c:pt idx="78">
                  <c:v>4.3524249414394491</c:v>
                </c:pt>
                <c:pt idx="79">
                  <c:v>4.4712429344162201</c:v>
                </c:pt>
                <c:pt idx="80">
                  <c:v>4.5916963057859412</c:v>
                </c:pt>
                <c:pt idx="81">
                  <c:v>4.7137848901385402</c:v>
                </c:pt>
                <c:pt idx="82">
                  <c:v>4.8375084760299041</c:v>
                </c:pt>
                <c:pt idx="83">
                  <c:v>4.9628668067414301</c:v>
                </c:pt>
                <c:pt idx="84">
                  <c:v>5.0898595810148368</c:v>
                </c:pt>
                <c:pt idx="85">
                  <c:v>5.2184864537634308</c:v>
                </c:pt>
                <c:pt idx="86">
                  <c:v>5.3487470367609395</c:v>
                </c:pt>
                <c:pt idx="87">
                  <c:v>5.4806408993089715</c:v>
                </c:pt>
                <c:pt idx="88">
                  <c:v>5.6141675688840946</c:v>
                </c:pt>
                <c:pt idx="89">
                  <c:v>5.7493265317654689</c:v>
                </c:pt>
                <c:pt idx="90">
                  <c:v>5.8861172336439189</c:v>
                </c:pt>
                <c:pt idx="91">
                  <c:v>6.0245390802132803</c:v>
                </c:pt>
                <c:pt idx="92">
                  <c:v>6.1645914377448063</c:v>
                </c:pt>
                <c:pt idx="93">
                  <c:v>6.3062736336453895</c:v>
                </c:pt>
                <c:pt idx="94">
                  <c:v>6.4495849570002912</c:v>
                </c:pt>
                <c:pt idx="95">
                  <c:v>6.594524659101058</c:v>
                </c:pt>
                <c:pt idx="96">
                  <c:v>6.7410919539592502</c:v>
                </c:pt>
                <c:pt idx="97">
                  <c:v>6.8892860188065868</c:v>
                </c:pt>
                <c:pt idx="98">
                  <c:v>7.0391059945820755</c:v>
                </c:pt>
                <c:pt idx="99">
                  <c:v>7.1905509864066648</c:v>
                </c:pt>
                <c:pt idx="100">
                  <c:v>7.3436200640459282</c:v>
                </c:pt>
                <c:pt idx="101">
                  <c:v>7.4983120238309526</c:v>
                </c:pt>
                <c:pt idx="102">
                  <c:v>7.654625149462861</c:v>
                </c:pt>
                <c:pt idx="103">
                  <c:v>7.8125574495700967</c:v>
                </c:pt>
                <c:pt idx="104">
                  <c:v>7.9721068963906792</c:v>
                </c:pt>
                <c:pt idx="105">
                  <c:v>8.1332714262408512</c:v>
                </c:pt>
                <c:pt idx="106">
                  <c:v>8.2960489399731117</c:v>
                </c:pt>
                <c:pt idx="107">
                  <c:v>8.4604373034240616</c:v>
                </c:pt>
                <c:pt idx="108">
                  <c:v>8.6264343478524435</c:v>
                </c:pt>
                <c:pt idx="109">
                  <c:v>8.7940378703677506</c:v>
                </c:pt>
                <c:pt idx="110">
                  <c:v>8.9632456343497715</c:v>
                </c:pt>
                <c:pt idx="111">
                  <c:v>9.1340553698594</c:v>
                </c:pt>
                <c:pt idx="112">
                  <c:v>9.3064647740410411</c:v>
                </c:pt>
                <c:pt idx="113">
                  <c:v>9.4804715115169156</c:v>
                </c:pt>
                <c:pt idx="114">
                  <c:v>9.6560732147735671</c:v>
                </c:pt>
                <c:pt idx="115">
                  <c:v>9.8332674845408441</c:v>
                </c:pt>
                <c:pt idx="116">
                  <c:v>10.012051890163631</c:v>
                </c:pt>
                <c:pt idx="117">
                  <c:v>10.192423969966583</c:v>
                </c:pt>
                <c:pt idx="118">
                  <c:v>10.374381231612112</c:v>
                </c:pt>
                <c:pt idx="119">
                  <c:v>10.557921152451852</c:v>
                </c:pt>
                <c:pt idx="120">
                  <c:v>10.743041179871836</c:v>
                </c:pt>
                <c:pt idx="121">
                  <c:v>10.929738731631598</c:v>
                </c:pt>
                <c:pt idx="122">
                  <c:v>11.118011196197392</c:v>
                </c:pt>
                <c:pt idx="123">
                  <c:v>11.307855933069744</c:v>
                </c:pt>
                <c:pt idx="124">
                  <c:v>11.499270273105516</c:v>
                </c:pt>
                <c:pt idx="125">
                  <c:v>11.692251518834652</c:v>
                </c:pt>
                <c:pt idx="126">
                  <c:v>11.886796944771801</c:v>
                </c:pt>
                <c:pt idx="127">
                  <c:v>12.082903797722956</c:v>
                </c:pt>
                <c:pt idx="128">
                  <c:v>12.280569297087292</c:v>
                </c:pt>
                <c:pt idx="129">
                  <c:v>12.479790635154338</c:v>
                </c:pt>
                <c:pt idx="130">
                  <c:v>12.680564977396632</c:v>
                </c:pt>
                <c:pt idx="131">
                  <c:v>12.882889462758008</c:v>
                </c:pt>
                <c:pt idx="132">
                  <c:v>13.086761203937638</c:v>
                </c:pt>
                <c:pt idx="133">
                  <c:v>13.292177287669956</c:v>
                </c:pt>
                <c:pt idx="134">
                  <c:v>13.499134775000609</c:v>
                </c:pt>
                <c:pt idx="135">
                  <c:v>13.70763070155852</c:v>
                </c:pt>
                <c:pt idx="136">
                  <c:v>13.917662077824206</c:v>
                </c:pt>
                <c:pt idx="137">
                  <c:v>14.12922588939445</c:v>
                </c:pt>
                <c:pt idx="138">
                  <c:v>14.342319097243424</c:v>
                </c:pt>
                <c:pt idx="139">
                  <c:v>14.556938637980386</c:v>
                </c:pt>
                <c:pt idx="140">
                  <c:v>14.773081424104014</c:v>
                </c:pt>
                <c:pt idx="141">
                  <c:v>14.990744344253512</c:v>
                </c:pt>
                <c:pt idx="142">
                  <c:v>15.209924263456546</c:v>
                </c:pt>
                <c:pt idx="143">
                  <c:v>15.430618023374105</c:v>
                </c:pt>
                <c:pt idx="144">
                  <c:v>15.65282244254238</c:v>
                </c:pt>
                <c:pt idx="145">
                  <c:v>15.87653431661173</c:v>
                </c:pt>
                <c:pt idx="146">
                  <c:v>16.101750418582821</c:v>
                </c:pt>
                <c:pt idx="147">
                  <c:v>16.328467499040002</c:v>
                </c:pt>
                <c:pt idx="148">
                  <c:v>16.556682286381992</c:v>
                </c:pt>
                <c:pt idx="149">
                  <c:v>16.786391487049961</c:v>
                </c:pt>
                <c:pt idx="150">
                  <c:v>17.017591785753055</c:v>
                </c:pt>
                <c:pt idx="151">
                  <c:v>17.250279931059641</c:v>
                </c:pt>
                <c:pt idx="152">
                  <c:v>17.48445282124619</c:v>
                </c:pt>
                <c:pt idx="153">
                  <c:v>17.720107419450752</c:v>
                </c:pt>
                <c:pt idx="154">
                  <c:v>17.957240668557358</c:v>
                </c:pt>
                <c:pt idx="155">
                  <c:v>18.19584949139643</c:v>
                </c:pt>
                <c:pt idx="156">
                  <c:v>18.435930790943143</c:v>
                </c:pt>
                <c:pt idx="157">
                  <c:v>18.677481450513781</c:v>
                </c:pt>
                <c:pt idx="158">
                  <c:v>18.920498333960165</c:v>
                </c:pt>
                <c:pt idx="159">
                  <c:v>19.164978285862151</c:v>
                </c:pt>
                <c:pt idx="160">
                  <c:v>19.410918131718301</c:v>
                </c:pt>
                <c:pt idx="161">
                  <c:v>19.658314678134694</c:v>
                </c:pt>
                <c:pt idx="162">
                  <c:v>19.907164713011984</c:v>
                </c:pt>
                <c:pt idx="163">
                  <c:v>20.157465005730717</c:v>
                </c:pt>
                <c:pt idx="164">
                  <c:v>20.40921230733494</c:v>
                </c:pt>
                <c:pt idx="165">
                  <c:v>20.662403350714136</c:v>
                </c:pt>
                <c:pt idx="166">
                  <c:v>20.917034850783544</c:v>
                </c:pt>
                <c:pt idx="167">
                  <c:v>21.173103504662862</c:v>
                </c:pt>
                <c:pt idx="168">
                  <c:v>21.430605991853408</c:v>
                </c:pt>
                <c:pt idx="169">
                  <c:v>21.689538974413733</c:v>
                </c:pt>
                <c:pt idx="170">
                  <c:v>21.949899097133724</c:v>
                </c:pt>
                <c:pt idx="171">
                  <c:v>22.211682987707256</c:v>
                </c:pt>
                <c:pt idx="172">
                  <c:v>22.474887256903386</c:v>
                </c:pt>
                <c:pt idx="173">
                  <c:v>22.739508498736122</c:v>
                </c:pt>
                <c:pt idx="174">
                  <c:v>23.005543290632819</c:v>
                </c:pt>
                <c:pt idx="175">
                  <c:v>23.272988193601204</c:v>
                </c:pt>
                <c:pt idx="176">
                  <c:v>23.541839752395049</c:v>
                </c:pt>
                <c:pt idx="177">
                  <c:v>23.812094495678551</c:v>
                </c:pt>
                <c:pt idx="178">
                  <c:v>24.083748936189394</c:v>
                </c:pt>
                <c:pt idx="179">
                  <c:v>24.356799570900566</c:v>
                </c:pt>
                <c:pt idx="180">
                  <c:v>24.631242881180913</c:v>
                </c:pt>
                <c:pt idx="181">
                  <c:v>24.907075332954463</c:v>
                </c:pt>
                <c:pt idx="182">
                  <c:v>25.184293376858555</c:v>
                </c:pt>
                <c:pt idx="183">
                  <c:v>25.462893448400781</c:v>
                </c:pt>
                <c:pt idx="184">
                  <c:v>25.742871968114741</c:v>
                </c:pt>
                <c:pt idx="185">
                  <c:v>26.024225341714676</c:v>
                </c:pt>
                <c:pt idx="186">
                  <c:v>26.30694996024895</c:v>
                </c:pt>
                <c:pt idx="187">
                  <c:v>26.591042200252421</c:v>
                </c:pt>
                <c:pt idx="188">
                  <c:v>26.876498423897722</c:v>
                </c:pt>
                <c:pt idx="189">
                  <c:v>27.163314979145454</c:v>
                </c:pt>
                <c:pt idx="190">
                  <c:v>27.451488199893319</c:v>
                </c:pt>
                <c:pt idx="191">
                  <c:v>27.741014406124187</c:v>
                </c:pt>
                <c:pt idx="192">
                  <c:v>28.031889904053152</c:v>
                </c:pt>
                <c:pt idx="193">
                  <c:v>28.324110986273546</c:v>
                </c:pt>
                <c:pt idx="194">
                  <c:v>28.617673931901951</c:v>
                </c:pt>
                <c:pt idx="195">
                  <c:v>28.912575006722228</c:v>
                </c:pt>
                <c:pt idx="196">
                  <c:v>29.20881046332854</c:v>
                </c:pt>
                <c:pt idx="197">
                  <c:v>29.506376541267425</c:v>
                </c:pt>
                <c:pt idx="198">
                  <c:v>29.80526946717891</c:v>
                </c:pt>
                <c:pt idx="199">
                  <c:v>30.105485454936673</c:v>
                </c:pt>
                <c:pt idx="200">
                  <c:v>30.407020705787271</c:v>
                </c:pt>
                <c:pt idx="201">
                  <c:v>30.709871408488457</c:v>
                </c:pt>
                <c:pt idx="202">
                  <c:v>31.01403373944656</c:v>
                </c:pt>
                <c:pt idx="203">
                  <c:v>31.31950386285299</c:v>
                </c:pt>
                <c:pt idx="204">
                  <c:v>31.626277930819835</c:v>
                </c:pt>
                <c:pt idx="205">
                  <c:v>31.934352083514579</c:v>
                </c:pt>
                <c:pt idx="206">
                  <c:v>32.243722449293948</c:v>
                </c:pt>
                <c:pt idx="207">
                  <c:v>32.554385144836886</c:v>
                </c:pt>
                <c:pt idx="208">
                  <c:v>32.86633627527668</c:v>
                </c:pt>
                <c:pt idx="209">
                  <c:v>33.179571934332245</c:v>
                </c:pt>
                <c:pt idx="210">
                  <c:v>33.494088204438562</c:v>
                </c:pt>
                <c:pt idx="211">
                  <c:v>33.809881156876273</c:v>
                </c:pt>
                <c:pt idx="212">
                  <c:v>34.126946851900485</c:v>
                </c:pt>
                <c:pt idx="213">
                  <c:v>34.445281338868732</c:v>
                </c:pt>
                <c:pt idx="214">
                  <c:v>34.764880656368142</c:v>
                </c:pt>
                <c:pt idx="215">
                  <c:v>35.085740832341777</c:v>
                </c:pt>
                <c:pt idx="216">
                  <c:v>35.407857884214231</c:v>
                </c:pt>
                <c:pt idx="217">
                  <c:v>35.731227819016382</c:v>
                </c:pt>
                <c:pt idx="218">
                  <c:v>36.055846633509411</c:v>
                </c:pt>
                <c:pt idx="219">
                  <c:v>36.381710314308009</c:v>
                </c:pt>
                <c:pt idx="220">
                  <c:v>36.708814838002837</c:v>
                </c:pt>
                <c:pt idx="221">
                  <c:v>37.037156171282213</c:v>
                </c:pt>
                <c:pt idx="222">
                  <c:v>37.366730271053051</c:v>
                </c:pt>
                <c:pt idx="223">
                  <c:v>37.69753308456103</c:v>
                </c:pt>
                <c:pt idx="224">
                  <c:v>38.029560549510045</c:v>
                </c:pt>
                <c:pt idx="225">
                  <c:v>38.362808594180891</c:v>
                </c:pt>
                <c:pt idx="226">
                  <c:v>38.697273137549217</c:v>
                </c:pt>
                <c:pt idx="227">
                  <c:v>39.032950089402753</c:v>
                </c:pt>
                <c:pt idx="228">
                  <c:v>39.369835350457812</c:v>
                </c:pt>
                <c:pt idx="229">
                  <c:v>39.707924812475071</c:v>
                </c:pt>
                <c:pt idx="230">
                  <c:v>40.047214358374603</c:v>
                </c:pt>
                <c:pt idx="231">
                  <c:v>40.387699862350267</c:v>
                </c:pt>
                <c:pt idx="232">
                  <c:v>40.729377189983303</c:v>
                </c:pt>
                <c:pt idx="233">
                  <c:v>41.072242198355283</c:v>
                </c:pt>
                <c:pt idx="234">
                  <c:v>41.416290736160342</c:v>
                </c:pt>
                <c:pt idx="235">
                  <c:v>41.7615186438167</c:v>
                </c:pt>
                <c:pt idx="236">
                  <c:v>42.107921753577521</c:v>
                </c:pt>
                <c:pt idx="237">
                  <c:v>42.455495889641043</c:v>
                </c:pt>
                <c:pt idx="238">
                  <c:v>42.804236868260048</c:v>
                </c:pt>
                <c:pt idx="239">
                  <c:v>43.154140497850662</c:v>
                </c:pt>
                <c:pt idx="240">
                  <c:v>43.505202579100427</c:v>
                </c:pt>
                <c:pt idx="241">
                  <c:v>43.85741890507574</c:v>
                </c:pt>
                <c:pt idx="242">
                  <c:v>44.210785261328624</c:v>
                </c:pt>
                <c:pt idx="243">
                  <c:v>44.565297426002779</c:v>
                </c:pt>
                <c:pt idx="244">
                  <c:v>44.920951169939023</c:v>
                </c:pt>
                <c:pt idx="245">
                  <c:v>45.277742256780044</c:v>
                </c:pt>
                <c:pt idx="246">
                  <c:v>45.63566644307447</c:v>
                </c:pt>
                <c:pt idx="247">
                  <c:v>45.994719478380333</c:v>
                </c:pt>
                <c:pt idx="248">
                  <c:v>46.354897105367833</c:v>
                </c:pt>
                <c:pt idx="249">
                  <c:v>46.716195059921453</c:v>
                </c:pt>
                <c:pt idx="250">
                  <c:v>47.078609071241466</c:v>
                </c:pt>
                <c:pt idx="251">
                  <c:v>47.442134467592069</c:v>
                </c:pt>
                <c:pt idx="252">
                  <c:v>47.806765781495599</c:v>
                </c:pt>
                <c:pt idx="253">
                  <c:v>48.17249714379782</c:v>
                </c:pt>
                <c:pt idx="254">
                  <c:v>48.539322678304082</c:v>
                </c:pt>
                <c:pt idx="255">
                  <c:v>48.907236501913808</c:v>
                </c:pt>
                <c:pt idx="256">
                  <c:v>49.276232724753903</c:v>
                </c:pt>
                <c:pt idx="257">
                  <c:v>49.646305450311175</c:v>
                </c:pt>
                <c:pt idx="258">
                  <c:v>50.017448775563679</c:v>
                </c:pt>
                <c:pt idx="259">
                  <c:v>50.389656791111058</c:v>
                </c:pt>
                <c:pt idx="260">
                  <c:v>50.762923581303866</c:v>
                </c:pt>
                <c:pt idx="261">
                  <c:v>51.137243224371858</c:v>
                </c:pt>
                <c:pt idx="262">
                  <c:v>51.51260979255126</c:v>
                </c:pt>
                <c:pt idx="263">
                  <c:v>51.889017352211042</c:v>
                </c:pt>
                <c:pt idx="264">
                  <c:v>52.266459963978171</c:v>
                </c:pt>
                <c:pt idx="265">
                  <c:v>52.644931682861859</c:v>
                </c:pt>
                <c:pt idx="266">
                  <c:v>53.024426558376796</c:v>
                </c:pt>
                <c:pt idx="267">
                  <c:v>53.404938634665399</c:v>
                </c:pt>
                <c:pt idx="268">
                  <c:v>53.786461950619071</c:v>
                </c:pt>
                <c:pt idx="269">
                  <c:v>54.16899053999844</c:v>
                </c:pt>
                <c:pt idx="270">
                  <c:v>54.55251843155262</c:v>
                </c:pt>
                <c:pt idx="271">
                  <c:v>54.937039649137503</c:v>
                </c:pt>
                <c:pt idx="272">
                  <c:v>55.322548211833016</c:v>
                </c:pt>
                <c:pt idx="273">
                  <c:v>55.709038134059455</c:v>
                </c:pt>
                <c:pt idx="274">
                  <c:v>56.096503425692809</c:v>
                </c:pt>
                <c:pt idx="275">
                  <c:v>56.4849380921791</c:v>
                </c:pt>
                <c:pt idx="276">
                  <c:v>56.87433613464777</c:v>
                </c:pt>
                <c:pt idx="277">
                  <c:v>57.264691550024097</c:v>
                </c:pt>
                <c:pt idx="278">
                  <c:v>57.655998331140609</c:v>
                </c:pt>
                <c:pt idx="279">
                  <c:v>58.048250466847598</c:v>
                </c:pt>
                <c:pt idx="280">
                  <c:v>58.441441942122594</c:v>
                </c:pt>
                <c:pt idx="281">
                  <c:v>58.835566738178962</c:v>
                </c:pt>
                <c:pt idx="282">
                  <c:v>59.230618832573448</c:v>
                </c:pt>
                <c:pt idx="283">
                  <c:v>59.626592199312881</c:v>
                </c:pt>
                <c:pt idx="284">
                  <c:v>60.023480808959818</c:v>
                </c:pt>
                <c:pt idx="285">
                  <c:v>60.421278628737319</c:v>
                </c:pt>
                <c:pt idx="286">
                  <c:v>60.819979622632722</c:v>
                </c:pt>
                <c:pt idx="287">
                  <c:v>61.21957775150053</c:v>
                </c:pt>
                <c:pt idx="288">
                  <c:v>61.620066973164292</c:v>
                </c:pt>
                <c:pt idx="289">
                  <c:v>62.021441242517596</c:v>
                </c:pt>
                <c:pt idx="290">
                  <c:v>62.42369451162412</c:v>
                </c:pt>
                <c:pt idx="291">
                  <c:v>62.826820729816724</c:v>
                </c:pt>
                <c:pt idx="292">
                  <c:v>63.230813843795644</c:v>
                </c:pt>
                <c:pt idx="293">
                  <c:v>63.635667797725745</c:v>
                </c:pt>
                <c:pt idx="294">
                  <c:v>64.041376533332823</c:v>
                </c:pt>
                <c:pt idx="295">
                  <c:v>64.447933989999044</c:v>
                </c:pt>
                <c:pt idx="296">
                  <c:v>64.85533410485742</c:v>
                </c:pt>
                <c:pt idx="297">
                  <c:v>65.263570812885348</c:v>
                </c:pt>
                <c:pt idx="298">
                  <c:v>65.672633606725284</c:v>
                </c:pt>
                <c:pt idx="299">
                  <c:v>66.082503092774743</c:v>
                </c:pt>
                <c:pt idx="300">
                  <c:v>66.49315543124024</c:v>
                </c:pt>
                <c:pt idx="301">
                  <c:v>66.904566780174832</c:v>
                </c:pt>
                <c:pt idx="302">
                  <c:v>67.31671329607191</c:v>
                </c:pt>
                <c:pt idx="303">
                  <c:v>67.729571134447994</c:v>
                </c:pt>
                <c:pt idx="304">
                  <c:v>68.143116450414325</c:v>
                </c:pt>
                <c:pt idx="305">
                  <c:v>68.557325399237527</c:v>
                </c:pt>
                <c:pt idx="306">
                  <c:v>68.972174136889194</c:v>
                </c:pt>
                <c:pt idx="307">
                  <c:v>69.387638820584513</c:v>
                </c:pt>
                <c:pt idx="308">
                  <c:v>69.803695609309955</c:v>
                </c:pt>
                <c:pt idx="309">
                  <c:v>70.220320664339965</c:v>
                </c:pt>
                <c:pt idx="310">
                  <c:v>70.637490149742803</c:v>
                </c:pt>
                <c:pt idx="311">
                  <c:v>71.055180232875458</c:v>
                </c:pt>
                <c:pt idx="312">
                  <c:v>71.473367084867789</c:v>
                </c:pt>
                <c:pt idx="313">
                  <c:v>71.892026881095745</c:v>
                </c:pt>
                <c:pt idx="314">
                  <c:v>72.311135801643857</c:v>
                </c:pt>
                <c:pt idx="315">
                  <c:v>72.730670031756929</c:v>
                </c:pt>
                <c:pt idx="316">
                  <c:v>73.150605762281003</c:v>
                </c:pt>
                <c:pt idx="317">
                  <c:v>73.570919190093548</c:v>
                </c:pt>
                <c:pt idx="318">
                  <c:v>73.99158651852305</c:v>
                </c:pt>
                <c:pt idx="319">
                  <c:v>74.412583957757874</c:v>
                </c:pt>
                <c:pt idx="320">
                  <c:v>74.833887725244523</c:v>
                </c:pt>
                <c:pt idx="321">
                  <c:v>75.25547583298038</c:v>
                </c:pt>
                <c:pt idx="322">
                  <c:v>75.677329875327061</c:v>
                </c:pt>
                <c:pt idx="323">
                  <c:v>76.099433241128978</c:v>
                </c:pt>
                <c:pt idx="324">
                  <c:v>76.521769325200736</c:v>
                </c:pt>
                <c:pt idx="325">
                  <c:v>76.944321528496246</c:v>
                </c:pt>
                <c:pt idx="326">
                  <c:v>77.367073258272697</c:v>
                </c:pt>
                <c:pt idx="327">
                  <c:v>77.790007928249423</c:v>
                </c:pt>
                <c:pt idx="328">
                  <c:v>78.21310895876158</c:v>
                </c:pt>
                <c:pt idx="329">
                  <c:v>78.636359776908847</c:v>
                </c:pt>
                <c:pt idx="330">
                  <c:v>79.059743816698926</c:v>
                </c:pt>
                <c:pt idx="331">
                  <c:v>79.483244519186073</c:v>
                </c:pt>
                <c:pt idx="332">
                  <c:v>79.906845332604533</c:v>
                </c:pt>
                <c:pt idx="333">
                  <c:v>80.330529712496926</c:v>
                </c:pt>
                <c:pt idx="334">
                  <c:v>80.754281121837693</c:v>
                </c:pt>
                <c:pt idx="335">
                  <c:v>81.178083031151402</c:v>
                </c:pt>
                <c:pt idx="336">
                  <c:v>81.601918918626211</c:v>
                </c:pt>
                <c:pt idx="337">
                  <c:v>82.025772270222248</c:v>
                </c:pt>
                <c:pt idx="338">
                  <c:v>82.449626579775085</c:v>
                </c:pt>
                <c:pt idx="339">
                  <c:v>82.873465349094218</c:v>
                </c:pt>
                <c:pt idx="340">
                  <c:v>83.297272088056673</c:v>
                </c:pt>
                <c:pt idx="341">
                  <c:v>83.721030314695653</c:v>
                </c:pt>
                <c:pt idx="342">
                  <c:v>84.144723555284259</c:v>
                </c:pt>
                <c:pt idx="343">
                  <c:v>84.568335344414393</c:v>
                </c:pt>
                <c:pt idx="344">
                  <c:v>84.991849225070666</c:v>
                </c:pt>
                <c:pt idx="345">
                  <c:v>85.415248748699554</c:v>
                </c:pt>
                <c:pt idx="346">
                  <c:v>85.838517475273619</c:v>
                </c:pt>
                <c:pt idx="347">
                  <c:v>86.261638973350912</c:v>
                </c:pt>
                <c:pt idx="348">
                  <c:v>86.684597015556164</c:v>
                </c:pt>
                <c:pt idx="349">
                  <c:v>87.107375774048748</c:v>
                </c:pt>
                <c:pt idx="350">
                  <c:v>87.529959624900044</c:v>
                </c:pt>
                <c:pt idx="351">
                  <c:v>87.952332952469789</c:v>
                </c:pt>
                <c:pt idx="352">
                  <c:v>88.374480149432486</c:v>
                </c:pt>
                <c:pt idx="353">
                  <c:v>88.796385616799469</c:v>
                </c:pt>
                <c:pt idx="354">
                  <c:v>89.21803376393666</c:v>
                </c:pt>
                <c:pt idx="355">
                  <c:v>89.639409008578028</c:v>
                </c:pt>
                <c:pt idx="356">
                  <c:v>90.060495776834742</c:v>
                </c:pt>
                <c:pt idx="357">
                  <c:v>90.481278503200002</c:v>
                </c:pt>
                <c:pt idx="358">
                  <c:v>90.901741630549679</c:v>
                </c:pt>
                <c:pt idx="359">
                  <c:v>91.321869610138577</c:v>
                </c:pt>
                <c:pt idx="360">
                  <c:v>91.741650991911669</c:v>
                </c:pt>
                <c:pt idx="361">
                  <c:v>92.161082514232177</c:v>
                </c:pt>
                <c:pt idx="362">
                  <c:v>92.580165008025119</c:v>
                </c:pt>
                <c:pt idx="363">
                  <c:v>92.998899301512893</c:v>
                </c:pt>
                <c:pt idx="364">
                  <c:v>93.417286220227382</c:v>
                </c:pt>
                <c:pt idx="365">
                  <c:v>93.835326587021967</c:v>
                </c:pt>
                <c:pt idx="366">
                  <c:v>94.253021222083447</c:v>
                </c:pt>
                <c:pt idx="367">
                  <c:v>94.670370942943975</c:v>
                </c:pt>
                <c:pt idx="368">
                  <c:v>95.087376564492828</c:v>
                </c:pt>
                <c:pt idx="369">
                  <c:v>95.504038898988213</c:v>
                </c:pt>
                <c:pt idx="370">
                  <c:v>95.920358756068893</c:v>
                </c:pt>
                <c:pt idx="371">
                  <c:v>96.336336942765854</c:v>
                </c:pt>
                <c:pt idx="372">
                  <c:v>96.751974263513858</c:v>
                </c:pt>
                <c:pt idx="373">
                  <c:v>97.167271520162913</c:v>
                </c:pt>
                <c:pt idx="374">
                  <c:v>97.582229511989723</c:v>
                </c:pt>
                <c:pt idx="375">
                  <c:v>97.996849035709062</c:v>
                </c:pt>
                <c:pt idx="376">
                  <c:v>98.411130885485051</c:v>
                </c:pt>
                <c:pt idx="377">
                  <c:v>98.825075852942419</c:v>
                </c:pt>
                <c:pt idx="378">
                  <c:v>99.23868472717767</c:v>
                </c:pt>
                <c:pt idx="379">
                  <c:v>99.651958294770239</c:v>
                </c:pt>
                <c:pt idx="380">
                  <c:v>100.06489733979349</c:v>
                </c:pt>
                <c:pt idx="381">
                  <c:v>100.47750264382576</c:v>
                </c:pt>
                <c:pt idx="382">
                  <c:v>100.88977498596127</c:v>
                </c:pt>
                <c:pt idx="383">
                  <c:v>101.301715142821</c:v>
                </c:pt>
                <c:pt idx="384">
                  <c:v>101.71332388856352</c:v>
                </c:pt>
                <c:pt idx="385">
                  <c:v>102.12460199489577</c:v>
                </c:pt>
                <c:pt idx="386">
                  <c:v>102.53555023108368</c:v>
                </c:pt>
                <c:pt idx="387">
                  <c:v>102.94616936396288</c:v>
                </c:pt>
                <c:pt idx="388">
                  <c:v>103.35646015794927</c:v>
                </c:pt>
                <c:pt idx="389">
                  <c:v>103.76642337504954</c:v>
                </c:pt>
                <c:pt idx="390">
                  <c:v>104.17605977487162</c:v>
                </c:pt>
                <c:pt idx="391">
                  <c:v>104.5853701146351</c:v>
                </c:pt>
                <c:pt idx="392">
                  <c:v>104.99435514918159</c:v>
                </c:pt>
                <c:pt idx="393">
                  <c:v>105.40301563098502</c:v>
                </c:pt>
                <c:pt idx="394">
                  <c:v>105.81135231016191</c:v>
                </c:pt>
                <c:pt idx="395">
                  <c:v>106.21936593448146</c:v>
                </c:pt>
                <c:pt idx="396">
                  <c:v>106.62705724937578</c:v>
                </c:pt>
                <c:pt idx="397">
                  <c:v>107.03442699794994</c:v>
                </c:pt>
                <c:pt idx="398">
                  <c:v>107.44147592099196</c:v>
                </c:pt>
                <c:pt idx="399">
                  <c:v>107.84820475698282</c:v>
                </c:pt>
                <c:pt idx="400">
                  <c:v>108.25461424210637</c:v>
                </c:pt>
                <c:pt idx="401">
                  <c:v>112.30120164694607</c:v>
                </c:pt>
                <c:pt idx="402">
                  <c:v>116.31632703336462</c:v>
                </c:pt>
                <c:pt idx="403">
                  <c:v>120.30070539098338</c:v>
                </c:pt>
                <c:pt idx="404">
                  <c:v>124.25502998959823</c:v>
                </c:pt>
                <c:pt idx="405">
                  <c:v>128.17997328401546</c:v>
                </c:pt>
                <c:pt idx="406">
                  <c:v>132.07618777215259</c:v>
                </c:pt>
                <c:pt idx="407">
                  <c:v>135.94430680928613</c:v>
                </c:pt>
                <c:pt idx="408">
                  <c:v>139.78494538112287</c:v>
                </c:pt>
                <c:pt idx="409">
                  <c:v>143.59870083818109</c:v>
                </c:pt>
                <c:pt idx="410">
                  <c:v>147.38615359379395</c:v>
                </c:pt>
                <c:pt idx="411">
                  <c:v>151.14786778788678</c:v>
                </c:pt>
                <c:pt idx="412">
                  <c:v>154.88439191853209</c:v>
                </c:pt>
                <c:pt idx="413">
                  <c:v>158.59625944314968</c:v>
                </c:pt>
                <c:pt idx="414">
                  <c:v>162.28398935109371</c:v>
                </c:pt>
                <c:pt idx="415">
                  <c:v>165.94808670925181</c:v>
                </c:pt>
                <c:pt idx="416">
                  <c:v>169.58904318217441</c:v>
                </c:pt>
                <c:pt idx="417">
                  <c:v>173.20733752815264</c:v>
                </c:pt>
                <c:pt idx="418">
                  <c:v>176.80343607257146</c:v>
                </c:pt>
                <c:pt idx="419">
                  <c:v>180.37779315977912</c:v>
                </c:pt>
                <c:pt idx="420">
                  <c:v>183.93085158463512</c:v>
                </c:pt>
                <c:pt idx="421">
                  <c:v>187.46304300482538</c:v>
                </c:pt>
                <c:pt idx="422">
                  <c:v>190.97478833496538</c:v>
                </c:pt>
                <c:pt idx="423">
                  <c:v>194.46649812344833</c:v>
                </c:pt>
                <c:pt idx="424">
                  <c:v>197.93857291293688</c:v>
                </c:pt>
                <c:pt idx="425">
                  <c:v>201.39140358534192</c:v>
                </c:pt>
                <c:pt idx="426">
                  <c:v>204.82537169208095</c:v>
                </c:pt>
                <c:pt idx="427">
                  <c:v>208.24084977036088</c:v>
                </c:pt>
                <c:pt idx="428">
                  <c:v>211.63820164618596</c:v>
                </c:pt>
                <c:pt idx="429">
                  <c:v>215.01778272474988</c:v>
                </c:pt>
                <c:pt idx="430">
                  <c:v>218.37994026883251</c:v>
                </c:pt>
                <c:pt idx="431">
                  <c:v>221.72501366578567</c:v>
                </c:pt>
                <c:pt idx="432">
                  <c:v>225.05333468365828</c:v>
                </c:pt>
                <c:pt idx="433">
                  <c:v>228.36522771698014</c:v>
                </c:pt>
                <c:pt idx="434">
                  <c:v>231.66101002269318</c:v>
                </c:pt>
                <c:pt idx="435">
                  <c:v>234.94099194669201</c:v>
                </c:pt>
                <c:pt idx="436">
                  <c:v>238.20547714140915</c:v>
                </c:pt>
                <c:pt idx="437">
                  <c:v>241.45476277485585</c:v>
                </c:pt>
                <c:pt idx="438">
                  <c:v>244.68913973150697</c:v>
                </c:pt>
                <c:pt idx="439">
                  <c:v>247.90889280539602</c:v>
                </c:pt>
                <c:pt idx="440">
                  <c:v>251.11430088576705</c:v>
                </c:pt>
                <c:pt idx="441">
                  <c:v>254.30563713561017</c:v>
                </c:pt>
                <c:pt idx="442">
                  <c:v>257.48316916339019</c:v>
                </c:pt>
                <c:pt idx="443">
                  <c:v>260.6471591882605</c:v>
                </c:pt>
                <c:pt idx="444">
                  <c:v>263.79786419903837</c:v>
                </c:pt>
                <c:pt idx="445">
                  <c:v>266.93553610720278</c:v>
                </c:pt>
                <c:pt idx="446">
                  <c:v>270.06042189416161</c:v>
                </c:pt>
                <c:pt idx="447">
                  <c:v>273.17276375302163</c:v>
                </c:pt>
                <c:pt idx="448">
                  <c:v>276.27279922508143</c:v>
                </c:pt>
                <c:pt idx="449">
                  <c:v>279.36076133125556</c:v>
                </c:pt>
                <c:pt idx="450">
                  <c:v>282.4368786986272</c:v>
                </c:pt>
                <c:pt idx="451">
                  <c:v>285.50137568231423</c:v>
                </c:pt>
                <c:pt idx="452">
                  <c:v>288.55447248282468</c:v>
                </c:pt>
                <c:pt idx="453">
                  <c:v>291.5963852590661</c:v>
                </c:pt>
                <c:pt idx="454">
                  <c:v>294.62732623716556</c:v>
                </c:pt>
                <c:pt idx="455">
                  <c:v>297.64750381524567</c:v>
                </c:pt>
                <c:pt idx="456">
                  <c:v>300.65712266429523</c:v>
                </c:pt>
                <c:pt idx="457">
                  <c:v>303.65638382526362</c:v>
                </c:pt>
                <c:pt idx="458">
                  <c:v>306.64548480249988</c:v>
                </c:pt>
                <c:pt idx="459">
                  <c:v>309.62461965365026</c:v>
                </c:pt>
                <c:pt idx="460">
                  <c:v>312.59397907611952</c:v>
                </c:pt>
                <c:pt idx="461">
                  <c:v>315.55375049019483</c:v>
                </c:pt>
                <c:pt idx="462">
                  <c:v>318.50411811892263</c:v>
                </c:pt>
                <c:pt idx="463">
                  <c:v>321.44526306482356</c:v>
                </c:pt>
                <c:pt idx="464">
                  <c:v>324.37736338352164</c:v>
                </c:pt>
                <c:pt idx="465">
                  <c:v>327.30059415435892</c:v>
                </c:pt>
                <c:pt idx="466">
                  <c:v>330.2151275480586</c:v>
                </c:pt>
                <c:pt idx="467">
                  <c:v>333.12113289149431</c:v>
                </c:pt>
                <c:pt idx="468">
                  <c:v>336.0187767296153</c:v>
                </c:pt>
                <c:pt idx="469">
                  <c:v>338.90822288457196</c:v>
                </c:pt>
                <c:pt idx="470">
                  <c:v>341.78963251207858</c:v>
                </c:pt>
                <c:pt idx="471">
                  <c:v>344.66316415504394</c:v>
                </c:pt>
                <c:pt idx="472">
                  <c:v>347.5289737944936</c:v>
                </c:pt>
                <c:pt idx="473">
                  <c:v>350.38721489780079</c:v>
                </c:pt>
                <c:pt idx="474">
                  <c:v>353.23803846423641</c:v>
                </c:pt>
                <c:pt idx="475">
                  <c:v>356.08159306784069</c:v>
                </c:pt>
                <c:pt idx="476">
                  <c:v>358.91802489761278</c:v>
                </c:pt>
                <c:pt idx="477">
                  <c:v>361.74747779500666</c:v>
                </c:pt>
                <c:pt idx="478">
                  <c:v>364.57009328871408</c:v>
                </c:pt>
                <c:pt idx="479">
                  <c:v>367.3860106267083</c:v>
                </c:pt>
                <c:pt idx="480">
                  <c:v>370.195366805513</c:v>
                </c:pt>
                <c:pt idx="481">
                  <c:v>372.99829659665403</c:v>
                </c:pt>
                <c:pt idx="482">
                  <c:v>375.79493257024205</c:v>
                </c:pt>
                <c:pt idx="483">
                  <c:v>378.58540511562649</c:v>
                </c:pt>
                <c:pt idx="484">
                  <c:v>381.36984245905097</c:v>
                </c:pt>
                <c:pt idx="485">
                  <c:v>384.14837067823333</c:v>
                </c:pt>
                <c:pt idx="486">
                  <c:v>386.92111371378172</c:v>
                </c:pt>
                <c:pt idx="487">
                  <c:v>389.68819337735175</c:v>
                </c:pt>
                <c:pt idx="488">
                  <c:v>392.4497293564379</c:v>
                </c:pt>
                <c:pt idx="489">
                  <c:v>395.20583921568522</c:v>
                </c:pt>
                <c:pt idx="490">
                  <c:v>397.95663839459723</c:v>
                </c:pt>
                <c:pt idx="491">
                  <c:v>400.70224020150863</c:v>
                </c:pt>
                <c:pt idx="492">
                  <c:v>403.44275580368264</c:v>
                </c:pt>
                <c:pt idx="493">
                  <c:v>406.17829421338718</c:v>
                </c:pt>
                <c:pt idx="494">
                  <c:v>408.90896226979771</c:v>
                </c:pt>
                <c:pt idx="495">
                  <c:v>411.63486461657186</c:v>
                </c:pt>
                <c:pt idx="496">
                  <c:v>414.35610367493825</c:v>
                </c:pt>
                <c:pt idx="497">
                  <c:v>417.07277961214527</c:v>
                </c:pt>
                <c:pt idx="498">
                  <c:v>419.78499030511819</c:v>
                </c:pt>
                <c:pt idx="499">
                  <c:v>422.49283129918433</c:v>
                </c:pt>
                <c:pt idx="500">
                  <c:v>425.19639576173961</c:v>
                </c:pt>
                <c:pt idx="501">
                  <c:v>427.89577443075035</c:v>
                </c:pt>
                <c:pt idx="502">
                  <c:v>430.59105555801358</c:v>
                </c:pt>
                <c:pt idx="503">
                  <c:v>433.28232484713448</c:v>
                </c:pt>
                <c:pt idx="504">
                  <c:v>435.96966538622746</c:v>
                </c:pt>
                <c:pt idx="505">
                  <c:v>438.6531575754048</c:v>
                </c:pt>
                <c:pt idx="506">
                  <c:v>441.3328790491862</c:v>
                </c:pt>
                <c:pt idx="507">
                  <c:v>444.00890459404633</c:v>
                </c:pt>
                <c:pt idx="508">
                  <c:v>446.68130606141449</c:v>
                </c:pt>
                <c:pt idx="509">
                  <c:v>449.35015227655077</c:v>
                </c:pt>
                <c:pt idx="510">
                  <c:v>452.01550894384906</c:v>
                </c:pt>
                <c:pt idx="511">
                  <c:v>454.67743854925288</c:v>
                </c:pt>
                <c:pt idx="512">
                  <c:v>457.33600026061879</c:v>
                </c:pt>
                <c:pt idx="513">
                  <c:v>459.99124982701414</c:v>
                </c:pt>
                <c:pt idx="514">
                  <c:v>462.64323947809436</c:v>
                </c:pt>
                <c:pt idx="515">
                  <c:v>465.29201782485399</c:v>
                </c:pt>
                <c:pt idx="516">
                  <c:v>467.93762976318811</c:v>
                </c:pt>
                <c:pt idx="517">
                  <c:v>470.58011638181949</c:v>
                </c:pt>
                <c:pt idx="518">
                  <c:v>473.21951487623801</c:v>
                </c:pt>
                <c:pt idx="519">
                  <c:v>475.85585847035156</c:v>
                </c:pt>
                <c:pt idx="520">
                  <c:v>478.48917634755293</c:v>
                </c:pt>
                <c:pt idx="521">
                  <c:v>481.11949359285717</c:v>
                </c:pt>
                <c:pt idx="522">
                  <c:v>483.74683114765816</c:v>
                </c:pt>
                <c:pt idx="523">
                  <c:v>486.37120577848259</c:v>
                </c:pt>
                <c:pt idx="524">
                  <c:v>488.99263006089637</c:v>
                </c:pt>
                <c:pt idx="525">
                  <c:v>491.61111237943913</c:v>
                </c:pt>
                <c:pt idx="526">
                  <c:v>494.22665694414553</c:v>
                </c:pt>
                <c:pt idx="527">
                  <c:v>496.83926382386693</c:v>
                </c:pt>
                <c:pt idx="528">
                  <c:v>499.44892899625074</c:v>
                </c:pt>
                <c:pt idx="529">
                  <c:v>502.05564441388492</c:v>
                </c:pt>
                <c:pt idx="530">
                  <c:v>504.65939808578798</c:v>
                </c:pt>
                <c:pt idx="531">
                  <c:v>507.26017417313483</c:v>
                </c:pt>
                <c:pt idx="532">
                  <c:v>509.85795309786829</c:v>
                </c:pt>
                <c:pt idx="533">
                  <c:v>512.45271166266332</c:v>
                </c:pt>
                <c:pt idx="534">
                  <c:v>515.04442318058693</c:v>
                </c:pt>
                <c:pt idx="535">
                  <c:v>517.63305761273523</c:v>
                </c:pt>
                <c:pt idx="536">
                  <c:v>520.21858171212409</c:v>
                </c:pt>
                <c:pt idx="537">
                  <c:v>522.80095917215306</c:v>
                </c:pt>
                <c:pt idx="538">
                  <c:v>525.38015077805062</c:v>
                </c:pt>
                <c:pt idx="539">
                  <c:v>527.95611455982578</c:v>
                </c:pt>
                <c:pt idx="540">
                  <c:v>530.52880594539317</c:v>
                </c:pt>
                <c:pt idx="541">
                  <c:v>533.09817791269541</c:v>
                </c:pt>
                <c:pt idx="542">
                  <c:v>535.66418113980603</c:v>
                </c:pt>
                <c:pt idx="543">
                  <c:v>538.22676415215835</c:v>
                </c:pt>
                <c:pt idx="544">
                  <c:v>540.78587346619986</c:v>
                </c:pt>
                <c:pt idx="545">
                  <c:v>543.34145372891578</c:v>
                </c:pt>
                <c:pt idx="546">
                  <c:v>545.89344785279741</c:v>
                </c:pt>
                <c:pt idx="547">
                  <c:v>548.44179714594998</c:v>
                </c:pt>
                <c:pt idx="548">
                  <c:v>550.9864414371367</c:v>
                </c:pt>
                <c:pt idx="549">
                  <c:v>553.5273191956444</c:v>
                </c:pt>
                <c:pt idx="550">
                  <c:v>556.06436764593172</c:v>
                </c:pt>
                <c:pt idx="551">
                  <c:v>558.59752287708216</c:v>
                </c:pt>
                <c:pt idx="552">
                  <c:v>561.1267199471331</c:v>
                </c:pt>
                <c:pt idx="553">
                  <c:v>563.65189298239375</c:v>
                </c:pt>
                <c:pt idx="554">
                  <c:v>566.17297527189328</c:v>
                </c:pt>
                <c:pt idx="555">
                  <c:v>568.68989935712364</c:v>
                </c:pt>
                <c:pt idx="556">
                  <c:v>571.20259711725748</c:v>
                </c:pt>
                <c:pt idx="557">
                  <c:v>573.7109998500315</c:v>
                </c:pt>
                <c:pt idx="558">
                  <c:v>576.21503834849216</c:v>
                </c:pt>
                <c:pt idx="559">
                  <c:v>578.71464297380044</c:v>
                </c:pt>
                <c:pt idx="560">
                  <c:v>581.20974372429498</c:v>
                </c:pt>
                <c:pt idx="561">
                  <c:v>583.70027030100562</c:v>
                </c:pt>
                <c:pt idx="562">
                  <c:v>586.18615216980777</c:v>
                </c:pt>
                <c:pt idx="563">
                  <c:v>588.66731862039944</c:v>
                </c:pt>
                <c:pt idx="564">
                  <c:v>591.1436988222772</c:v>
                </c:pt>
                <c:pt idx="565">
                  <c:v>593.6152218778775</c:v>
                </c:pt>
                <c:pt idx="566">
                  <c:v>596.08181687304466</c:v>
                </c:pt>
                <c:pt idx="567">
                  <c:v>598.54341292497429</c:v>
                </c:pt>
                <c:pt idx="568">
                  <c:v>600.99993922777719</c:v>
                </c:pt>
                <c:pt idx="569">
                  <c:v>603.45132509579639</c:v>
                </c:pt>
                <c:pt idx="570">
                  <c:v>605.8975000048041</c:v>
                </c:pt>
                <c:pt idx="571">
                  <c:v>608.33839363119819</c:v>
                </c:pt>
                <c:pt idx="572">
                  <c:v>610.77393588930715</c:v>
                </c:pt>
                <c:pt idx="573">
                  <c:v>613.20405696690932</c:v>
                </c:pt>
                <c:pt idx="574">
                  <c:v>615.62868735906227</c:v>
                </c:pt>
                <c:pt idx="575">
                  <c:v>618.04775790033295</c:v>
                </c:pt>
                <c:pt idx="576">
                  <c:v>620.46119979551406</c:v>
                </c:pt>
                <c:pt idx="577">
                  <c:v>622.86894464890406</c:v>
                </c:pt>
                <c:pt idx="578">
                  <c:v>625.27092449222562</c:v>
                </c:pt>
                <c:pt idx="579">
                  <c:v>627.6670718112498</c:v>
                </c:pt>
                <c:pt idx="580">
                  <c:v>630.05731957119099</c:v>
                </c:pt>
                <c:pt idx="581">
                  <c:v>632.44160124093071</c:v>
                </c:pt>
                <c:pt idx="582">
                  <c:v>634.81985081612731</c:v>
                </c:pt>
                <c:pt idx="583">
                  <c:v>637.19200284126157</c:v>
                </c:pt>
                <c:pt idx="584">
                  <c:v>639.55799243066804</c:v>
                </c:pt>
                <c:pt idx="585">
                  <c:v>641.9177552885958</c:v>
                </c:pt>
                <c:pt idx="586">
                  <c:v>644.27122772834139</c:v>
                </c:pt>
                <c:pt idx="587">
                  <c:v>646.61834669049279</c:v>
                </c:pt>
                <c:pt idx="588">
                  <c:v>648.95904976032136</c:v>
                </c:pt>
                <c:pt idx="589">
                  <c:v>651.29327518435593</c:v>
                </c:pt>
                <c:pt idx="590">
                  <c:v>653.62096188617124</c:v>
                </c:pt>
                <c:pt idx="591">
                  <c:v>655.94204948142044</c:v>
                </c:pt>
                <c:pt idx="592">
                  <c:v>658.25647829214029</c:v>
                </c:pt>
                <c:pt idx="593">
                  <c:v>660.56418936035539</c:v>
                </c:pt>
                <c:pt idx="594">
                  <c:v>662.86512446100642</c:v>
                </c:pt>
                <c:pt idx="595">
                  <c:v>665.15922611422559</c:v>
                </c:pt>
                <c:pt idx="596">
                  <c:v>667.44643759698158</c:v>
                </c:pt>
                <c:pt idx="597">
                  <c:v>669.72670295411444</c:v>
                </c:pt>
                <c:pt idx="598">
                  <c:v>671.99996700878046</c:v>
                </c:pt>
                <c:pt idx="599">
                  <c:v>674.26617537232539</c:v>
                </c:pt>
                <c:pt idx="600">
                  <c:v>676.52527445360386</c:v>
                </c:pt>
                <c:pt idx="601">
                  <c:v>678.77721146776059</c:v>
                </c:pt>
                <c:pt idx="602">
                  <c:v>681.02193444449119</c:v>
                </c:pt>
                <c:pt idx="603">
                  <c:v>683.25939223579519</c:v>
                </c:pt>
                <c:pt idx="604">
                  <c:v>685.48953452323792</c:v>
                </c:pt>
                <c:pt idx="605">
                  <c:v>687.71231182473298</c:v>
                </c:pt>
                <c:pt idx="606">
                  <c:v>689.92767550085966</c:v>
                </c:pt>
                <c:pt idx="607">
                  <c:v>692.13557776072719</c:v>
                </c:pt>
                <c:pt idx="608">
                  <c:v>694.33597166739742</c:v>
                </c:pt>
                <c:pt idx="609">
                  <c:v>696.52881114287891</c:v>
                </c:pt>
                <c:pt idx="610">
                  <c:v>698.7140509727011</c:v>
                </c:pt>
                <c:pt idx="611">
                  <c:v>700.8916468100814</c:v>
                </c:pt>
                <c:pt idx="612">
                  <c:v>703.06155517969387</c:v>
                </c:pt>
                <c:pt idx="613">
                  <c:v>705.22373348105054</c:v>
                </c:pt>
                <c:pt idx="614">
                  <c:v>707.37813999150376</c:v>
                </c:pt>
                <c:pt idx="615">
                  <c:v>709.52473386887948</c:v>
                </c:pt>
                <c:pt idx="616">
                  <c:v>711.66347515375071</c:v>
                </c:pt>
                <c:pt idx="617">
                  <c:v>713.7943247713589</c:v>
                </c:pt>
                <c:pt idx="618">
                  <c:v>715.9172445331925</c:v>
                </c:pt>
                <c:pt idx="619">
                  <c:v>718.0321971382308</c:v>
                </c:pt>
                <c:pt idx="620">
                  <c:v>720.13914617386047</c:v>
                </c:pt>
                <c:pt idx="621">
                  <c:v>722.23805611647344</c:v>
                </c:pt>
                <c:pt idx="622">
                  <c:v>724.32889233175331</c:v>
                </c:pt>
                <c:pt idx="623">
                  <c:v>726.41162107465766</c:v>
                </c:pt>
                <c:pt idx="624">
                  <c:v>728.486209489104</c:v>
                </c:pt>
                <c:pt idx="625">
                  <c:v>730.5526256073656</c:v>
                </c:pt>
                <c:pt idx="626">
                  <c:v>732.61083834918588</c:v>
                </c:pt>
                <c:pt idx="627">
                  <c:v>734.66081752061621</c:v>
                </c:pt>
                <c:pt idx="628">
                  <c:v>736.70253381258556</c:v>
                </c:pt>
                <c:pt idx="629">
                  <c:v>738.73595879920776</c:v>
                </c:pt>
                <c:pt idx="630">
                  <c:v>740.76106493583291</c:v>
                </c:pt>
                <c:pt idx="631">
                  <c:v>742.77782555684996</c:v>
                </c:pt>
                <c:pt idx="632">
                  <c:v>744.78621487324654</c:v>
                </c:pt>
                <c:pt idx="633">
                  <c:v>746.7862079699313</c:v>
                </c:pt>
                <c:pt idx="634">
                  <c:v>748.77778080282701</c:v>
                </c:pt>
                <c:pt idx="635">
                  <c:v>750.76091019573835</c:v>
                </c:pt>
                <c:pt idx="636">
                  <c:v>752.73557383700143</c:v>
                </c:pt>
                <c:pt idx="637">
                  <c:v>754.7017502759212</c:v>
                </c:pt>
                <c:pt idx="638">
                  <c:v>756.65941891900195</c:v>
                </c:pt>
                <c:pt idx="639">
                  <c:v>758.60856002597666</c:v>
                </c:pt>
                <c:pt idx="640">
                  <c:v>760.54915470564117</c:v>
                </c:pt>
                <c:pt idx="641">
                  <c:v>762.48118491149921</c:v>
                </c:pt>
                <c:pt idx="642">
                  <c:v>764.40463343722251</c:v>
                </c:pt>
                <c:pt idx="643">
                  <c:v>766.31948391193316</c:v>
                </c:pt>
                <c:pt idx="644">
                  <c:v>768.2257207953121</c:v>
                </c:pt>
                <c:pt idx="645">
                  <c:v>770.12332937253996</c:v>
                </c:pt>
                <c:pt idx="646">
                  <c:v>772.01229574907529</c:v>
                </c:pt>
                <c:pt idx="647">
                  <c:v>773.89260684527585</c:v>
                </c:pt>
                <c:pt idx="648">
                  <c:v>775.76425039086701</c:v>
                </c:pt>
                <c:pt idx="649">
                  <c:v>777.62721491926357</c:v>
                </c:pt>
                <c:pt idx="650">
                  <c:v>779.48148976174923</c:v>
                </c:pt>
                <c:pt idx="651">
                  <c:v>781.32706504151918</c:v>
                </c:pt>
                <c:pt idx="652">
                  <c:v>783.16393166759042</c:v>
                </c:pt>
                <c:pt idx="653">
                  <c:v>784.99208132858496</c:v>
                </c:pt>
                <c:pt idx="654">
                  <c:v>786.81150648639004</c:v>
                </c:pt>
                <c:pt idx="655">
                  <c:v>788.62220036970098</c:v>
                </c:pt>
                <c:pt idx="656">
                  <c:v>790.42415696745081</c:v>
                </c:pt>
                <c:pt idx="657">
                  <c:v>792.21737102213149</c:v>
                </c:pt>
                <c:pt idx="658">
                  <c:v>794.00183802301092</c:v>
                </c:pt>
                <c:pt idx="659">
                  <c:v>795.77755419925086</c:v>
                </c:pt>
                <c:pt idx="660">
                  <c:v>797.54451651292948</c:v>
                </c:pt>
                <c:pt idx="661">
                  <c:v>799.30272265197357</c:v>
                </c:pt>
                <c:pt idx="662">
                  <c:v>801.05217102300412</c:v>
                </c:pt>
                <c:pt idx="663">
                  <c:v>802.79286074410027</c:v>
                </c:pt>
                <c:pt idx="664">
                  <c:v>804.5247916374849</c:v>
                </c:pt>
                <c:pt idx="665">
                  <c:v>806.24796422213649</c:v>
                </c:pt>
                <c:pt idx="666">
                  <c:v>807.9623797063316</c:v>
                </c:pt>
                <c:pt idx="667">
                  <c:v>809.66803998012165</c:v>
                </c:pt>
                <c:pt idx="668">
                  <c:v>811.36494760774735</c:v>
                </c:pt>
                <c:pt idx="669">
                  <c:v>813.05310581999584</c:v>
                </c:pt>
                <c:pt idx="670">
                  <c:v>814.73251850650365</c:v>
                </c:pt>
                <c:pt idx="671">
                  <c:v>816.40319020800905</c:v>
                </c:pt>
                <c:pt idx="672">
                  <c:v>818.06512610855805</c:v>
                </c:pt>
                <c:pt idx="673">
                  <c:v>819.71833202766743</c:v>
                </c:pt>
                <c:pt idx="674">
                  <c:v>821.36281441244807</c:v>
                </c:pt>
                <c:pt idx="675">
                  <c:v>822.99858032969246</c:v>
                </c:pt>
                <c:pt idx="676">
                  <c:v>824.62563745792966</c:v>
                </c:pt>
                <c:pt idx="677">
                  <c:v>826.24399407945134</c:v>
                </c:pt>
                <c:pt idx="678">
                  <c:v>827.85365907231176</c:v>
                </c:pt>
                <c:pt idx="679">
                  <c:v>829.45464190230484</c:v>
                </c:pt>
                <c:pt idx="680">
                  <c:v>831.0469526149227</c:v>
                </c:pt>
                <c:pt idx="681">
                  <c:v>832.63060182729703</c:v>
                </c:pt>
                <c:pt idx="682">
                  <c:v>834.20560072012756</c:v>
                </c:pt>
                <c:pt idx="683">
                  <c:v>835.77196102960056</c:v>
                </c:pt>
                <c:pt idx="684">
                  <c:v>837.32969503929928</c:v>
                </c:pt>
                <c:pt idx="685">
                  <c:v>838.87881557211062</c:v>
                </c:pt>
                <c:pt idx="686">
                  <c:v>840.41933598212984</c:v>
                </c:pt>
                <c:pt idx="687">
                  <c:v>841.95127014656623</c:v>
                </c:pt>
                <c:pt idx="688">
                  <c:v>843.47463245765289</c:v>
                </c:pt>
                <c:pt idx="689">
                  <c:v>844.98943781456217</c:v>
                </c:pt>
                <c:pt idx="690">
                  <c:v>846.49570161533086</c:v>
                </c:pt>
                <c:pt idx="691">
                  <c:v>847.99343974879605</c:v>
                </c:pt>
                <c:pt idx="692">
                  <c:v>849.48266858654517</c:v>
                </c:pt>
                <c:pt idx="693">
                  <c:v>850.963404974882</c:v>
                </c:pt>
                <c:pt idx="694">
                  <c:v>852.43566622681135</c:v>
                </c:pt>
                <c:pt idx="695">
                  <c:v>853.89947011404433</c:v>
                </c:pt>
                <c:pt idx="696">
                  <c:v>855.35483485902637</c:v>
                </c:pt>
                <c:pt idx="697">
                  <c:v>856.80177912699048</c:v>
                </c:pt>
                <c:pt idx="698">
                  <c:v>858.24032201803743</c:v>
                </c:pt>
                <c:pt idx="699">
                  <c:v>859.67048305924504</c:v>
                </c:pt>
                <c:pt idx="700">
                  <c:v>861.09228219680858</c:v>
                </c:pt>
                <c:pt idx="701">
                  <c:v>862.50573978821399</c:v>
                </c:pt>
                <c:pt idx="702">
                  <c:v>863.91087659444554</c:v>
                </c:pt>
                <c:pt idx="703">
                  <c:v>865.30771377223061</c:v>
                </c:pt>
                <c:pt idx="704">
                  <c:v>866.69627286632215</c:v>
                </c:pt>
                <c:pt idx="705">
                  <c:v>868.07657580182115</c:v>
                </c:pt>
                <c:pt idx="706">
                  <c:v>869.44864487654092</c:v>
                </c:pt>
                <c:pt idx="707">
                  <c:v>870.81250275341392</c:v>
                </c:pt>
                <c:pt idx="708">
                  <c:v>870.81250275341392</c:v>
                </c:pt>
                <c:pt idx="709">
                  <c:v>870.81250275341392</c:v>
                </c:pt>
                <c:pt idx="710">
                  <c:v>870.81250275341392</c:v>
                </c:pt>
                <c:pt idx="711">
                  <c:v>870.81250275341392</c:v>
                </c:pt>
                <c:pt idx="712">
                  <c:v>870.81250275341392</c:v>
                </c:pt>
                <c:pt idx="713">
                  <c:v>870.81250275341392</c:v>
                </c:pt>
                <c:pt idx="714">
                  <c:v>870.81250275341392</c:v>
                </c:pt>
                <c:pt idx="715">
                  <c:v>870.81250275341392</c:v>
                </c:pt>
                <c:pt idx="716">
                  <c:v>870.81250275341392</c:v>
                </c:pt>
                <c:pt idx="717">
                  <c:v>870.81250275341392</c:v>
                </c:pt>
                <c:pt idx="718">
                  <c:v>870.81250275341392</c:v>
                </c:pt>
                <c:pt idx="719">
                  <c:v>870.81250275341392</c:v>
                </c:pt>
                <c:pt idx="720">
                  <c:v>870.81250275341392</c:v>
                </c:pt>
                <c:pt idx="721">
                  <c:v>870.81250275341392</c:v>
                </c:pt>
                <c:pt idx="722">
                  <c:v>870.81250275341392</c:v>
                </c:pt>
                <c:pt idx="723">
                  <c:v>870.81250275341392</c:v>
                </c:pt>
                <c:pt idx="724">
                  <c:v>870.81250275341392</c:v>
                </c:pt>
                <c:pt idx="725">
                  <c:v>870.81250275341392</c:v>
                </c:pt>
                <c:pt idx="726">
                  <c:v>870.81250275341392</c:v>
                </c:pt>
                <c:pt idx="727">
                  <c:v>870.81250275341392</c:v>
                </c:pt>
                <c:pt idx="728">
                  <c:v>870.81250275341392</c:v>
                </c:pt>
                <c:pt idx="729">
                  <c:v>870.81250275341392</c:v>
                </c:pt>
                <c:pt idx="730">
                  <c:v>870.81250275341392</c:v>
                </c:pt>
                <c:pt idx="731">
                  <c:v>870.81250275341392</c:v>
                </c:pt>
                <c:pt idx="732">
                  <c:v>870.81250275341392</c:v>
                </c:pt>
                <c:pt idx="733">
                  <c:v>870.81250275341392</c:v>
                </c:pt>
                <c:pt idx="734">
                  <c:v>870.81250275341392</c:v>
                </c:pt>
                <c:pt idx="735">
                  <c:v>870.81250275341392</c:v>
                </c:pt>
                <c:pt idx="736">
                  <c:v>870.81250275341392</c:v>
                </c:pt>
                <c:pt idx="737">
                  <c:v>870.81250275341392</c:v>
                </c:pt>
                <c:pt idx="738">
                  <c:v>870.81250275341392</c:v>
                </c:pt>
                <c:pt idx="739">
                  <c:v>870.81250275341392</c:v>
                </c:pt>
                <c:pt idx="740">
                  <c:v>870.81250275341392</c:v>
                </c:pt>
                <c:pt idx="741">
                  <c:v>870.81250275341392</c:v>
                </c:pt>
                <c:pt idx="742">
                  <c:v>870.81250275341392</c:v>
                </c:pt>
                <c:pt idx="743">
                  <c:v>870.81250275341392</c:v>
                </c:pt>
                <c:pt idx="744">
                  <c:v>870.81250275341392</c:v>
                </c:pt>
                <c:pt idx="745">
                  <c:v>870.81250275341392</c:v>
                </c:pt>
                <c:pt idx="746">
                  <c:v>870.81250275341392</c:v>
                </c:pt>
                <c:pt idx="747">
                  <c:v>870.81250275341392</c:v>
                </c:pt>
                <c:pt idx="748">
                  <c:v>870.81250275341392</c:v>
                </c:pt>
                <c:pt idx="749">
                  <c:v>870.81250275341392</c:v>
                </c:pt>
                <c:pt idx="750">
                  <c:v>870.81250275341392</c:v>
                </c:pt>
                <c:pt idx="751">
                  <c:v>870.81250275341392</c:v>
                </c:pt>
                <c:pt idx="752">
                  <c:v>870.81250275341392</c:v>
                </c:pt>
                <c:pt idx="753">
                  <c:v>870.81250275341392</c:v>
                </c:pt>
                <c:pt idx="754">
                  <c:v>870.81250275341392</c:v>
                </c:pt>
                <c:pt idx="755">
                  <c:v>870.81250275341392</c:v>
                </c:pt>
                <c:pt idx="756">
                  <c:v>870.81250275341392</c:v>
                </c:pt>
                <c:pt idx="757">
                  <c:v>870.81250275341392</c:v>
                </c:pt>
                <c:pt idx="758">
                  <c:v>870.81250275341392</c:v>
                </c:pt>
                <c:pt idx="759">
                  <c:v>870.81250275341392</c:v>
                </c:pt>
                <c:pt idx="760">
                  <c:v>870.81250275341392</c:v>
                </c:pt>
                <c:pt idx="761">
                  <c:v>870.81250275341392</c:v>
                </c:pt>
                <c:pt idx="762">
                  <c:v>870.81250275341392</c:v>
                </c:pt>
                <c:pt idx="763">
                  <c:v>870.81250275341392</c:v>
                </c:pt>
                <c:pt idx="764">
                  <c:v>870.81250275341392</c:v>
                </c:pt>
                <c:pt idx="765">
                  <c:v>870.81250275341392</c:v>
                </c:pt>
                <c:pt idx="766">
                  <c:v>870.81250275341392</c:v>
                </c:pt>
                <c:pt idx="767">
                  <c:v>870.81250275341392</c:v>
                </c:pt>
                <c:pt idx="768">
                  <c:v>870.81250275341392</c:v>
                </c:pt>
                <c:pt idx="769">
                  <c:v>870.81250275341392</c:v>
                </c:pt>
                <c:pt idx="770">
                  <c:v>870.81250275341392</c:v>
                </c:pt>
                <c:pt idx="771">
                  <c:v>870.81250275341392</c:v>
                </c:pt>
                <c:pt idx="772">
                  <c:v>870.81250275341392</c:v>
                </c:pt>
                <c:pt idx="773">
                  <c:v>870.81250275341392</c:v>
                </c:pt>
                <c:pt idx="774">
                  <c:v>870.81250275341392</c:v>
                </c:pt>
                <c:pt idx="775">
                  <c:v>870.81250275341392</c:v>
                </c:pt>
                <c:pt idx="776">
                  <c:v>870.81250275341392</c:v>
                </c:pt>
                <c:pt idx="777">
                  <c:v>870.81250275341392</c:v>
                </c:pt>
                <c:pt idx="778">
                  <c:v>870.81250275341392</c:v>
                </c:pt>
                <c:pt idx="779">
                  <c:v>870.81250275341392</c:v>
                </c:pt>
                <c:pt idx="780">
                  <c:v>870.81250275341392</c:v>
                </c:pt>
                <c:pt idx="781">
                  <c:v>870.81250275341392</c:v>
                </c:pt>
                <c:pt idx="782">
                  <c:v>870.81250275341392</c:v>
                </c:pt>
                <c:pt idx="783">
                  <c:v>870.81250275341392</c:v>
                </c:pt>
                <c:pt idx="784">
                  <c:v>870.81250275341392</c:v>
                </c:pt>
                <c:pt idx="785">
                  <c:v>870.81250275341392</c:v>
                </c:pt>
                <c:pt idx="786">
                  <c:v>870.81250275341392</c:v>
                </c:pt>
                <c:pt idx="787">
                  <c:v>870.81250275341392</c:v>
                </c:pt>
                <c:pt idx="788">
                  <c:v>870.81250275341392</c:v>
                </c:pt>
                <c:pt idx="789">
                  <c:v>870.81250275341392</c:v>
                </c:pt>
                <c:pt idx="790">
                  <c:v>870.81250275341392</c:v>
                </c:pt>
                <c:pt idx="791">
                  <c:v>870.81250275341392</c:v>
                </c:pt>
                <c:pt idx="792">
                  <c:v>870.81250275341392</c:v>
                </c:pt>
                <c:pt idx="793">
                  <c:v>870.81250275341392</c:v>
                </c:pt>
                <c:pt idx="794">
                  <c:v>870.81250275341392</c:v>
                </c:pt>
                <c:pt idx="795">
                  <c:v>870.81250275341392</c:v>
                </c:pt>
                <c:pt idx="796">
                  <c:v>870.81250275341392</c:v>
                </c:pt>
                <c:pt idx="797">
                  <c:v>870.81250275341392</c:v>
                </c:pt>
                <c:pt idx="798">
                  <c:v>870.81250275341392</c:v>
                </c:pt>
                <c:pt idx="799">
                  <c:v>870.81250275341392</c:v>
                </c:pt>
                <c:pt idx="800">
                  <c:v>870.81250275341392</c:v>
                </c:pt>
                <c:pt idx="801">
                  <c:v>870.81250275341392</c:v>
                </c:pt>
                <c:pt idx="802">
                  <c:v>870.81250275341392</c:v>
                </c:pt>
                <c:pt idx="803">
                  <c:v>870.81250275341392</c:v>
                </c:pt>
                <c:pt idx="804">
                  <c:v>870.81250275341392</c:v>
                </c:pt>
                <c:pt idx="805">
                  <c:v>870.81250275341392</c:v>
                </c:pt>
                <c:pt idx="806">
                  <c:v>870.81250275341392</c:v>
                </c:pt>
                <c:pt idx="807">
                  <c:v>870.81250275341392</c:v>
                </c:pt>
                <c:pt idx="808">
                  <c:v>870.81250275341392</c:v>
                </c:pt>
                <c:pt idx="809">
                  <c:v>870.81250275341392</c:v>
                </c:pt>
                <c:pt idx="810">
                  <c:v>870.81250275341392</c:v>
                </c:pt>
                <c:pt idx="811">
                  <c:v>870.81250275341392</c:v>
                </c:pt>
                <c:pt idx="812">
                  <c:v>870.81250275341392</c:v>
                </c:pt>
                <c:pt idx="813">
                  <c:v>870.81250275341392</c:v>
                </c:pt>
                <c:pt idx="814">
                  <c:v>870.81250275341392</c:v>
                </c:pt>
                <c:pt idx="815">
                  <c:v>870.81250275341392</c:v>
                </c:pt>
                <c:pt idx="816">
                  <c:v>870.81250275341392</c:v>
                </c:pt>
                <c:pt idx="817">
                  <c:v>870.81250275341392</c:v>
                </c:pt>
                <c:pt idx="818">
                  <c:v>870.81250275341392</c:v>
                </c:pt>
                <c:pt idx="819">
                  <c:v>870.81250275341392</c:v>
                </c:pt>
                <c:pt idx="820">
                  <c:v>870.81250275341392</c:v>
                </c:pt>
                <c:pt idx="821">
                  <c:v>870.81250275341392</c:v>
                </c:pt>
                <c:pt idx="822">
                  <c:v>870.81250275341392</c:v>
                </c:pt>
                <c:pt idx="823">
                  <c:v>870.81250275341392</c:v>
                </c:pt>
                <c:pt idx="824">
                  <c:v>870.81250275341392</c:v>
                </c:pt>
                <c:pt idx="825">
                  <c:v>870.81250275341392</c:v>
                </c:pt>
                <c:pt idx="826">
                  <c:v>870.81250275341392</c:v>
                </c:pt>
                <c:pt idx="827">
                  <c:v>870.81250275341392</c:v>
                </c:pt>
                <c:pt idx="828">
                  <c:v>870.81250275341392</c:v>
                </c:pt>
                <c:pt idx="829">
                  <c:v>870.81250275341392</c:v>
                </c:pt>
                <c:pt idx="830">
                  <c:v>870.81250275341392</c:v>
                </c:pt>
                <c:pt idx="831">
                  <c:v>870.81250275341392</c:v>
                </c:pt>
                <c:pt idx="832">
                  <c:v>870.81250275341392</c:v>
                </c:pt>
                <c:pt idx="833">
                  <c:v>870.81250275341392</c:v>
                </c:pt>
                <c:pt idx="834">
                  <c:v>870.81250275341392</c:v>
                </c:pt>
                <c:pt idx="835">
                  <c:v>870.81250275341392</c:v>
                </c:pt>
                <c:pt idx="836">
                  <c:v>870.81250275341392</c:v>
                </c:pt>
                <c:pt idx="837">
                  <c:v>870.81250275341392</c:v>
                </c:pt>
                <c:pt idx="838">
                  <c:v>870.81250275341392</c:v>
                </c:pt>
                <c:pt idx="839">
                  <c:v>870.81250275341392</c:v>
                </c:pt>
                <c:pt idx="840">
                  <c:v>870.81250275341392</c:v>
                </c:pt>
                <c:pt idx="841">
                  <c:v>870.81250275341392</c:v>
                </c:pt>
                <c:pt idx="842">
                  <c:v>870.81250275341392</c:v>
                </c:pt>
                <c:pt idx="843">
                  <c:v>870.81250275341392</c:v>
                </c:pt>
                <c:pt idx="844">
                  <c:v>870.81250275341392</c:v>
                </c:pt>
                <c:pt idx="845">
                  <c:v>870.81250275341392</c:v>
                </c:pt>
                <c:pt idx="846">
                  <c:v>870.81250275341392</c:v>
                </c:pt>
                <c:pt idx="847">
                  <c:v>870.81250275341392</c:v>
                </c:pt>
                <c:pt idx="848">
                  <c:v>870.81250275341392</c:v>
                </c:pt>
                <c:pt idx="849">
                  <c:v>870.81250275341392</c:v>
                </c:pt>
                <c:pt idx="850">
                  <c:v>870.81250275341392</c:v>
                </c:pt>
                <c:pt idx="851">
                  <c:v>870.81250275341392</c:v>
                </c:pt>
                <c:pt idx="852">
                  <c:v>870.81250275341392</c:v>
                </c:pt>
                <c:pt idx="853">
                  <c:v>870.81250275341392</c:v>
                </c:pt>
                <c:pt idx="854">
                  <c:v>870.81250275341392</c:v>
                </c:pt>
                <c:pt idx="855">
                  <c:v>870.81250275341392</c:v>
                </c:pt>
                <c:pt idx="856">
                  <c:v>870.81250275341392</c:v>
                </c:pt>
                <c:pt idx="857">
                  <c:v>870.81250275341392</c:v>
                </c:pt>
                <c:pt idx="858">
                  <c:v>870.81250275341392</c:v>
                </c:pt>
                <c:pt idx="859">
                  <c:v>870.81250275341392</c:v>
                </c:pt>
                <c:pt idx="860">
                  <c:v>870.81250275341392</c:v>
                </c:pt>
                <c:pt idx="861">
                  <c:v>870.81250275341392</c:v>
                </c:pt>
                <c:pt idx="862">
                  <c:v>870.81250275341392</c:v>
                </c:pt>
                <c:pt idx="863">
                  <c:v>870.81250275341392</c:v>
                </c:pt>
                <c:pt idx="864">
                  <c:v>870.81250275341392</c:v>
                </c:pt>
                <c:pt idx="865">
                  <c:v>870.81250275341392</c:v>
                </c:pt>
                <c:pt idx="866">
                  <c:v>870.81250275341392</c:v>
                </c:pt>
                <c:pt idx="867">
                  <c:v>870.81250275341392</c:v>
                </c:pt>
                <c:pt idx="868">
                  <c:v>870.81250275341392</c:v>
                </c:pt>
                <c:pt idx="869">
                  <c:v>870.81250275341392</c:v>
                </c:pt>
                <c:pt idx="870">
                  <c:v>870.81250275341392</c:v>
                </c:pt>
                <c:pt idx="871">
                  <c:v>870.81250275341392</c:v>
                </c:pt>
                <c:pt idx="872">
                  <c:v>870.81250275341392</c:v>
                </c:pt>
                <c:pt idx="873">
                  <c:v>870.81250275341392</c:v>
                </c:pt>
                <c:pt idx="874">
                  <c:v>870.81250275341392</c:v>
                </c:pt>
                <c:pt idx="875">
                  <c:v>870.81250275341392</c:v>
                </c:pt>
                <c:pt idx="876">
                  <c:v>870.81250275341392</c:v>
                </c:pt>
                <c:pt idx="877">
                  <c:v>870.81250275341392</c:v>
                </c:pt>
                <c:pt idx="878">
                  <c:v>870.81250275341392</c:v>
                </c:pt>
                <c:pt idx="879">
                  <c:v>870.81250275341392</c:v>
                </c:pt>
                <c:pt idx="880">
                  <c:v>870.81250275341392</c:v>
                </c:pt>
                <c:pt idx="881">
                  <c:v>870.81250275341392</c:v>
                </c:pt>
                <c:pt idx="882">
                  <c:v>870.81250275341392</c:v>
                </c:pt>
                <c:pt idx="883">
                  <c:v>870.81250275341392</c:v>
                </c:pt>
                <c:pt idx="884">
                  <c:v>870.81250275341392</c:v>
                </c:pt>
                <c:pt idx="885">
                  <c:v>870.81250275341392</c:v>
                </c:pt>
                <c:pt idx="886">
                  <c:v>870.81250275341392</c:v>
                </c:pt>
                <c:pt idx="887">
                  <c:v>870.81250275341392</c:v>
                </c:pt>
                <c:pt idx="888">
                  <c:v>870.81250275341392</c:v>
                </c:pt>
                <c:pt idx="889">
                  <c:v>870.81250275341392</c:v>
                </c:pt>
                <c:pt idx="890">
                  <c:v>870.81250275341392</c:v>
                </c:pt>
                <c:pt idx="891">
                  <c:v>870.81250275341392</c:v>
                </c:pt>
                <c:pt idx="892">
                  <c:v>870.81250275341392</c:v>
                </c:pt>
                <c:pt idx="893">
                  <c:v>870.81250275341392</c:v>
                </c:pt>
                <c:pt idx="894">
                  <c:v>870.81250275341392</c:v>
                </c:pt>
                <c:pt idx="895">
                  <c:v>870.81250275341392</c:v>
                </c:pt>
                <c:pt idx="896">
                  <c:v>870.81250275341392</c:v>
                </c:pt>
                <c:pt idx="897">
                  <c:v>870.81250275341392</c:v>
                </c:pt>
                <c:pt idx="898">
                  <c:v>870.81250275341392</c:v>
                </c:pt>
                <c:pt idx="899">
                  <c:v>870.81250275341392</c:v>
                </c:pt>
                <c:pt idx="900">
                  <c:v>870.81250275341392</c:v>
                </c:pt>
                <c:pt idx="901">
                  <c:v>870.81250275341392</c:v>
                </c:pt>
                <c:pt idx="902">
                  <c:v>870.81250275341392</c:v>
                </c:pt>
                <c:pt idx="903">
                  <c:v>870.81250275341392</c:v>
                </c:pt>
                <c:pt idx="904">
                  <c:v>870.81250275341392</c:v>
                </c:pt>
                <c:pt idx="905">
                  <c:v>870.81250275341392</c:v>
                </c:pt>
                <c:pt idx="906">
                  <c:v>870.81250275341392</c:v>
                </c:pt>
                <c:pt idx="907">
                  <c:v>870.81250275341392</c:v>
                </c:pt>
                <c:pt idx="908">
                  <c:v>870.81250275341392</c:v>
                </c:pt>
                <c:pt idx="909">
                  <c:v>870.81250275341392</c:v>
                </c:pt>
                <c:pt idx="910">
                  <c:v>870.81250275341392</c:v>
                </c:pt>
                <c:pt idx="911">
                  <c:v>870.81250275341392</c:v>
                </c:pt>
                <c:pt idx="912">
                  <c:v>870.81250275341392</c:v>
                </c:pt>
                <c:pt idx="913">
                  <c:v>870.81250275341392</c:v>
                </c:pt>
                <c:pt idx="914">
                  <c:v>870.81250275341392</c:v>
                </c:pt>
                <c:pt idx="915">
                  <c:v>870.81250275341392</c:v>
                </c:pt>
                <c:pt idx="916">
                  <c:v>870.81250275341392</c:v>
                </c:pt>
                <c:pt idx="917">
                  <c:v>870.81250275341392</c:v>
                </c:pt>
                <c:pt idx="918">
                  <c:v>870.81250275341392</c:v>
                </c:pt>
                <c:pt idx="919">
                  <c:v>870.81250275341392</c:v>
                </c:pt>
                <c:pt idx="920">
                  <c:v>870.81250275341392</c:v>
                </c:pt>
                <c:pt idx="921">
                  <c:v>870.81250275341392</c:v>
                </c:pt>
                <c:pt idx="922">
                  <c:v>870.81250275341392</c:v>
                </c:pt>
                <c:pt idx="923">
                  <c:v>870.81250275341392</c:v>
                </c:pt>
                <c:pt idx="924">
                  <c:v>870.81250275341392</c:v>
                </c:pt>
                <c:pt idx="925">
                  <c:v>870.81250275341392</c:v>
                </c:pt>
                <c:pt idx="926">
                  <c:v>870.81250275341392</c:v>
                </c:pt>
                <c:pt idx="927">
                  <c:v>870.81250275341392</c:v>
                </c:pt>
                <c:pt idx="928">
                  <c:v>870.81250275341392</c:v>
                </c:pt>
                <c:pt idx="929">
                  <c:v>870.81250275341392</c:v>
                </c:pt>
                <c:pt idx="930">
                  <c:v>870.81250275341392</c:v>
                </c:pt>
                <c:pt idx="931">
                  <c:v>870.81250275341392</c:v>
                </c:pt>
                <c:pt idx="932">
                  <c:v>870.81250275341392</c:v>
                </c:pt>
                <c:pt idx="933">
                  <c:v>870.81250275341392</c:v>
                </c:pt>
                <c:pt idx="934">
                  <c:v>870.81250275341392</c:v>
                </c:pt>
                <c:pt idx="935">
                  <c:v>870.81250275341392</c:v>
                </c:pt>
                <c:pt idx="936">
                  <c:v>870.81250275341392</c:v>
                </c:pt>
                <c:pt idx="937">
                  <c:v>870.81250275341392</c:v>
                </c:pt>
                <c:pt idx="938">
                  <c:v>870.81250275341392</c:v>
                </c:pt>
                <c:pt idx="939">
                  <c:v>870.81250275341392</c:v>
                </c:pt>
                <c:pt idx="940">
                  <c:v>870.81250275341392</c:v>
                </c:pt>
                <c:pt idx="941">
                  <c:v>870.81250275341392</c:v>
                </c:pt>
                <c:pt idx="942">
                  <c:v>870.81250275341392</c:v>
                </c:pt>
                <c:pt idx="943">
                  <c:v>870.81250275341392</c:v>
                </c:pt>
                <c:pt idx="944">
                  <c:v>870.81250275341392</c:v>
                </c:pt>
                <c:pt idx="945">
                  <c:v>870.81250275341392</c:v>
                </c:pt>
                <c:pt idx="946">
                  <c:v>870.81250275341392</c:v>
                </c:pt>
                <c:pt idx="947">
                  <c:v>870.81250275341392</c:v>
                </c:pt>
                <c:pt idx="948">
                  <c:v>870.81250275341392</c:v>
                </c:pt>
                <c:pt idx="949">
                  <c:v>870.81250275341392</c:v>
                </c:pt>
                <c:pt idx="950">
                  <c:v>870.81250275341392</c:v>
                </c:pt>
                <c:pt idx="951">
                  <c:v>870.81250275341392</c:v>
                </c:pt>
                <c:pt idx="952">
                  <c:v>870.81250275341392</c:v>
                </c:pt>
                <c:pt idx="953">
                  <c:v>870.81250275341392</c:v>
                </c:pt>
                <c:pt idx="954">
                  <c:v>870.81250275341392</c:v>
                </c:pt>
                <c:pt idx="955">
                  <c:v>870.81250275341392</c:v>
                </c:pt>
                <c:pt idx="956">
                  <c:v>870.81250275341392</c:v>
                </c:pt>
                <c:pt idx="957">
                  <c:v>870.81250275341392</c:v>
                </c:pt>
                <c:pt idx="958">
                  <c:v>870.81250275341392</c:v>
                </c:pt>
                <c:pt idx="959">
                  <c:v>870.81250275341392</c:v>
                </c:pt>
                <c:pt idx="960">
                  <c:v>870.81250275341392</c:v>
                </c:pt>
                <c:pt idx="961">
                  <c:v>870.81250275341392</c:v>
                </c:pt>
                <c:pt idx="962">
                  <c:v>870.81250275341392</c:v>
                </c:pt>
                <c:pt idx="963">
                  <c:v>870.81250275341392</c:v>
                </c:pt>
                <c:pt idx="964">
                  <c:v>870.81250275341392</c:v>
                </c:pt>
                <c:pt idx="965">
                  <c:v>870.81250275341392</c:v>
                </c:pt>
                <c:pt idx="966">
                  <c:v>870.81250275341392</c:v>
                </c:pt>
                <c:pt idx="967">
                  <c:v>870.81250275341392</c:v>
                </c:pt>
                <c:pt idx="968">
                  <c:v>870.81250275341392</c:v>
                </c:pt>
                <c:pt idx="969">
                  <c:v>870.81250275341392</c:v>
                </c:pt>
                <c:pt idx="970">
                  <c:v>870.81250275341392</c:v>
                </c:pt>
                <c:pt idx="971">
                  <c:v>870.81250275341392</c:v>
                </c:pt>
                <c:pt idx="972">
                  <c:v>870.81250275341392</c:v>
                </c:pt>
                <c:pt idx="973">
                  <c:v>870.81250275341392</c:v>
                </c:pt>
                <c:pt idx="974">
                  <c:v>870.81250275341392</c:v>
                </c:pt>
                <c:pt idx="975">
                  <c:v>870.81250275341392</c:v>
                </c:pt>
                <c:pt idx="976">
                  <c:v>870.81250275341392</c:v>
                </c:pt>
                <c:pt idx="977">
                  <c:v>870.81250275341392</c:v>
                </c:pt>
                <c:pt idx="978">
                  <c:v>870.81250275341392</c:v>
                </c:pt>
                <c:pt idx="979">
                  <c:v>870.81250275341392</c:v>
                </c:pt>
                <c:pt idx="980">
                  <c:v>870.81250275341392</c:v>
                </c:pt>
                <c:pt idx="981">
                  <c:v>870.81250275341392</c:v>
                </c:pt>
                <c:pt idx="982">
                  <c:v>870.81250275341392</c:v>
                </c:pt>
                <c:pt idx="983">
                  <c:v>870.81250275341392</c:v>
                </c:pt>
                <c:pt idx="984">
                  <c:v>870.81250275341392</c:v>
                </c:pt>
                <c:pt idx="985">
                  <c:v>870.81250275341392</c:v>
                </c:pt>
                <c:pt idx="986">
                  <c:v>870.81250275341392</c:v>
                </c:pt>
                <c:pt idx="987">
                  <c:v>870.81250275341392</c:v>
                </c:pt>
                <c:pt idx="988">
                  <c:v>870.81250275341392</c:v>
                </c:pt>
                <c:pt idx="989">
                  <c:v>870.81250275341392</c:v>
                </c:pt>
                <c:pt idx="990">
                  <c:v>870.81250275341392</c:v>
                </c:pt>
                <c:pt idx="991">
                  <c:v>870.81250275341392</c:v>
                </c:pt>
                <c:pt idx="992">
                  <c:v>870.81250275341392</c:v>
                </c:pt>
                <c:pt idx="993">
                  <c:v>870.81250275341392</c:v>
                </c:pt>
                <c:pt idx="994">
                  <c:v>870.81250275341392</c:v>
                </c:pt>
                <c:pt idx="995">
                  <c:v>870.81250275341392</c:v>
                </c:pt>
                <c:pt idx="996">
                  <c:v>870.81250275341392</c:v>
                </c:pt>
                <c:pt idx="997">
                  <c:v>870.81250275341392</c:v>
                </c:pt>
                <c:pt idx="998">
                  <c:v>870.81250275341392</c:v>
                </c:pt>
                <c:pt idx="999">
                  <c:v>870.81250275341392</c:v>
                </c:pt>
                <c:pt idx="1000">
                  <c:v>870.81250275341392</c:v>
                </c:pt>
              </c:numCache>
            </c:numRef>
          </c:xVal>
          <c:yVal>
            <c:numRef>
              <c:f>Calculs!$K$4:$K$1004</c:f>
              <c:numCache>
                <c:formatCode>0.00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1338.9983050255132</c:v>
                </c:pt>
                <c:pt idx="518">
                  <c:v>1339.5816949550958</c:v>
                </c:pt>
                <c:pt idx="519">
                  <c:v>1340.0663093985879</c:v>
                </c:pt>
                <c:pt idx="520">
                  <c:v>1340.4522674325542</c:v>
                </c:pt>
                <c:pt idx="521">
                  <c:v>1340.7396854897402</c:v>
                </c:pt>
                <c:pt idx="522">
                  <c:v>1340.9286778080566</c:v>
                </c:pt>
                <c:pt idx="523">
                  <c:v>1341.0193568885518</c:v>
                </c:pt>
                <c:pt idx="524">
                  <c:v>1341.0118339598059</c:v>
                </c:pt>
                <c:pt idx="525">
                  <c:v>1340.9062194459191</c:v>
                </c:pt>
                <c:pt idx="526">
                  <c:v>1340.7026234350697</c:v>
                </c:pt>
                <c:pt idx="527">
                  <c:v>1340.4011561455177</c:v>
                </c:pt>
                <c:pt idx="528">
                  <c:v>1340.0019283859131</c:v>
                </c:pt>
                <c:pt idx="529">
                  <c:v>1339.5050520068437</c:v>
                </c:pt>
                <c:pt idx="530">
                  <c:v>1338.9106403407279</c:v>
                </c:pt>
                <c:pt idx="531">
                  <c:v>1338.2188086273954</c:v>
                </c:pt>
                <c:pt idx="532">
                  <c:v>1337.4296744230116</c:v>
                </c:pt>
                <c:pt idx="533">
                  <c:v>1336.5433579903497</c:v>
                </c:pt>
                <c:pt idx="534">
                  <c:v>1335.5599826688033</c:v>
                </c:pt>
                <c:pt idx="535">
                  <c:v>1334.479675222919</c:v>
                </c:pt>
                <c:pt idx="536">
                  <c:v>1333.3025661686215</c:v>
                </c:pt>
                <c:pt idx="537">
                  <c:v>1332.0287900766664</c:v>
                </c:pt>
                <c:pt idx="538">
                  <c:v>1330.6584858531942</c:v>
                </c:pt>
                <c:pt idx="539">
                  <c:v>1329.1917969975548</c:v>
                </c:pt>
                <c:pt idx="540">
                  <c:v>1327.6288718378246</c:v>
                </c:pt>
                <c:pt idx="541">
                  <c:v>1325.9698637446504</c:v>
                </c:pt>
                <c:pt idx="542">
                  <c:v>1324.2149313242123</c:v>
                </c:pt>
                <c:pt idx="543">
                  <c:v>1322.3642385912267</c:v>
                </c:pt>
                <c:pt idx="544">
                  <c:v>1320.4179551229918</c:v>
                </c:pt>
                <c:pt idx="545">
                  <c:v>1318.37625619553</c:v>
                </c:pt>
                <c:pt idx="546">
                  <c:v>1316.2393229029069</c:v>
                </c:pt>
                <c:pt idx="547">
                  <c:v>1314.0073422608045</c:v>
                </c:pt>
                <c:pt idx="548">
                  <c:v>1311.6805072954123</c:v>
                </c:pt>
                <c:pt idx="549">
                  <c:v>1309.2590171186612</c:v>
                </c:pt>
                <c:pt idx="550">
                  <c:v>1306.7430769907908</c:v>
                </c:pt>
                <c:pt idx="551">
                  <c:v>1304.1328983711846</c:v>
                </c:pt>
                <c:pt idx="552">
                  <c:v>1301.4286989583552</c:v>
                </c:pt>
                <c:pt idx="553">
                  <c:v>1298.630702719905</c:v>
                </c:pt>
                <c:pt idx="554">
                  <c:v>1295.7391399132346</c:v>
                </c:pt>
                <c:pt idx="555">
                  <c:v>1292.7542470977053</c:v>
                </c:pt>
                <c:pt idx="556">
                  <c:v>1289.6762671389192</c:v>
                </c:pt>
                <c:pt idx="557">
                  <c:v>1286.5054492057177</c:v>
                </c:pt>
                <c:pt idx="558">
                  <c:v>1283.2420487604561</c:v>
                </c:pt>
                <c:pt idx="559">
                  <c:v>1279.886327543064</c:v>
                </c:pt>
                <c:pt idx="560">
                  <c:v>1276.4385535493568</c:v>
                </c:pt>
                <c:pt idx="561">
                  <c:v>1272.8990010040247</c:v>
                </c:pt>
                <c:pt idx="562">
                  <c:v>1269.2679503286904</c:v>
                </c:pt>
                <c:pt idx="563">
                  <c:v>1265.5456881053904</c:v>
                </c:pt>
                <c:pt idx="564">
                  <c:v>1261.7325070358063</c:v>
                </c:pt>
                <c:pt idx="565">
                  <c:v>1257.8287058965454</c:v>
                </c:pt>
                <c:pt idx="566">
                  <c:v>1253.8345894907413</c:v>
                </c:pt>
                <c:pt idx="567">
                  <c:v>1249.7504685962269</c:v>
                </c:pt>
                <c:pt idx="568">
                  <c:v>1245.5766599105086</c:v>
                </c:pt>
                <c:pt idx="569">
                  <c:v>1241.3134859927538</c:v>
                </c:pt>
                <c:pt idx="570">
                  <c:v>1236.9612752029846</c:v>
                </c:pt>
                <c:pt idx="571">
                  <c:v>1232.5203616386591</c:v>
                </c:pt>
                <c:pt idx="572">
                  <c:v>1227.991085068807</c:v>
                </c:pt>
                <c:pt idx="573">
                  <c:v>1223.3737908658698</c:v>
                </c:pt>
                <c:pt idx="574">
                  <c:v>1218.6688299353934</c:v>
                </c:pt>
                <c:pt idx="575">
                  <c:v>1213.8765586437044</c:v>
                </c:pt>
                <c:pt idx="576">
                  <c:v>1208.9973387436921</c:v>
                </c:pt>
                <c:pt idx="577">
                  <c:v>1204.0315372988184</c:v>
                </c:pt>
                <c:pt idx="578">
                  <c:v>1198.9795266054603</c:v>
                </c:pt>
                <c:pt idx="579">
                  <c:v>1193.8416841136889</c:v>
                </c:pt>
                <c:pt idx="580">
                  <c:v>1188.6183923465846</c:v>
                </c:pt>
                <c:pt idx="581">
                  <c:v>1183.3100388181781</c:v>
                </c:pt>
                <c:pt idx="582">
                  <c:v>1177.9170159501041</c:v>
                </c:pt>
                <c:pt idx="583">
                  <c:v>1172.4397209870533</c:v>
                </c:pt>
                <c:pt idx="584">
                  <c:v>1166.8785559110997</c:v>
                </c:pt>
                <c:pt idx="585">
                  <c:v>1161.2339273549794</c:v>
                </c:pt>
                <c:pt idx="586">
                  <c:v>1155.5062465143935</c:v>
                </c:pt>
                <c:pt idx="587">
                  <c:v>1149.6959290594036</c:v>
                </c:pt>
                <c:pt idx="588">
                  <c:v>1143.803395044989</c:v>
                </c:pt>
                <c:pt idx="589">
                  <c:v>1137.8290688208269</c:v>
                </c:pt>
                <c:pt idx="590">
                  <c:v>1131.7733789403605</c:v>
                </c:pt>
                <c:pt idx="591">
                  <c:v>1125.6367580692129</c:v>
                </c:pt>
                <c:pt idx="592">
                  <c:v>1119.4196428930059</c:v>
                </c:pt>
                <c:pt idx="593">
                  <c:v>1113.1224740246403</c:v>
                </c:pt>
                <c:pt idx="594">
                  <c:v>1106.7456959110923</c:v>
                </c:pt>
                <c:pt idx="595">
                  <c:v>1100.2897567397774</c:v>
                </c:pt>
                <c:pt idx="596">
                  <c:v>1093.7551083445362</c:v>
                </c:pt>
                <c:pt idx="597">
                  <c:v>1087.1422061112905</c:v>
                </c:pt>
                <c:pt idx="598">
                  <c:v>1080.4515088834189</c:v>
                </c:pt>
                <c:pt idx="599">
                  <c:v>1073.6834788669005</c:v>
                </c:pt>
                <c:pt idx="600">
                  <c:v>1066.8385815352722</c:v>
                </c:pt>
                <c:pt idx="601">
                  <c:v>1059.9172855344464</c:v>
                </c:pt>
                <c:pt idx="602">
                  <c:v>1052.9200625874316</c:v>
                </c:pt>
                <c:pt idx="603">
                  <c:v>1045.8473873990017</c:v>
                </c:pt>
                <c:pt idx="604">
                  <c:v>1038.6997375603537</c:v>
                </c:pt>
                <c:pt idx="605">
                  <c:v>1031.477593453797</c:v>
                </c:pt>
                <c:pt idx="606">
                  <c:v>1024.1814381575148</c:v>
                </c:pt>
                <c:pt idx="607">
                  <c:v>1016.8117573504356</c:v>
                </c:pt>
                <c:pt idx="608">
                  <c:v>1009.3690392172556</c:v>
                </c:pt>
                <c:pt idx="609">
                  <c:v>1001.8537743536471</c:v>
                </c:pt>
                <c:pt idx="610">
                  <c:v>994.26645567169226</c:v>
                </c:pt>
                <c:pt idx="611">
                  <c:v>986.60757830557691</c:v>
                </c:pt>
                <c:pt idx="612">
                  <c:v>978.87763951757972</c:v>
                </c:pt>
                <c:pt idx="613">
                  <c:v>971.07713860439151</c:v>
                </c:pt>
                <c:pt idx="614">
                  <c:v>963.20657680379747</c:v>
                </c:pt>
                <c:pt idx="615">
                  <c:v>955.266457201756</c:v>
                </c:pt>
                <c:pt idx="616">
                  <c:v>947.25728463990538</c:v>
                </c:pt>
                <c:pt idx="617">
                  <c:v>939.17956562352924</c:v>
                </c:pt>
                <c:pt idx="618">
                  <c:v>931.0338082300118</c:v>
                </c:pt>
                <c:pt idx="619">
                  <c:v>922.82052201781187</c:v>
                </c:pt>
                <c:pt idx="620">
                  <c:v>914.54021793598417</c:v>
                </c:pt>
                <c:pt idx="621">
                  <c:v>906.1934082342766</c:v>
                </c:pt>
                <c:pt idx="622">
                  <c:v>897.7806063738301</c:v>
                </c:pt>
                <c:pt idx="623">
                  <c:v>889.30232693850724</c:v>
                </c:pt>
                <c:pt idx="624">
                  <c:v>880.75908554687578</c:v>
                </c:pt>
                <c:pt idx="625">
                  <c:v>872.15139876487137</c:v>
                </c:pt>
                <c:pt idx="626">
                  <c:v>863.4797840191643</c:v>
                </c:pt>
                <c:pt idx="627">
                  <c:v>854.74475951125237</c:v>
                </c:pt>
                <c:pt idx="628">
                  <c:v>845.94684413230311</c:v>
                </c:pt>
                <c:pt idx="629">
                  <c:v>837.08655737876791</c:v>
                </c:pt>
                <c:pt idx="630">
                  <c:v>828.16441926878679</c:v>
                </c:pt>
                <c:pt idx="631">
                  <c:v>819.18095025940681</c:v>
                </c:pt>
                <c:pt idx="632">
                  <c:v>810.13667116463137</c:v>
                </c:pt>
                <c:pt idx="633">
                  <c:v>801.03210307432028</c:v>
                </c:pt>
                <c:pt idx="634">
                  <c:v>791.86776727395863</c:v>
                </c:pt>
                <c:pt idx="635">
                  <c:v>782.64418516531111</c:v>
                </c:pt>
                <c:pt idx="636">
                  <c:v>773.36187818797885</c:v>
                </c:pt>
                <c:pt idx="637">
                  <c:v>764.02136774187431</c:v>
                </c:pt>
                <c:pt idx="638">
                  <c:v>754.62317511062975</c:v>
                </c:pt>
                <c:pt idx="639">
                  <c:v>745.16782138595283</c:v>
                </c:pt>
                <c:pt idx="640">
                  <c:v>735.65582739294393</c:v>
                </c:pt>
                <c:pt idx="641">
                  <c:v>726.08771361638719</c:v>
                </c:pt>
                <c:pt idx="642">
                  <c:v>716.4640001280286</c:v>
                </c:pt>
                <c:pt idx="643">
                  <c:v>706.78520651485189</c:v>
                </c:pt>
                <c:pt idx="644">
                  <c:v>697.05185180836349</c:v>
                </c:pt>
                <c:pt idx="645">
                  <c:v>687.26445441489625</c:v>
                </c:pt>
                <c:pt idx="646">
                  <c:v>677.42353204694234</c:v>
                </c:pt>
                <c:pt idx="647">
                  <c:v>667.52960165552361</c:v>
                </c:pt>
                <c:pt idx="648">
                  <c:v>657.58317936360754</c:v>
                </c:pt>
                <c:pt idx="649">
                  <c:v>647.58478040057651</c:v>
                </c:pt>
                <c:pt idx="650">
                  <c:v>637.53491903775796</c:v>
                </c:pt>
                <c:pt idx="651">
                  <c:v>627.43410852502018</c:v>
                </c:pt>
                <c:pt idx="652">
                  <c:v>617.28286102844152</c:v>
                </c:pt>
                <c:pt idx="653">
                  <c:v>607.08168756905593</c:v>
                </c:pt>
                <c:pt idx="654">
                  <c:v>596.83109796268138</c:v>
                </c:pt>
                <c:pt idx="655">
                  <c:v>586.53160076083304</c:v>
                </c:pt>
                <c:pt idx="656">
                  <c:v>576.18370319272651</c:v>
                </c:pt>
                <c:pt idx="657">
                  <c:v>565.7879111083721</c:v>
                </c:pt>
                <c:pt idx="658">
                  <c:v>555.34472892276369</c:v>
                </c:pt>
                <c:pt idx="659">
                  <c:v>544.85465956116275</c:v>
                </c:pt>
                <c:pt idx="660">
                  <c:v>534.31820440547938</c:v>
                </c:pt>
                <c:pt idx="661">
                  <c:v>523.73586324175085</c:v>
                </c:pt>
                <c:pt idx="662">
                  <c:v>513.10813420871671</c:v>
                </c:pt>
                <c:pt idx="663">
                  <c:v>502.43551374749188</c:v>
                </c:pt>
                <c:pt idx="664">
                  <c:v>491.71849655233473</c:v>
                </c:pt>
                <c:pt idx="665">
                  <c:v>480.95757552251007</c:v>
                </c:pt>
                <c:pt idx="666">
                  <c:v>470.1532417152448</c:v>
                </c:pt>
                <c:pt idx="667">
                  <c:v>459.30598429977363</c:v>
                </c:pt>
                <c:pt idx="668">
                  <c:v>448.41629051247207</c:v>
                </c:pt>
                <c:pt idx="669">
                  <c:v>437.48464561307378</c:v>
                </c:pt>
                <c:pt idx="670">
                  <c:v>426.51153284196823</c:v>
                </c:pt>
                <c:pt idx="671">
                  <c:v>415.49743337857461</c:v>
                </c:pt>
                <c:pt idx="672">
                  <c:v>404.44282630078777</c:v>
                </c:pt>
                <c:pt idx="673">
                  <c:v>393.34818854549076</c:v>
                </c:pt>
                <c:pt idx="674">
                  <c:v>382.21399487012923</c:v>
                </c:pt>
                <c:pt idx="675">
                  <c:v>371.04071781534162</c:v>
                </c:pt>
                <c:pt idx="676">
                  <c:v>359.82882766863946</c:v>
                </c:pt>
                <c:pt idx="677">
                  <c:v>348.57879242913111</c:v>
                </c:pt>
                <c:pt idx="678">
                  <c:v>337.29107777328244</c:v>
                </c:pt>
                <c:pt idx="679">
                  <c:v>325.96614702170723</c:v>
                </c:pt>
                <c:pt idx="680">
                  <c:v>314.6044611069803</c:v>
                </c:pt>
                <c:pt idx="681">
                  <c:v>303.20647854246533</c:v>
                </c:pt>
                <c:pt idx="682">
                  <c:v>291.77265539214989</c:v>
                </c:pt>
                <c:pt idx="683">
                  <c:v>280.30344524147881</c:v>
                </c:pt>
                <c:pt idx="684">
                  <c:v>268.79929916917808</c:v>
                </c:pt>
                <c:pt idx="685">
                  <c:v>257.26066572006033</c:v>
                </c:pt>
                <c:pt idx="686">
                  <c:v>245.68799087880265</c:v>
                </c:pt>
                <c:pt idx="687">
                  <c:v>234.08171804468779</c:v>
                </c:pt>
                <c:pt idx="688">
                  <c:v>222.44228800729937</c:v>
                </c:pt>
                <c:pt idx="689">
                  <c:v>210.77013892316123</c:v>
                </c:pt>
                <c:pt idx="690">
                  <c:v>199.06570629331108</c:v>
                </c:pt>
                <c:pt idx="691">
                  <c:v>187.32942294179855</c:v>
                </c:pt>
                <c:pt idx="692">
                  <c:v>175.56171899509732</c:v>
                </c:pt>
                <c:pt idx="693">
                  <c:v>163.7630218624208</c:v>
                </c:pt>
                <c:pt idx="694">
                  <c:v>151.93375621693096</c:v>
                </c:pt>
                <c:pt idx="695">
                  <c:v>140.07434397782956</c:v>
                </c:pt>
                <c:pt idx="696">
                  <c:v>128.18520429332065</c:v>
                </c:pt>
                <c:pt idx="697">
                  <c:v>116.26675352443378</c:v>
                </c:pt>
                <c:pt idx="698">
                  <c:v>104.31940522969632</c:v>
                </c:pt>
                <c:pt idx="699">
                  <c:v>92.343570150643913</c:v>
                </c:pt>
                <c:pt idx="700">
                  <c:v>80.339656198157684</c:v>
                </c:pt>
                <c:pt idx="701">
                  <c:v>68.308068439616548</c:v>
                </c:pt>
                <c:pt idx="702">
                  <c:v>56.249209086853341</c:v>
                </c:pt>
                <c:pt idx="703">
                  <c:v>44.163477484902884</c:v>
                </c:pt>
                <c:pt idx="704">
                  <c:v>32.051270101530434</c:v>
                </c:pt>
                <c:pt idx="705">
                  <c:v>19.912980517528666</c:v>
                </c:pt>
                <c:pt idx="706">
                  <c:v>7.7489994177714117</c:v>
                </c:pt>
                <c:pt idx="707">
                  <c:v>-4.4402854169877948</c:v>
                </c:pt>
                <c:pt idx="708">
                  <c:v>-4.4524872694719511</c:v>
                </c:pt>
                <c:pt idx="709">
                  <c:v>-4.464689146683078</c:v>
                </c:pt>
                <c:pt idx="710">
                  <c:v>-4.4768910486207956</c:v>
                </c:pt>
                <c:pt idx="711">
                  <c:v>-4.4890929752847235</c:v>
                </c:pt>
                <c:pt idx="712">
                  <c:v>-4.5012949266744826</c:v>
                </c:pt>
                <c:pt idx="713">
                  <c:v>-4.5134969027896936</c:v>
                </c:pt>
                <c:pt idx="714">
                  <c:v>-4.5256989036299764</c:v>
                </c:pt>
                <c:pt idx="715">
                  <c:v>-4.5379009291949508</c:v>
                </c:pt>
                <c:pt idx="716">
                  <c:v>-4.5501029794842385</c:v>
                </c:pt>
                <c:pt idx="717">
                  <c:v>-4.5623050544974584</c:v>
                </c:pt>
                <c:pt idx="718">
                  <c:v>-4.5745071542342322</c:v>
                </c:pt>
                <c:pt idx="719">
                  <c:v>-4.5867092786941788</c:v>
                </c:pt>
                <c:pt idx="720">
                  <c:v>-4.5989114278769199</c:v>
                </c:pt>
                <c:pt idx="721">
                  <c:v>-4.6111136017820753</c:v>
                </c:pt>
                <c:pt idx="722">
                  <c:v>-4.6233158004092649</c:v>
                </c:pt>
                <c:pt idx="723">
                  <c:v>-4.6355180237581095</c:v>
                </c:pt>
                <c:pt idx="724">
                  <c:v>-4.6477202718282298</c:v>
                </c:pt>
                <c:pt idx="725">
                  <c:v>-4.6599225446192456</c:v>
                </c:pt>
                <c:pt idx="726">
                  <c:v>-4.6721248421307777</c:v>
                </c:pt>
                <c:pt idx="727">
                  <c:v>-4.6843271643624469</c:v>
                </c:pt>
                <c:pt idx="728">
                  <c:v>-4.696529511313873</c:v>
                </c:pt>
                <c:pt idx="729">
                  <c:v>-4.7087318829846758</c:v>
                </c:pt>
                <c:pt idx="730">
                  <c:v>-4.7209342793744762</c:v>
                </c:pt>
                <c:pt idx="731">
                  <c:v>-4.7331367004828948</c:v>
                </c:pt>
                <c:pt idx="732">
                  <c:v>-4.7453391463095516</c:v>
                </c:pt>
                <c:pt idx="733">
                  <c:v>-4.7575416168540672</c:v>
                </c:pt>
                <c:pt idx="734">
                  <c:v>-4.7697441121160624</c:v>
                </c:pt>
                <c:pt idx="735">
                  <c:v>-4.7819466320951571</c:v>
                </c:pt>
                <c:pt idx="736">
                  <c:v>-4.7941491767909721</c:v>
                </c:pt>
                <c:pt idx="737">
                  <c:v>-4.8063517462031271</c:v>
                </c:pt>
                <c:pt idx="738">
                  <c:v>-4.818554340331243</c:v>
                </c:pt>
                <c:pt idx="739">
                  <c:v>-4.8307569591749404</c:v>
                </c:pt>
                <c:pt idx="740">
                  <c:v>-4.8429596027338393</c:v>
                </c:pt>
                <c:pt idx="741">
                  <c:v>-4.8551622710075604</c:v>
                </c:pt>
                <c:pt idx="742">
                  <c:v>-4.8673649639957244</c:v>
                </c:pt>
                <c:pt idx="743">
                  <c:v>-4.8795676816979512</c:v>
                </c:pt>
                <c:pt idx="744">
                  <c:v>-4.8917704241138615</c:v>
                </c:pt>
                <c:pt idx="745">
                  <c:v>-4.9039731912430753</c:v>
                </c:pt>
                <c:pt idx="746">
                  <c:v>-4.9161759830852132</c:v>
                </c:pt>
                <c:pt idx="747">
                  <c:v>-4.928378799639896</c:v>
                </c:pt>
                <c:pt idx="748">
                  <c:v>-4.9405816409067436</c:v>
                </c:pt>
                <c:pt idx="749">
                  <c:v>-4.9527845068853766</c:v>
                </c:pt>
                <c:pt idx="750">
                  <c:v>-4.964987397575416</c:v>
                </c:pt>
                <c:pt idx="751">
                  <c:v>-4.9771903129764814</c:v>
                </c:pt>
                <c:pt idx="752">
                  <c:v>-4.9893932530881937</c:v>
                </c:pt>
                <c:pt idx="753">
                  <c:v>-5.0015962179101736</c:v>
                </c:pt>
                <c:pt idx="754">
                  <c:v>-5.013799207442041</c:v>
                </c:pt>
                <c:pt idx="755">
                  <c:v>-5.0260022216834166</c:v>
                </c:pt>
                <c:pt idx="756">
                  <c:v>-5.0382052606339212</c:v>
                </c:pt>
                <c:pt idx="757">
                  <c:v>-5.0504083242931745</c:v>
                </c:pt>
                <c:pt idx="758">
                  <c:v>-5.0626114126607975</c:v>
                </c:pt>
                <c:pt idx="759">
                  <c:v>-5.0748145257364108</c:v>
                </c:pt>
                <c:pt idx="760">
                  <c:v>-5.0870176635196342</c:v>
                </c:pt>
                <c:pt idx="761">
                  <c:v>-5.0992208260100886</c:v>
                </c:pt>
                <c:pt idx="762">
                  <c:v>-5.1114240132073947</c:v>
                </c:pt>
                <c:pt idx="763">
                  <c:v>-5.1236272251111732</c:v>
                </c:pt>
                <c:pt idx="764">
                  <c:v>-5.135830461721044</c:v>
                </c:pt>
                <c:pt idx="765">
                  <c:v>-5.1480337230366278</c:v>
                </c:pt>
                <c:pt idx="766">
                  <c:v>-5.1602370090575445</c:v>
                </c:pt>
                <c:pt idx="767">
                  <c:v>-5.1724403197834157</c:v>
                </c:pt>
                <c:pt idx="768">
                  <c:v>-5.1846436552138613</c:v>
                </c:pt>
                <c:pt idx="769">
                  <c:v>-5.1968470153485011</c:v>
                </c:pt>
                <c:pt idx="770">
                  <c:v>-5.2090504001869569</c:v>
                </c:pt>
                <c:pt idx="771">
                  <c:v>-5.2212538097288483</c:v>
                </c:pt>
                <c:pt idx="772">
                  <c:v>-5.2334572439737963</c:v>
                </c:pt>
                <c:pt idx="773">
                  <c:v>-5.2456607029214215</c:v>
                </c:pt>
                <c:pt idx="774">
                  <c:v>-5.2578641865713438</c:v>
                </c:pt>
                <c:pt idx="775">
                  <c:v>-5.2700676949231839</c:v>
                </c:pt>
                <c:pt idx="776">
                  <c:v>-5.2822712279765627</c:v>
                </c:pt>
                <c:pt idx="777">
                  <c:v>-5.2944747857311008</c:v>
                </c:pt>
                <c:pt idx="778">
                  <c:v>-5.306678368186418</c:v>
                </c:pt>
                <c:pt idx="779">
                  <c:v>-5.3188819753421352</c:v>
                </c:pt>
                <c:pt idx="780">
                  <c:v>-5.3310856071978732</c:v>
                </c:pt>
                <c:pt idx="781">
                  <c:v>-5.3432892637532525</c:v>
                </c:pt>
                <c:pt idx="782">
                  <c:v>-5.3554929450078932</c:v>
                </c:pt>
                <c:pt idx="783">
                  <c:v>-5.3676966509614159</c:v>
                </c:pt>
                <c:pt idx="784">
                  <c:v>-5.3799003816134414</c:v>
                </c:pt>
                <c:pt idx="785">
                  <c:v>-5.3921041369635905</c:v>
                </c:pt>
                <c:pt idx="786">
                  <c:v>-5.4043079170114829</c:v>
                </c:pt>
                <c:pt idx="787">
                  <c:v>-5.4165117217567396</c:v>
                </c:pt>
                <c:pt idx="788">
                  <c:v>-5.4287155511989811</c:v>
                </c:pt>
                <c:pt idx="789">
                  <c:v>-5.4409194053378283</c:v>
                </c:pt>
                <c:pt idx="790">
                  <c:v>-5.4531232841729018</c:v>
                </c:pt>
                <c:pt idx="791">
                  <c:v>-5.4653271877038216</c:v>
                </c:pt>
                <c:pt idx="792">
                  <c:v>-5.4775311159302085</c:v>
                </c:pt>
                <c:pt idx="793">
                  <c:v>-5.4897350688516831</c:v>
                </c:pt>
                <c:pt idx="794">
                  <c:v>-5.5019390464678661</c:v>
                </c:pt>
                <c:pt idx="795">
                  <c:v>-5.5141430487783785</c:v>
                </c:pt>
                <c:pt idx="796">
                  <c:v>-5.5263470757828399</c:v>
                </c:pt>
                <c:pt idx="797">
                  <c:v>-5.5385511274808712</c:v>
                </c:pt>
                <c:pt idx="798">
                  <c:v>-5.5507552038720931</c:v>
                </c:pt>
                <c:pt idx="799">
                  <c:v>-5.5629593049561263</c:v>
                </c:pt>
                <c:pt idx="800">
                  <c:v>-5.5751634307325908</c:v>
                </c:pt>
                <c:pt idx="801">
                  <c:v>-5.5873675812011081</c:v>
                </c:pt>
                <c:pt idx="802">
                  <c:v>-5.5995717563612981</c:v>
                </c:pt>
                <c:pt idx="803">
                  <c:v>-5.6117759562127816</c:v>
                </c:pt>
                <c:pt idx="804">
                  <c:v>-5.6239801807551792</c:v>
                </c:pt>
                <c:pt idx="805">
                  <c:v>-5.6361844299881119</c:v>
                </c:pt>
                <c:pt idx="806">
                  <c:v>-5.6483887039112002</c:v>
                </c:pt>
                <c:pt idx="807">
                  <c:v>-5.6605930025240641</c:v>
                </c:pt>
                <c:pt idx="808">
                  <c:v>-5.6727973258263242</c:v>
                </c:pt>
                <c:pt idx="809">
                  <c:v>-5.6850016738176015</c:v>
                </c:pt>
                <c:pt idx="810">
                  <c:v>-5.6972060464975165</c:v>
                </c:pt>
                <c:pt idx="811">
                  <c:v>-5.7094104438656901</c:v>
                </c:pt>
                <c:pt idx="812">
                  <c:v>-5.721614865921743</c:v>
                </c:pt>
                <c:pt idx="813">
                  <c:v>-5.733819312665295</c:v>
                </c:pt>
                <c:pt idx="814">
                  <c:v>-5.7460237840959678</c:v>
                </c:pt>
                <c:pt idx="815">
                  <c:v>-5.7582282802133813</c:v>
                </c:pt>
                <c:pt idx="816">
                  <c:v>-5.7704328010171562</c:v>
                </c:pt>
                <c:pt idx="817">
                  <c:v>-5.7826373465069132</c:v>
                </c:pt>
                <c:pt idx="818">
                  <c:v>-5.7948419166822731</c:v>
                </c:pt>
                <c:pt idx="819">
                  <c:v>-5.8070465115428567</c:v>
                </c:pt>
                <c:pt idx="820">
                  <c:v>-5.8192511310882846</c:v>
                </c:pt>
                <c:pt idx="821">
                  <c:v>-5.8314557753181768</c:v>
                </c:pt>
                <c:pt idx="822">
                  <c:v>-5.8436604442321549</c:v>
                </c:pt>
                <c:pt idx="823">
                  <c:v>-5.8558651378298388</c:v>
                </c:pt>
                <c:pt idx="824">
                  <c:v>-5.8680698561108491</c:v>
                </c:pt>
                <c:pt idx="825">
                  <c:v>-5.8802745990748067</c:v>
                </c:pt>
                <c:pt idx="826">
                  <c:v>-5.8924793667213331</c:v>
                </c:pt>
                <c:pt idx="827">
                  <c:v>-5.9046841590500474</c:v>
                </c:pt>
                <c:pt idx="828">
                  <c:v>-5.9168889760605712</c:v>
                </c:pt>
                <c:pt idx="829">
                  <c:v>-5.9290938177525252</c:v>
                </c:pt>
                <c:pt idx="830">
                  <c:v>-5.9412986841255302</c:v>
                </c:pt>
                <c:pt idx="831">
                  <c:v>-5.953503575179206</c:v>
                </c:pt>
                <c:pt idx="832">
                  <c:v>-5.9657084909131743</c:v>
                </c:pt>
                <c:pt idx="833">
                  <c:v>-5.977913431327055</c:v>
                </c:pt>
                <c:pt idx="834">
                  <c:v>-5.9901183964204696</c:v>
                </c:pt>
                <c:pt idx="835">
                  <c:v>-6.0023233861930381</c:v>
                </c:pt>
                <c:pt idx="836">
                  <c:v>-6.0145284006443811</c:v>
                </c:pt>
                <c:pt idx="837">
                  <c:v>-6.0267334397741203</c:v>
                </c:pt>
                <c:pt idx="838">
                  <c:v>-6.0389385035818757</c:v>
                </c:pt>
                <c:pt idx="839">
                  <c:v>-6.0511435920672678</c:v>
                </c:pt>
                <c:pt idx="840">
                  <c:v>-6.0633487052299175</c:v>
                </c:pt>
                <c:pt idx="841">
                  <c:v>-6.0755538430694456</c:v>
                </c:pt>
                <c:pt idx="842">
                  <c:v>-6.0877590055854727</c:v>
                </c:pt>
                <c:pt idx="843">
                  <c:v>-6.0999641927776196</c:v>
                </c:pt>
                <c:pt idx="844">
                  <c:v>-6.1121694046455071</c:v>
                </c:pt>
                <c:pt idx="845">
                  <c:v>-6.124374641188755</c:v>
                </c:pt>
                <c:pt idx="846">
                  <c:v>-6.1365799024069849</c:v>
                </c:pt>
                <c:pt idx="847">
                  <c:v>-6.1487851882998177</c:v>
                </c:pt>
                <c:pt idx="848">
                  <c:v>-6.160990498866874</c:v>
                </c:pt>
                <c:pt idx="849">
                  <c:v>-6.1731958341077737</c:v>
                </c:pt>
                <c:pt idx="850">
                  <c:v>-6.1854011940221385</c:v>
                </c:pt>
                <c:pt idx="851">
                  <c:v>-6.1976065786095891</c:v>
                </c:pt>
                <c:pt idx="852">
                  <c:v>-6.2098119878697462</c:v>
                </c:pt>
                <c:pt idx="853">
                  <c:v>-6.2220174218022297</c:v>
                </c:pt>
                <c:pt idx="854">
                  <c:v>-6.2342228804066613</c:v>
                </c:pt>
                <c:pt idx="855">
                  <c:v>-6.2464283636826616</c:v>
                </c:pt>
                <c:pt idx="856">
                  <c:v>-6.2586338716298506</c:v>
                </c:pt>
                <c:pt idx="857">
                  <c:v>-6.2708394042478499</c:v>
                </c:pt>
                <c:pt idx="858">
                  <c:v>-6.2830449615362802</c:v>
                </c:pt>
                <c:pt idx="859">
                  <c:v>-6.2952505434947614</c:v>
                </c:pt>
                <c:pt idx="860">
                  <c:v>-6.3074561501229152</c:v>
                </c:pt>
                <c:pt idx="861">
                  <c:v>-6.3196617814203622</c:v>
                </c:pt>
                <c:pt idx="862">
                  <c:v>-6.3318674373867223</c:v>
                </c:pt>
                <c:pt idx="863">
                  <c:v>-6.3440731180216172</c:v>
                </c:pt>
                <c:pt idx="864">
                  <c:v>-6.3562788233246676</c:v>
                </c:pt>
                <c:pt idx="865">
                  <c:v>-6.3684845532954943</c:v>
                </c:pt>
                <c:pt idx="866">
                  <c:v>-6.3806903079337181</c:v>
                </c:pt>
                <c:pt idx="867">
                  <c:v>-6.3928960872389595</c:v>
                </c:pt>
                <c:pt idx="868">
                  <c:v>-6.4051018912108386</c:v>
                </c:pt>
                <c:pt idx="869">
                  <c:v>-6.417307719848977</c:v>
                </c:pt>
                <c:pt idx="870">
                  <c:v>-6.4295135731529953</c:v>
                </c:pt>
                <c:pt idx="871">
                  <c:v>-6.4417194511225153</c:v>
                </c:pt>
                <c:pt idx="872">
                  <c:v>-6.4539253537571568</c:v>
                </c:pt>
                <c:pt idx="873">
                  <c:v>-6.4661312810565406</c:v>
                </c:pt>
                <c:pt idx="874">
                  <c:v>-6.4783372330202873</c:v>
                </c:pt>
                <c:pt idx="875">
                  <c:v>-6.4905432096480178</c:v>
                </c:pt>
                <c:pt idx="876">
                  <c:v>-6.5027492109393537</c:v>
                </c:pt>
                <c:pt idx="877">
                  <c:v>-6.5149552368939148</c:v>
                </c:pt>
                <c:pt idx="878">
                  <c:v>-6.5271612875113227</c:v>
                </c:pt>
                <c:pt idx="879">
                  <c:v>-6.5393673627911975</c:v>
                </c:pt>
                <c:pt idx="880">
                  <c:v>-6.5515734627331605</c:v>
                </c:pt>
                <c:pt idx="881">
                  <c:v>-6.5637795873368328</c:v>
                </c:pt>
                <c:pt idx="882">
                  <c:v>-6.5759857366018348</c:v>
                </c:pt>
                <c:pt idx="883">
                  <c:v>-6.5881919105277875</c:v>
                </c:pt>
                <c:pt idx="884">
                  <c:v>-6.6003981091143116</c:v>
                </c:pt>
                <c:pt idx="885">
                  <c:v>-6.6126043323610277</c:v>
                </c:pt>
                <c:pt idx="886">
                  <c:v>-6.6248105802675568</c:v>
                </c:pt>
                <c:pt idx="887">
                  <c:v>-6.6370168528335194</c:v>
                </c:pt>
                <c:pt idx="888">
                  <c:v>-6.6492231500585373</c:v>
                </c:pt>
                <c:pt idx="889">
                  <c:v>-6.6614294719422302</c:v>
                </c:pt>
                <c:pt idx="890">
                  <c:v>-6.6736358184842199</c:v>
                </c:pt>
                <c:pt idx="891">
                  <c:v>-6.6858421896841271</c:v>
                </c:pt>
                <c:pt idx="892">
                  <c:v>-6.6980485855415726</c:v>
                </c:pt>
                <c:pt idx="893">
                  <c:v>-6.710255006056177</c:v>
                </c:pt>
                <c:pt idx="894">
                  <c:v>-6.7224614512275611</c:v>
                </c:pt>
                <c:pt idx="895">
                  <c:v>-6.7346679210553457</c:v>
                </c:pt>
                <c:pt idx="896">
                  <c:v>-6.7468744155391516</c:v>
                </c:pt>
                <c:pt idx="897">
                  <c:v>-6.7590809346786003</c:v>
                </c:pt>
                <c:pt idx="898">
                  <c:v>-6.7712874784733117</c:v>
                </c:pt>
                <c:pt idx="899">
                  <c:v>-6.7834940469229075</c:v>
                </c:pt>
                <c:pt idx="900">
                  <c:v>-6.7957006400270084</c:v>
                </c:pt>
                <c:pt idx="901">
                  <c:v>-6.8079072577852351</c:v>
                </c:pt>
                <c:pt idx="902">
                  <c:v>-6.8201139001972093</c:v>
                </c:pt>
                <c:pt idx="903">
                  <c:v>-6.8323205672625509</c:v>
                </c:pt>
                <c:pt idx="904">
                  <c:v>-6.8445272589808814</c:v>
                </c:pt>
                <c:pt idx="905">
                  <c:v>-6.8567339753518208</c:v>
                </c:pt>
                <c:pt idx="906">
                  <c:v>-6.8689407163749907</c:v>
                </c:pt>
                <c:pt idx="907">
                  <c:v>-6.8811474820500118</c:v>
                </c:pt>
                <c:pt idx="908">
                  <c:v>-6.8933542723765049</c:v>
                </c:pt>
                <c:pt idx="909">
                  <c:v>-6.9055610873540916</c:v>
                </c:pt>
                <c:pt idx="910">
                  <c:v>-6.9177679269823917</c:v>
                </c:pt>
                <c:pt idx="911">
                  <c:v>-6.929974791261027</c:v>
                </c:pt>
                <c:pt idx="912">
                  <c:v>-6.9421816801896181</c:v>
                </c:pt>
                <c:pt idx="913">
                  <c:v>-6.9543885937677858</c:v>
                </c:pt>
                <c:pt idx="914">
                  <c:v>-6.9665955319951509</c:v>
                </c:pt>
                <c:pt idx="915">
                  <c:v>-6.978802494871335</c:v>
                </c:pt>
                <c:pt idx="916">
                  <c:v>-6.9910094823959588</c:v>
                </c:pt>
                <c:pt idx="917">
                  <c:v>-7.003216494568643</c:v>
                </c:pt>
                <c:pt idx="918">
                  <c:v>-7.0154235313890085</c:v>
                </c:pt>
                <c:pt idx="919">
                  <c:v>-7.027630592856676</c:v>
                </c:pt>
                <c:pt idx="920">
                  <c:v>-7.0398376789712671</c:v>
                </c:pt>
                <c:pt idx="921">
                  <c:v>-7.0520447897324017</c:v>
                </c:pt>
                <c:pt idx="922">
                  <c:v>-7.0642519251397013</c:v>
                </c:pt>
                <c:pt idx="923">
                  <c:v>-7.0764590851927869</c:v>
                </c:pt>
                <c:pt idx="924">
                  <c:v>-7.0886662698912799</c:v>
                </c:pt>
                <c:pt idx="925">
                  <c:v>-7.1008734792348003</c:v>
                </c:pt>
                <c:pt idx="926">
                  <c:v>-7.1130807132229696</c:v>
                </c:pt>
                <c:pt idx="927">
                  <c:v>-7.1252879718554087</c:v>
                </c:pt>
                <c:pt idx="928">
                  <c:v>-7.1374952551317392</c:v>
                </c:pt>
                <c:pt idx="929">
                  <c:v>-7.1497025630515809</c:v>
                </c:pt>
                <c:pt idx="930">
                  <c:v>-7.1619098956145555</c:v>
                </c:pt>
                <c:pt idx="931">
                  <c:v>-7.1741172528202837</c:v>
                </c:pt>
                <c:pt idx="932">
                  <c:v>-7.1863246346683862</c:v>
                </c:pt>
                <c:pt idx="933">
                  <c:v>-7.1985320411584848</c:v>
                </c:pt>
                <c:pt idx="934">
                  <c:v>-7.2107394722902001</c:v>
                </c:pt>
                <c:pt idx="935">
                  <c:v>-7.2229469280631529</c:v>
                </c:pt>
                <c:pt idx="936">
                  <c:v>-7.2351544084769639</c:v>
                </c:pt>
                <c:pt idx="937">
                  <c:v>-7.2473619135312548</c:v>
                </c:pt>
                <c:pt idx="938">
                  <c:v>-7.2595694432256463</c:v>
                </c:pt>
                <c:pt idx="939">
                  <c:v>-7.2717769975597593</c:v>
                </c:pt>
                <c:pt idx="940">
                  <c:v>-7.2839845765332143</c:v>
                </c:pt>
                <c:pt idx="941">
                  <c:v>-7.2961921801456331</c:v>
                </c:pt>
                <c:pt idx="942">
                  <c:v>-7.3083998083966364</c:v>
                </c:pt>
                <c:pt idx="943">
                  <c:v>-7.3206074612858449</c:v>
                </c:pt>
                <c:pt idx="944">
                  <c:v>-7.3328151388128795</c:v>
                </c:pt>
                <c:pt idx="945">
                  <c:v>-7.3450228409773617</c:v>
                </c:pt>
                <c:pt idx="946">
                  <c:v>-7.3572305677789123</c:v>
                </c:pt>
                <c:pt idx="947">
                  <c:v>-7.3694383192171529</c:v>
                </c:pt>
                <c:pt idx="948">
                  <c:v>-7.3816460952917042</c:v>
                </c:pt>
                <c:pt idx="949">
                  <c:v>-7.3938538960021871</c:v>
                </c:pt>
                <c:pt idx="950">
                  <c:v>-7.4060617213482223</c:v>
                </c:pt>
                <c:pt idx="951">
                  <c:v>-7.4182695713294313</c:v>
                </c:pt>
                <c:pt idx="952">
                  <c:v>-7.430477445945435</c:v>
                </c:pt>
                <c:pt idx="953">
                  <c:v>-7.4426853451958541</c:v>
                </c:pt>
                <c:pt idx="954">
                  <c:v>-7.4548932690803094</c:v>
                </c:pt>
                <c:pt idx="955">
                  <c:v>-7.4671012175984224</c:v>
                </c:pt>
                <c:pt idx="956">
                  <c:v>-7.4793091907498148</c:v>
                </c:pt>
                <c:pt idx="957">
                  <c:v>-7.4915171885341065</c:v>
                </c:pt>
                <c:pt idx="958">
                  <c:v>-7.5037252109509192</c:v>
                </c:pt>
                <c:pt idx="959">
                  <c:v>-7.5159332579998734</c:v>
                </c:pt>
                <c:pt idx="960">
                  <c:v>-7.528141329680591</c:v>
                </c:pt>
                <c:pt idx="961">
                  <c:v>-7.5403494259926926</c:v>
                </c:pt>
                <c:pt idx="962">
                  <c:v>-7.5525575469357991</c:v>
                </c:pt>
                <c:pt idx="963">
                  <c:v>-7.5647656925095319</c:v>
                </c:pt>
                <c:pt idx="964">
                  <c:v>-7.5769738627135119</c:v>
                </c:pt>
                <c:pt idx="965">
                  <c:v>-7.5891820575473599</c:v>
                </c:pt>
                <c:pt idx="966">
                  <c:v>-7.6013902770106974</c:v>
                </c:pt>
                <c:pt idx="967">
                  <c:v>-7.6135985211031452</c:v>
                </c:pt>
                <c:pt idx="968">
                  <c:v>-7.625806789824324</c:v>
                </c:pt>
                <c:pt idx="969">
                  <c:v>-7.6380150831738556</c:v>
                </c:pt>
                <c:pt idx="970">
                  <c:v>-7.6502234011513606</c:v>
                </c:pt>
                <c:pt idx="971">
                  <c:v>-7.6624317437564606</c:v>
                </c:pt>
                <c:pt idx="972">
                  <c:v>-7.6746401109887765</c:v>
                </c:pt>
                <c:pt idx="973">
                  <c:v>-7.686848502847929</c:v>
                </c:pt>
                <c:pt idx="974">
                  <c:v>-7.6990569193335396</c:v>
                </c:pt>
                <c:pt idx="975">
                  <c:v>-7.7112653604452293</c:v>
                </c:pt>
                <c:pt idx="976">
                  <c:v>-7.7234738261826186</c:v>
                </c:pt>
                <c:pt idx="977">
                  <c:v>-7.7356823165453292</c:v>
                </c:pt>
                <c:pt idx="978">
                  <c:v>-7.747890831532982</c:v>
                </c:pt>
                <c:pt idx="979">
                  <c:v>-7.7600993711451984</c:v>
                </c:pt>
                <c:pt idx="980">
                  <c:v>-7.7723079353815994</c:v>
                </c:pt>
                <c:pt idx="981">
                  <c:v>-7.7845165242418064</c:v>
                </c:pt>
                <c:pt idx="982">
                  <c:v>-7.7967251377254394</c:v>
                </c:pt>
                <c:pt idx="983">
                  <c:v>-7.8089337758321209</c:v>
                </c:pt>
                <c:pt idx="984">
                  <c:v>-7.8211424385614707</c:v>
                </c:pt>
                <c:pt idx="985">
                  <c:v>-7.8333511259131114</c:v>
                </c:pt>
                <c:pt idx="986">
                  <c:v>-7.8455598378866629</c:v>
                </c:pt>
                <c:pt idx="987">
                  <c:v>-7.8577685744817467</c:v>
                </c:pt>
                <c:pt idx="988">
                  <c:v>-7.8699773356979845</c:v>
                </c:pt>
                <c:pt idx="989">
                  <c:v>-7.8821861215349962</c:v>
                </c:pt>
                <c:pt idx="990">
                  <c:v>-7.8943949319924043</c:v>
                </c:pt>
                <c:pt idx="991">
                  <c:v>-7.9066037670698295</c:v>
                </c:pt>
                <c:pt idx="992">
                  <c:v>-7.9188126267668926</c:v>
                </c:pt>
                <c:pt idx="993">
                  <c:v>-7.9310215110832143</c:v>
                </c:pt>
                <c:pt idx="994">
                  <c:v>-7.9432304200184163</c:v>
                </c:pt>
                <c:pt idx="995">
                  <c:v>-7.9554393535721202</c:v>
                </c:pt>
                <c:pt idx="996">
                  <c:v>-7.9676483117439467</c:v>
                </c:pt>
                <c:pt idx="997">
                  <c:v>-7.9798572945335167</c:v>
                </c:pt>
                <c:pt idx="998">
                  <c:v>-7.9920663019404516</c:v>
                </c:pt>
                <c:pt idx="999">
                  <c:v>-8.0042753339643724</c:v>
                </c:pt>
                <c:pt idx="1000">
                  <c:v>-8.0164843906049015</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132.07618777215259</c:v>
                </c:pt>
                <c:pt idx="1">
                  <c:v>132.07618777215259</c:v>
                </c:pt>
                <c:pt idx="2">
                  <c:v>132.07618777215259</c:v>
                </c:pt>
                <c:pt idx="3">
                  <c:v>146.33131448867752</c:v>
                </c:pt>
                <c:pt idx="4">
                  <c:v>132.07618777215259</c:v>
                </c:pt>
                <c:pt idx="5">
                  <c:v>117.82106105562768</c:v>
                </c:pt>
                <c:pt idx="6">
                  <c:v>132.07618777215259</c:v>
                </c:pt>
              </c:numCache>
            </c:numRef>
          </c:xVal>
          <c:yVal>
            <c:numRef>
              <c:f>Trajecto!$C$141:$C$147</c:f>
              <c:numCache>
                <c:formatCode>0</c:formatCode>
                <c:ptCount val="7"/>
                <c:pt idx="0">
                  <c:v>570.20506866099674</c:v>
                </c:pt>
                <c:pt idx="1">
                  <c:v>142.55126716524919</c:v>
                </c:pt>
                <c:pt idx="2">
                  <c:v>0</c:v>
                </c:pt>
                <c:pt idx="3">
                  <c:v>28.510253433049837</c:v>
                </c:pt>
                <c:pt idx="4">
                  <c:v>0</c:v>
                </c:pt>
                <c:pt idx="5">
                  <c:v>28.510253433049837</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1.2468844080580909E-6</c:v>
                </c:pt>
                <c:pt idx="2">
                  <c:v>1.7527989203252117E-4</c:v>
                </c:pt>
                <c:pt idx="3">
                  <c:v>8.6277579208193734E-4</c:v>
                </c:pt>
                <c:pt idx="4">
                  <c:v>2.4046450068854865E-3</c:v>
                </c:pt>
                <c:pt idx="5">
                  <c:v>5.1421299453992299E-3</c:v>
                </c:pt>
                <c:pt idx="6">
                  <c:v>9.3305772844945421E-3</c:v>
                </c:pt>
                <c:pt idx="7">
                  <c:v>1.505300286097388E-2</c:v>
                </c:pt>
                <c:pt idx="8">
                  <c:v>2.2306169362606054E-2</c:v>
                </c:pt>
                <c:pt idx="9">
                  <c:v>3.108682263817425E-2</c:v>
                </c:pt>
                <c:pt idx="10">
                  <c:v>4.1391691759686877E-2</c:v>
                </c:pt>
                <c:pt idx="11">
                  <c:v>5.3217489085240884E-2</c:v>
                </c:pt>
                <c:pt idx="12">
                  <c:v>6.6560910322532474E-2</c:v>
                </c:pt>
                <c:pt idx="13">
                  <c:v>8.1418634593009798E-2</c:v>
                </c:pt>
                <c:pt idx="14">
                  <c:v>9.778732449666247E-2</c:v>
                </c:pt>
                <c:pt idx="15">
                  <c:v>0.11566362617744244</c:v>
                </c:pt>
                <c:pt idx="16">
                  <c:v>0.13504416938931085</c:v>
                </c:pt>
                <c:pt idx="17">
                  <c:v>0.15592556756290543</c:v>
                </c:pt>
                <c:pt idx="18">
                  <c:v>0.17830441787282267</c:v>
                </c:pt>
                <c:pt idx="19">
                  <c:v>0.20217730130550962</c:v>
                </c:pt>
                <c:pt idx="20">
                  <c:v>0.22754078272775924</c:v>
                </c:pt>
                <c:pt idx="21">
                  <c:v>0.25439141095580386</c:v>
                </c:pt>
                <c:pt idx="22">
                  <c:v>0.28272571882500097</c:v>
                </c:pt>
                <c:pt idx="23">
                  <c:v>0.31254022326010539</c:v>
                </c:pt>
                <c:pt idx="24">
                  <c:v>0.34383142534612221</c:v>
                </c:pt>
                <c:pt idx="25">
                  <c:v>0.37659581039973472</c:v>
                </c:pt>
                <c:pt idx="26">
                  <c:v>0.41082984804130063</c:v>
                </c:pt>
                <c:pt idx="27">
                  <c:v>0.44652999226741164</c:v>
                </c:pt>
                <c:pt idx="28">
                  <c:v>0.48369268152400979</c:v>
                </c:pt>
                <c:pt idx="29">
                  <c:v>0.52231433878005418</c:v>
                </c:pt>
                <c:pt idx="30">
                  <c:v>0.56239137160173291</c:v>
                </c:pt>
                <c:pt idx="31">
                  <c:v>0.60392017222721295</c:v>
                </c:pt>
                <c:pt idx="32">
                  <c:v>0.64689711764192259</c:v>
                </c:pt>
                <c:pt idx="33">
                  <c:v>0.69131856965435989</c:v>
                </c:pt>
                <c:pt idx="34">
                  <c:v>0.73718087497242069</c:v>
                </c:pt>
                <c:pt idx="35">
                  <c:v>0.78456428471823159</c:v>
                </c:pt>
                <c:pt idx="36">
                  <c:v>0.83355178655237749</c:v>
                </c:pt>
                <c:pt idx="37">
                  <c:v>0.88414514304824365</c:v>
                </c:pt>
                <c:pt idx="38">
                  <c:v>0.93634597964129618</c:v>
                </c:pt>
                <c:pt idx="39">
                  <c:v>0.99015575093220709</c:v>
                </c:pt>
                <c:pt idx="40">
                  <c:v>1.0455757485277535</c:v>
                </c:pt>
                <c:pt idx="41">
                  <c:v>1.1026071082748843</c:v>
                </c:pt>
                <c:pt idx="42">
                  <c:v>1.1612508169504216</c:v>
                </c:pt>
                <c:pt idx="43">
                  <c:v>1.2215077184609882</c:v>
                </c:pt>
                <c:pt idx="44">
                  <c:v>1.2833785196010374</c:v>
                </c:pt>
                <c:pt idx="45">
                  <c:v>1.3468637954111267</c:v>
                </c:pt>
                <c:pt idx="46">
                  <c:v>1.4119639941736386</c:v>
                </c:pt>
                <c:pt idx="47">
                  <c:v>1.4786794420789078</c:v>
                </c:pt>
                <c:pt idx="48">
                  <c:v>1.5470103475910271</c:v>
                </c:pt>
                <c:pt idx="49">
                  <c:v>1.6169568055394148</c:v>
                </c:pt>
                <c:pt idx="50">
                  <c:v>1.6885188009594387</c:v>
                </c:pt>
                <c:pt idx="51">
                  <c:v>1.7616966884653316</c:v>
                </c:pt>
                <c:pt idx="52">
                  <c:v>1.8364916754603335</c:v>
                </c:pt>
                <c:pt idx="53">
                  <c:v>1.9129053548601453</c:v>
                </c:pt>
                <c:pt idx="54">
                  <c:v>1.9909392334203575</c:v>
                </c:pt>
                <c:pt idx="55">
                  <c:v>2.0705947342694504</c:v>
                </c:pt>
                <c:pt idx="56">
                  <c:v>2.151873199306769</c:v>
                </c:pt>
                <c:pt idx="57">
                  <c:v>2.2347758914752025</c:v>
                </c:pt>
                <c:pt idx="58">
                  <c:v>2.3193039969174318</c:v>
                </c:pt>
                <c:pt idx="59">
                  <c:v>2.4054586270238412</c:v>
                </c:pt>
                <c:pt idx="60">
                  <c:v>2.4932408203794916</c:v>
                </c:pt>
                <c:pt idx="61">
                  <c:v>2.5826515446169402</c:v>
                </c:pt>
                <c:pt idx="62">
                  <c:v>2.6736916981811194</c:v>
                </c:pt>
                <c:pt idx="63">
                  <c:v>2.7663621120119912</c:v>
                </c:pt>
                <c:pt idx="64">
                  <c:v>2.8606635511502345</c:v>
                </c:pt>
                <c:pt idx="65">
                  <c:v>2.9565967162708064</c:v>
                </c:pt>
                <c:pt idx="66">
                  <c:v>3.0541622451488464</c:v>
                </c:pt>
                <c:pt idx="67">
                  <c:v>3.1533607140620514</c:v>
                </c:pt>
                <c:pt idx="68">
                  <c:v>3.2541926391333389</c:v>
                </c:pt>
                <c:pt idx="69">
                  <c:v>3.3566584776173323</c:v>
                </c:pt>
                <c:pt idx="70">
                  <c:v>3.4607586291339518</c:v>
                </c:pt>
                <c:pt idx="71">
                  <c:v>3.5664934368521455</c:v>
                </c:pt>
                <c:pt idx="72">
                  <c:v>3.673863188626596</c:v>
                </c:pt>
                <c:pt idx="73">
                  <c:v>3.782868118090029</c:v>
                </c:pt>
                <c:pt idx="74">
                  <c:v>3.8935084057035731</c:v>
                </c:pt>
                <c:pt idx="75">
                  <c:v>4.005784179767458</c:v>
                </c:pt>
                <c:pt idx="76">
                  <c:v>4.1196955173941774</c:v>
                </c:pt>
                <c:pt idx="77">
                  <c:v>4.235242445446108</c:v>
                </c:pt>
                <c:pt idx="78">
                  <c:v>4.3524249414394491</c:v>
                </c:pt>
                <c:pt idx="79">
                  <c:v>4.4712429344162201</c:v>
                </c:pt>
                <c:pt idx="80">
                  <c:v>4.5916963057859412</c:v>
                </c:pt>
                <c:pt idx="81">
                  <c:v>4.7137848901385402</c:v>
                </c:pt>
                <c:pt idx="82">
                  <c:v>4.8375084760299041</c:v>
                </c:pt>
                <c:pt idx="83">
                  <c:v>4.9628668067414301</c:v>
                </c:pt>
                <c:pt idx="84">
                  <c:v>5.0898595810148368</c:v>
                </c:pt>
                <c:pt idx="85">
                  <c:v>5.2184864537634308</c:v>
                </c:pt>
                <c:pt idx="86">
                  <c:v>5.3487470367609395</c:v>
                </c:pt>
                <c:pt idx="87">
                  <c:v>5.4806408993089715</c:v>
                </c:pt>
                <c:pt idx="88">
                  <c:v>5.6141675688840946</c:v>
                </c:pt>
                <c:pt idx="89">
                  <c:v>5.7493265317654689</c:v>
                </c:pt>
                <c:pt idx="90">
                  <c:v>5.8861172336439189</c:v>
                </c:pt>
                <c:pt idx="91">
                  <c:v>6.0245390802132803</c:v>
                </c:pt>
                <c:pt idx="92">
                  <c:v>6.1645914377448063</c:v>
                </c:pt>
                <c:pt idx="93">
                  <c:v>6.3062736336453895</c:v>
                </c:pt>
                <c:pt idx="94">
                  <c:v>6.4495849570002912</c:v>
                </c:pt>
                <c:pt idx="95">
                  <c:v>6.594524659101058</c:v>
                </c:pt>
                <c:pt idx="96">
                  <c:v>6.7410919539592502</c:v>
                </c:pt>
                <c:pt idx="97">
                  <c:v>6.8892860188065868</c:v>
                </c:pt>
                <c:pt idx="98">
                  <c:v>7.0391059945820755</c:v>
                </c:pt>
                <c:pt idx="99">
                  <c:v>7.1905509864066648</c:v>
                </c:pt>
                <c:pt idx="100">
                  <c:v>7.3436200640459282</c:v>
                </c:pt>
                <c:pt idx="101">
                  <c:v>7.4983120238309526</c:v>
                </c:pt>
                <c:pt idx="102">
                  <c:v>7.654625149462861</c:v>
                </c:pt>
                <c:pt idx="103">
                  <c:v>7.8125574495700967</c:v>
                </c:pt>
                <c:pt idx="104">
                  <c:v>7.9721068963906792</c:v>
                </c:pt>
                <c:pt idx="105">
                  <c:v>8.1332714262408512</c:v>
                </c:pt>
                <c:pt idx="106">
                  <c:v>8.2960489399731117</c:v>
                </c:pt>
                <c:pt idx="107">
                  <c:v>8.4604373034240616</c:v>
                </c:pt>
                <c:pt idx="108">
                  <c:v>8.6264343478524435</c:v>
                </c:pt>
                <c:pt idx="109">
                  <c:v>8.7940378703677506</c:v>
                </c:pt>
                <c:pt idx="110">
                  <c:v>8.9632456343497715</c:v>
                </c:pt>
                <c:pt idx="111">
                  <c:v>9.1340553698594</c:v>
                </c:pt>
                <c:pt idx="112">
                  <c:v>9.3064647740410411</c:v>
                </c:pt>
                <c:pt idx="113">
                  <c:v>9.4804715115169156</c:v>
                </c:pt>
                <c:pt idx="114">
                  <c:v>9.6560732147735671</c:v>
                </c:pt>
                <c:pt idx="115">
                  <c:v>9.8332674845408441</c:v>
                </c:pt>
                <c:pt idx="116">
                  <c:v>10.012051890163631</c:v>
                </c:pt>
                <c:pt idx="117">
                  <c:v>10.192423969966583</c:v>
                </c:pt>
                <c:pt idx="118">
                  <c:v>10.374381231612112</c:v>
                </c:pt>
                <c:pt idx="119">
                  <c:v>10.557921152451852</c:v>
                </c:pt>
                <c:pt idx="120">
                  <c:v>10.743041179871836</c:v>
                </c:pt>
                <c:pt idx="121">
                  <c:v>10.929738731631598</c:v>
                </c:pt>
                <c:pt idx="122">
                  <c:v>11.118011196197392</c:v>
                </c:pt>
                <c:pt idx="123">
                  <c:v>11.307855933069744</c:v>
                </c:pt>
                <c:pt idx="124">
                  <c:v>11.499270273105516</c:v>
                </c:pt>
                <c:pt idx="125">
                  <c:v>11.692251518834652</c:v>
                </c:pt>
                <c:pt idx="126">
                  <c:v>11.886796944771801</c:v>
                </c:pt>
                <c:pt idx="127">
                  <c:v>12.082903797722956</c:v>
                </c:pt>
                <c:pt idx="128">
                  <c:v>12.280569297087292</c:v>
                </c:pt>
                <c:pt idx="129">
                  <c:v>12.479790635154338</c:v>
                </c:pt>
                <c:pt idx="130">
                  <c:v>12.680564977396632</c:v>
                </c:pt>
                <c:pt idx="131">
                  <c:v>12.882889462758008</c:v>
                </c:pt>
                <c:pt idx="132">
                  <c:v>13.086761203937638</c:v>
                </c:pt>
                <c:pt idx="133">
                  <c:v>13.292177287669956</c:v>
                </c:pt>
                <c:pt idx="134">
                  <c:v>13.499134775000609</c:v>
                </c:pt>
                <c:pt idx="135">
                  <c:v>13.70763070155852</c:v>
                </c:pt>
                <c:pt idx="136">
                  <c:v>13.917662077824206</c:v>
                </c:pt>
                <c:pt idx="137">
                  <c:v>14.12922588939445</c:v>
                </c:pt>
                <c:pt idx="138">
                  <c:v>14.342319097243424</c:v>
                </c:pt>
                <c:pt idx="139">
                  <c:v>14.556938637980386</c:v>
                </c:pt>
                <c:pt idx="140">
                  <c:v>14.773081424104014</c:v>
                </c:pt>
                <c:pt idx="141">
                  <c:v>14.990744344253512</c:v>
                </c:pt>
                <c:pt idx="142">
                  <c:v>15.209924263456546</c:v>
                </c:pt>
                <c:pt idx="143">
                  <c:v>15.430618023374105</c:v>
                </c:pt>
                <c:pt idx="144">
                  <c:v>15.65282244254238</c:v>
                </c:pt>
                <c:pt idx="145">
                  <c:v>15.87653431661173</c:v>
                </c:pt>
                <c:pt idx="146">
                  <c:v>16.101750418582821</c:v>
                </c:pt>
                <c:pt idx="147">
                  <c:v>16.328467499040002</c:v>
                </c:pt>
                <c:pt idx="148">
                  <c:v>16.556682286381992</c:v>
                </c:pt>
                <c:pt idx="149">
                  <c:v>16.786391487049961</c:v>
                </c:pt>
                <c:pt idx="150">
                  <c:v>17.017591785753055</c:v>
                </c:pt>
                <c:pt idx="151">
                  <c:v>17.250279931059641</c:v>
                </c:pt>
                <c:pt idx="152">
                  <c:v>17.48445282124619</c:v>
                </c:pt>
                <c:pt idx="153">
                  <c:v>17.720107419450752</c:v>
                </c:pt>
                <c:pt idx="154">
                  <c:v>17.957240668557358</c:v>
                </c:pt>
                <c:pt idx="155">
                  <c:v>18.19584949139643</c:v>
                </c:pt>
                <c:pt idx="156">
                  <c:v>18.435930790943143</c:v>
                </c:pt>
                <c:pt idx="157">
                  <c:v>18.677481450513781</c:v>
                </c:pt>
                <c:pt idx="158">
                  <c:v>18.920498333960165</c:v>
                </c:pt>
                <c:pt idx="159">
                  <c:v>19.164978285862151</c:v>
                </c:pt>
                <c:pt idx="160">
                  <c:v>19.410918131718301</c:v>
                </c:pt>
                <c:pt idx="161">
                  <c:v>19.658314678134694</c:v>
                </c:pt>
                <c:pt idx="162">
                  <c:v>19.907164713011984</c:v>
                </c:pt>
                <c:pt idx="163">
                  <c:v>20.157465005730717</c:v>
                </c:pt>
                <c:pt idx="164">
                  <c:v>20.40921230733494</c:v>
                </c:pt>
                <c:pt idx="165">
                  <c:v>20.662403350714136</c:v>
                </c:pt>
                <c:pt idx="166">
                  <c:v>20.917034850783544</c:v>
                </c:pt>
                <c:pt idx="167">
                  <c:v>21.173103504662862</c:v>
                </c:pt>
                <c:pt idx="168">
                  <c:v>21.430605991853408</c:v>
                </c:pt>
                <c:pt idx="169">
                  <c:v>21.689538974413733</c:v>
                </c:pt>
                <c:pt idx="170">
                  <c:v>21.949899097133724</c:v>
                </c:pt>
                <c:pt idx="171">
                  <c:v>22.211682987707256</c:v>
                </c:pt>
                <c:pt idx="172">
                  <c:v>22.474887256903386</c:v>
                </c:pt>
                <c:pt idx="173">
                  <c:v>22.739508498736122</c:v>
                </c:pt>
                <c:pt idx="174">
                  <c:v>23.005543290632819</c:v>
                </c:pt>
                <c:pt idx="175">
                  <c:v>23.272988193601204</c:v>
                </c:pt>
                <c:pt idx="176">
                  <c:v>23.541839752395049</c:v>
                </c:pt>
                <c:pt idx="177">
                  <c:v>23.812094495678551</c:v>
                </c:pt>
                <c:pt idx="178">
                  <c:v>24.083748936189394</c:v>
                </c:pt>
                <c:pt idx="179">
                  <c:v>24.356799570900566</c:v>
                </c:pt>
                <c:pt idx="180">
                  <c:v>24.631242881180913</c:v>
                </c:pt>
                <c:pt idx="181">
                  <c:v>24.907075332954463</c:v>
                </c:pt>
                <c:pt idx="182">
                  <c:v>25.184293376858555</c:v>
                </c:pt>
                <c:pt idx="183">
                  <c:v>25.462893448400781</c:v>
                </c:pt>
                <c:pt idx="184">
                  <c:v>25.742871968114741</c:v>
                </c:pt>
                <c:pt idx="185">
                  <c:v>26.024225341714676</c:v>
                </c:pt>
                <c:pt idx="186">
                  <c:v>26.30694996024895</c:v>
                </c:pt>
                <c:pt idx="187">
                  <c:v>26.591042200252421</c:v>
                </c:pt>
                <c:pt idx="188">
                  <c:v>26.876498423897722</c:v>
                </c:pt>
                <c:pt idx="189">
                  <c:v>27.163314979145454</c:v>
                </c:pt>
                <c:pt idx="190">
                  <c:v>27.451488199893319</c:v>
                </c:pt>
                <c:pt idx="191">
                  <c:v>27.741014406124187</c:v>
                </c:pt>
                <c:pt idx="192">
                  <c:v>28.031889904053152</c:v>
                </c:pt>
                <c:pt idx="193">
                  <c:v>28.324110986273546</c:v>
                </c:pt>
                <c:pt idx="194">
                  <c:v>28.617673931901951</c:v>
                </c:pt>
                <c:pt idx="195">
                  <c:v>28.912575006722228</c:v>
                </c:pt>
                <c:pt idx="196">
                  <c:v>29.20881046332854</c:v>
                </c:pt>
                <c:pt idx="197">
                  <c:v>29.506376541267425</c:v>
                </c:pt>
                <c:pt idx="198">
                  <c:v>29.80526946717891</c:v>
                </c:pt>
                <c:pt idx="199">
                  <c:v>30.105485454936673</c:v>
                </c:pt>
                <c:pt idx="200">
                  <c:v>30.407020705787271</c:v>
                </c:pt>
                <c:pt idx="201">
                  <c:v>30.709871408488457</c:v>
                </c:pt>
                <c:pt idx="202">
                  <c:v>31.01403373944656</c:v>
                </c:pt>
                <c:pt idx="203">
                  <c:v>31.31950386285299</c:v>
                </c:pt>
                <c:pt idx="204">
                  <c:v>31.626277930819835</c:v>
                </c:pt>
                <c:pt idx="205">
                  <c:v>31.934352083514579</c:v>
                </c:pt>
                <c:pt idx="206">
                  <c:v>32.243722449293948</c:v>
                </c:pt>
                <c:pt idx="207">
                  <c:v>32.554385144836886</c:v>
                </c:pt>
                <c:pt idx="208">
                  <c:v>32.86633627527668</c:v>
                </c:pt>
                <c:pt idx="209">
                  <c:v>33.179571934332245</c:v>
                </c:pt>
                <c:pt idx="210">
                  <c:v>33.494088204438562</c:v>
                </c:pt>
                <c:pt idx="211">
                  <c:v>33.809881156876273</c:v>
                </c:pt>
                <c:pt idx="212">
                  <c:v>34.126946851900485</c:v>
                </c:pt>
                <c:pt idx="213">
                  <c:v>34.445281338868732</c:v>
                </c:pt>
                <c:pt idx="214">
                  <c:v>34.764880656368142</c:v>
                </c:pt>
                <c:pt idx="215">
                  <c:v>35.085740832341777</c:v>
                </c:pt>
                <c:pt idx="216">
                  <c:v>35.407857884214231</c:v>
                </c:pt>
                <c:pt idx="217">
                  <c:v>35.731227819016382</c:v>
                </c:pt>
                <c:pt idx="218">
                  <c:v>36.055846633509411</c:v>
                </c:pt>
                <c:pt idx="219">
                  <c:v>36.381710314308009</c:v>
                </c:pt>
                <c:pt idx="220">
                  <c:v>36.708814838002837</c:v>
                </c:pt>
                <c:pt idx="221">
                  <c:v>37.037156171282213</c:v>
                </c:pt>
                <c:pt idx="222">
                  <c:v>37.366730271053051</c:v>
                </c:pt>
                <c:pt idx="223">
                  <c:v>37.69753308456103</c:v>
                </c:pt>
                <c:pt idx="224">
                  <c:v>38.029560549510045</c:v>
                </c:pt>
                <c:pt idx="225">
                  <c:v>38.362808594180891</c:v>
                </c:pt>
                <c:pt idx="226">
                  <c:v>38.697273137549217</c:v>
                </c:pt>
                <c:pt idx="227">
                  <c:v>39.032950089402753</c:v>
                </c:pt>
                <c:pt idx="228">
                  <c:v>39.369835350457812</c:v>
                </c:pt>
                <c:pt idx="229">
                  <c:v>39.707924812475071</c:v>
                </c:pt>
                <c:pt idx="230">
                  <c:v>40.047214358374603</c:v>
                </c:pt>
                <c:pt idx="231">
                  <c:v>40.387699862350267</c:v>
                </c:pt>
                <c:pt idx="232">
                  <c:v>40.729377189983303</c:v>
                </c:pt>
                <c:pt idx="233">
                  <c:v>41.072242198355283</c:v>
                </c:pt>
                <c:pt idx="234">
                  <c:v>41.416290736160342</c:v>
                </c:pt>
                <c:pt idx="235">
                  <c:v>41.7615186438167</c:v>
                </c:pt>
                <c:pt idx="236">
                  <c:v>42.107921753577521</c:v>
                </c:pt>
                <c:pt idx="237">
                  <c:v>42.455495889641043</c:v>
                </c:pt>
                <c:pt idx="238">
                  <c:v>42.804236868260048</c:v>
                </c:pt>
                <c:pt idx="239">
                  <c:v>43.154140497850662</c:v>
                </c:pt>
                <c:pt idx="240">
                  <c:v>43.505202579100427</c:v>
                </c:pt>
                <c:pt idx="241">
                  <c:v>43.85741890507574</c:v>
                </c:pt>
                <c:pt idx="242">
                  <c:v>44.210785261328624</c:v>
                </c:pt>
                <c:pt idx="243">
                  <c:v>44.565297426002779</c:v>
                </c:pt>
                <c:pt idx="244">
                  <c:v>44.920951169939023</c:v>
                </c:pt>
                <c:pt idx="245">
                  <c:v>45.277742256780044</c:v>
                </c:pt>
                <c:pt idx="246">
                  <c:v>45.63566644307447</c:v>
                </c:pt>
                <c:pt idx="247">
                  <c:v>45.994719478380333</c:v>
                </c:pt>
                <c:pt idx="248">
                  <c:v>46.354897105367833</c:v>
                </c:pt>
                <c:pt idx="249">
                  <c:v>46.716195059921453</c:v>
                </c:pt>
                <c:pt idx="250">
                  <c:v>47.078609071241466</c:v>
                </c:pt>
                <c:pt idx="251">
                  <c:v>47.442134467592069</c:v>
                </c:pt>
                <c:pt idx="252">
                  <c:v>47.806765781495599</c:v>
                </c:pt>
                <c:pt idx="253">
                  <c:v>48.17249714379782</c:v>
                </c:pt>
                <c:pt idx="254">
                  <c:v>48.539322678304082</c:v>
                </c:pt>
                <c:pt idx="255">
                  <c:v>48.907236501913808</c:v>
                </c:pt>
                <c:pt idx="256">
                  <c:v>49.276232724753903</c:v>
                </c:pt>
                <c:pt idx="257">
                  <c:v>49.646305450311175</c:v>
                </c:pt>
                <c:pt idx="258">
                  <c:v>50.017448775563679</c:v>
                </c:pt>
                <c:pt idx="259">
                  <c:v>50.389656791111058</c:v>
                </c:pt>
                <c:pt idx="260">
                  <c:v>50.762923581303866</c:v>
                </c:pt>
                <c:pt idx="261">
                  <c:v>51.137243224371858</c:v>
                </c:pt>
                <c:pt idx="262">
                  <c:v>51.51260979255126</c:v>
                </c:pt>
                <c:pt idx="263">
                  <c:v>51.889017352211042</c:v>
                </c:pt>
                <c:pt idx="264">
                  <c:v>52.266459963978171</c:v>
                </c:pt>
                <c:pt idx="265">
                  <c:v>52.644931682861859</c:v>
                </c:pt>
                <c:pt idx="266">
                  <c:v>53.024426558376796</c:v>
                </c:pt>
                <c:pt idx="267">
                  <c:v>53.404938634665399</c:v>
                </c:pt>
                <c:pt idx="268">
                  <c:v>53.786461950619071</c:v>
                </c:pt>
                <c:pt idx="269">
                  <c:v>54.16899053999844</c:v>
                </c:pt>
                <c:pt idx="270">
                  <c:v>54.55251843155262</c:v>
                </c:pt>
                <c:pt idx="271">
                  <c:v>54.937039649137503</c:v>
                </c:pt>
                <c:pt idx="272">
                  <c:v>55.322548211833016</c:v>
                </c:pt>
                <c:pt idx="273">
                  <c:v>55.709038134059455</c:v>
                </c:pt>
                <c:pt idx="274">
                  <c:v>56.096503425692809</c:v>
                </c:pt>
                <c:pt idx="275">
                  <c:v>56.4849380921791</c:v>
                </c:pt>
                <c:pt idx="276">
                  <c:v>56.87433613464777</c:v>
                </c:pt>
                <c:pt idx="277">
                  <c:v>57.264691550024097</c:v>
                </c:pt>
                <c:pt idx="278">
                  <c:v>57.655998331140609</c:v>
                </c:pt>
                <c:pt idx="279">
                  <c:v>58.048250466847598</c:v>
                </c:pt>
                <c:pt idx="280">
                  <c:v>58.441441942122594</c:v>
                </c:pt>
                <c:pt idx="281">
                  <c:v>58.835566738178962</c:v>
                </c:pt>
                <c:pt idx="282">
                  <c:v>59.230618832573448</c:v>
                </c:pt>
                <c:pt idx="283">
                  <c:v>59.626592199312881</c:v>
                </c:pt>
                <c:pt idx="284">
                  <c:v>60.023480808959818</c:v>
                </c:pt>
                <c:pt idx="285">
                  <c:v>60.421278628737319</c:v>
                </c:pt>
                <c:pt idx="286">
                  <c:v>60.819979622632722</c:v>
                </c:pt>
                <c:pt idx="287">
                  <c:v>61.21957775150053</c:v>
                </c:pt>
                <c:pt idx="288">
                  <c:v>61.620066973164292</c:v>
                </c:pt>
                <c:pt idx="289">
                  <c:v>62.021441242517596</c:v>
                </c:pt>
                <c:pt idx="290">
                  <c:v>62.42369451162412</c:v>
                </c:pt>
                <c:pt idx="291">
                  <c:v>62.826820729816724</c:v>
                </c:pt>
                <c:pt idx="292">
                  <c:v>63.230813843795644</c:v>
                </c:pt>
                <c:pt idx="293">
                  <c:v>63.635667797725745</c:v>
                </c:pt>
                <c:pt idx="294">
                  <c:v>64.041376533332823</c:v>
                </c:pt>
                <c:pt idx="295">
                  <c:v>64.447933989999044</c:v>
                </c:pt>
                <c:pt idx="296">
                  <c:v>64.85533410485742</c:v>
                </c:pt>
                <c:pt idx="297">
                  <c:v>65.263570812885348</c:v>
                </c:pt>
                <c:pt idx="298">
                  <c:v>65.672633606725284</c:v>
                </c:pt>
                <c:pt idx="299">
                  <c:v>66.082503092774743</c:v>
                </c:pt>
                <c:pt idx="300">
                  <c:v>66.49315543124024</c:v>
                </c:pt>
                <c:pt idx="301">
                  <c:v>66.904566780174832</c:v>
                </c:pt>
                <c:pt idx="302">
                  <c:v>67.31671329607191</c:v>
                </c:pt>
                <c:pt idx="303">
                  <c:v>67.729571134447994</c:v>
                </c:pt>
                <c:pt idx="304">
                  <c:v>68.143116450414325</c:v>
                </c:pt>
                <c:pt idx="305">
                  <c:v>68.557325399237527</c:v>
                </c:pt>
                <c:pt idx="306">
                  <c:v>68.972174136889194</c:v>
                </c:pt>
                <c:pt idx="307">
                  <c:v>69.387638820584513</c:v>
                </c:pt>
                <c:pt idx="308">
                  <c:v>69.803695609309955</c:v>
                </c:pt>
                <c:pt idx="309">
                  <c:v>70.220320664339965</c:v>
                </c:pt>
                <c:pt idx="310">
                  <c:v>70.637490149742803</c:v>
                </c:pt>
                <c:pt idx="311">
                  <c:v>71.055180232875458</c:v>
                </c:pt>
                <c:pt idx="312">
                  <c:v>71.473367084867789</c:v>
                </c:pt>
                <c:pt idx="313">
                  <c:v>71.892026881095745</c:v>
                </c:pt>
                <c:pt idx="314">
                  <c:v>72.311135801643857</c:v>
                </c:pt>
                <c:pt idx="315">
                  <c:v>72.730670031756929</c:v>
                </c:pt>
                <c:pt idx="316">
                  <c:v>73.150605762281003</c:v>
                </c:pt>
                <c:pt idx="317">
                  <c:v>73.570919190093548</c:v>
                </c:pt>
                <c:pt idx="318">
                  <c:v>73.99158651852305</c:v>
                </c:pt>
                <c:pt idx="319">
                  <c:v>74.412583957757874</c:v>
                </c:pt>
                <c:pt idx="320">
                  <c:v>74.833887725244523</c:v>
                </c:pt>
                <c:pt idx="321">
                  <c:v>75.25547583298038</c:v>
                </c:pt>
                <c:pt idx="322">
                  <c:v>75.677329875327061</c:v>
                </c:pt>
                <c:pt idx="323">
                  <c:v>76.099433241128978</c:v>
                </c:pt>
                <c:pt idx="324">
                  <c:v>76.521769325200736</c:v>
                </c:pt>
                <c:pt idx="325">
                  <c:v>76.944321528496246</c:v>
                </c:pt>
                <c:pt idx="326">
                  <c:v>77.367073258272697</c:v>
                </c:pt>
                <c:pt idx="327">
                  <c:v>77.790007928249423</c:v>
                </c:pt>
                <c:pt idx="328">
                  <c:v>78.21310895876158</c:v>
                </c:pt>
                <c:pt idx="329">
                  <c:v>78.636359776908847</c:v>
                </c:pt>
                <c:pt idx="330">
                  <c:v>79.059743816698926</c:v>
                </c:pt>
                <c:pt idx="331">
                  <c:v>79.483244519186073</c:v>
                </c:pt>
                <c:pt idx="332">
                  <c:v>79.906845332604533</c:v>
                </c:pt>
                <c:pt idx="333">
                  <c:v>80.330529712496926</c:v>
                </c:pt>
                <c:pt idx="334">
                  <c:v>80.754281121837693</c:v>
                </c:pt>
                <c:pt idx="335">
                  <c:v>81.178083031151402</c:v>
                </c:pt>
                <c:pt idx="336">
                  <c:v>81.601918918626211</c:v>
                </c:pt>
                <c:pt idx="337">
                  <c:v>82.025772270222248</c:v>
                </c:pt>
                <c:pt idx="338">
                  <c:v>82.449626579775085</c:v>
                </c:pt>
                <c:pt idx="339">
                  <c:v>82.873465349094218</c:v>
                </c:pt>
                <c:pt idx="340">
                  <c:v>83.297272088056673</c:v>
                </c:pt>
                <c:pt idx="341">
                  <c:v>83.721030314695653</c:v>
                </c:pt>
                <c:pt idx="342">
                  <c:v>84.144723555284259</c:v>
                </c:pt>
                <c:pt idx="343">
                  <c:v>84.568335344414393</c:v>
                </c:pt>
                <c:pt idx="344">
                  <c:v>84.991849225070666</c:v>
                </c:pt>
                <c:pt idx="345">
                  <c:v>85.415248748699554</c:v>
                </c:pt>
                <c:pt idx="346">
                  <c:v>85.838517475273619</c:v>
                </c:pt>
                <c:pt idx="347">
                  <c:v>86.261638973350912</c:v>
                </c:pt>
                <c:pt idx="348">
                  <c:v>86.684597015556164</c:v>
                </c:pt>
                <c:pt idx="349">
                  <c:v>87.107375774048748</c:v>
                </c:pt>
                <c:pt idx="350">
                  <c:v>87.529959624900044</c:v>
                </c:pt>
                <c:pt idx="351">
                  <c:v>87.952332952469789</c:v>
                </c:pt>
                <c:pt idx="352">
                  <c:v>88.374480149432486</c:v>
                </c:pt>
                <c:pt idx="353">
                  <c:v>88.796385616799469</c:v>
                </c:pt>
                <c:pt idx="354">
                  <c:v>89.21803376393666</c:v>
                </c:pt>
                <c:pt idx="355">
                  <c:v>89.639409008578028</c:v>
                </c:pt>
                <c:pt idx="356">
                  <c:v>90.060495776834742</c:v>
                </c:pt>
                <c:pt idx="357">
                  <c:v>90.481278503200002</c:v>
                </c:pt>
                <c:pt idx="358">
                  <c:v>90.901741630549679</c:v>
                </c:pt>
                <c:pt idx="359">
                  <c:v>91.321869610138577</c:v>
                </c:pt>
                <c:pt idx="360">
                  <c:v>91.741650991911669</c:v>
                </c:pt>
                <c:pt idx="361">
                  <c:v>92.161082514232177</c:v>
                </c:pt>
                <c:pt idx="362">
                  <c:v>92.580165008025119</c:v>
                </c:pt>
                <c:pt idx="363">
                  <c:v>92.998899301512893</c:v>
                </c:pt>
                <c:pt idx="364">
                  <c:v>93.417286220227382</c:v>
                </c:pt>
                <c:pt idx="365">
                  <c:v>93.835326587021967</c:v>
                </c:pt>
                <c:pt idx="366">
                  <c:v>94.253021222083447</c:v>
                </c:pt>
                <c:pt idx="367">
                  <c:v>94.670370942943975</c:v>
                </c:pt>
                <c:pt idx="368">
                  <c:v>95.087376564492828</c:v>
                </c:pt>
                <c:pt idx="369">
                  <c:v>95.504038898988213</c:v>
                </c:pt>
                <c:pt idx="370">
                  <c:v>95.920358756068893</c:v>
                </c:pt>
                <c:pt idx="371">
                  <c:v>96.336336942765854</c:v>
                </c:pt>
                <c:pt idx="372">
                  <c:v>96.751974263513858</c:v>
                </c:pt>
                <c:pt idx="373">
                  <c:v>97.167271520162913</c:v>
                </c:pt>
                <c:pt idx="374">
                  <c:v>97.582229511989723</c:v>
                </c:pt>
                <c:pt idx="375">
                  <c:v>97.996849035709062</c:v>
                </c:pt>
                <c:pt idx="376">
                  <c:v>98.411130885485051</c:v>
                </c:pt>
                <c:pt idx="377">
                  <c:v>98.825075852942419</c:v>
                </c:pt>
                <c:pt idx="378">
                  <c:v>99.23868472717767</c:v>
                </c:pt>
                <c:pt idx="379">
                  <c:v>99.651958294770239</c:v>
                </c:pt>
                <c:pt idx="380">
                  <c:v>100.06489733979349</c:v>
                </c:pt>
                <c:pt idx="381">
                  <c:v>100.47750264382576</c:v>
                </c:pt>
                <c:pt idx="382">
                  <c:v>100.88977498596127</c:v>
                </c:pt>
                <c:pt idx="383">
                  <c:v>101.301715142821</c:v>
                </c:pt>
                <c:pt idx="384">
                  <c:v>101.71332388856352</c:v>
                </c:pt>
                <c:pt idx="385">
                  <c:v>102.12460199489577</c:v>
                </c:pt>
                <c:pt idx="386">
                  <c:v>102.53555023108368</c:v>
                </c:pt>
                <c:pt idx="387">
                  <c:v>102.94616936396288</c:v>
                </c:pt>
                <c:pt idx="388">
                  <c:v>103.35646015794927</c:v>
                </c:pt>
                <c:pt idx="389">
                  <c:v>103.76642337504954</c:v>
                </c:pt>
                <c:pt idx="390">
                  <c:v>104.17605977487162</c:v>
                </c:pt>
                <c:pt idx="391">
                  <c:v>104.5853701146351</c:v>
                </c:pt>
                <c:pt idx="392">
                  <c:v>104.99435514918159</c:v>
                </c:pt>
                <c:pt idx="393">
                  <c:v>105.40301563098502</c:v>
                </c:pt>
                <c:pt idx="394">
                  <c:v>105.81135231016191</c:v>
                </c:pt>
                <c:pt idx="395">
                  <c:v>106.21936593448146</c:v>
                </c:pt>
                <c:pt idx="396">
                  <c:v>106.62705724937578</c:v>
                </c:pt>
                <c:pt idx="397">
                  <c:v>107.03442699794994</c:v>
                </c:pt>
                <c:pt idx="398">
                  <c:v>107.44147592099196</c:v>
                </c:pt>
                <c:pt idx="399">
                  <c:v>107.84820475698282</c:v>
                </c:pt>
                <c:pt idx="400">
                  <c:v>108.25461424210637</c:v>
                </c:pt>
                <c:pt idx="401">
                  <c:v>112.30120164694607</c:v>
                </c:pt>
                <c:pt idx="402">
                  <c:v>116.31632703336462</c:v>
                </c:pt>
                <c:pt idx="403">
                  <c:v>120.30070539098338</c:v>
                </c:pt>
                <c:pt idx="404">
                  <c:v>124.25502998959823</c:v>
                </c:pt>
                <c:pt idx="405">
                  <c:v>128.17997328401546</c:v>
                </c:pt>
                <c:pt idx="406">
                  <c:v>132.07618777215259</c:v>
                </c:pt>
                <c:pt idx="407">
                  <c:v>135.94430680928613</c:v>
                </c:pt>
                <c:pt idx="408">
                  <c:v>139.78494538112287</c:v>
                </c:pt>
                <c:pt idx="409">
                  <c:v>143.59870083818109</c:v>
                </c:pt>
                <c:pt idx="410">
                  <c:v>147.38615359379395</c:v>
                </c:pt>
                <c:pt idx="411">
                  <c:v>151.14786778788678</c:v>
                </c:pt>
                <c:pt idx="412">
                  <c:v>154.88439191853209</c:v>
                </c:pt>
                <c:pt idx="413">
                  <c:v>158.59625944314968</c:v>
                </c:pt>
                <c:pt idx="414">
                  <c:v>162.28398935109371</c:v>
                </c:pt>
                <c:pt idx="415">
                  <c:v>165.94808670925181</c:v>
                </c:pt>
                <c:pt idx="416">
                  <c:v>169.58904318217441</c:v>
                </c:pt>
                <c:pt idx="417">
                  <c:v>173.20733752815264</c:v>
                </c:pt>
                <c:pt idx="418">
                  <c:v>176.80343607257146</c:v>
                </c:pt>
                <c:pt idx="419">
                  <c:v>180.37779315977912</c:v>
                </c:pt>
                <c:pt idx="420">
                  <c:v>183.93085158463512</c:v>
                </c:pt>
                <c:pt idx="421">
                  <c:v>187.46304300482538</c:v>
                </c:pt>
                <c:pt idx="422">
                  <c:v>190.97478833496538</c:v>
                </c:pt>
                <c:pt idx="423">
                  <c:v>194.46649812344833</c:v>
                </c:pt>
                <c:pt idx="424">
                  <c:v>197.93857291293688</c:v>
                </c:pt>
                <c:pt idx="425">
                  <c:v>201.39140358534192</c:v>
                </c:pt>
                <c:pt idx="426">
                  <c:v>204.82537169208095</c:v>
                </c:pt>
                <c:pt idx="427">
                  <c:v>208.24084977036088</c:v>
                </c:pt>
                <c:pt idx="428">
                  <c:v>211.63820164618596</c:v>
                </c:pt>
                <c:pt idx="429">
                  <c:v>215.01778272474988</c:v>
                </c:pt>
                <c:pt idx="430">
                  <c:v>218.37994026883251</c:v>
                </c:pt>
                <c:pt idx="431">
                  <c:v>221.72501366578567</c:v>
                </c:pt>
                <c:pt idx="432">
                  <c:v>225.05333468365828</c:v>
                </c:pt>
                <c:pt idx="433">
                  <c:v>228.36522771698014</c:v>
                </c:pt>
                <c:pt idx="434">
                  <c:v>231.66101002269318</c:v>
                </c:pt>
                <c:pt idx="435">
                  <c:v>234.94099194669201</c:v>
                </c:pt>
                <c:pt idx="436">
                  <c:v>238.20547714140915</c:v>
                </c:pt>
                <c:pt idx="437">
                  <c:v>241.45476277485585</c:v>
                </c:pt>
                <c:pt idx="438">
                  <c:v>244.68913973150697</c:v>
                </c:pt>
                <c:pt idx="439">
                  <c:v>247.90889280539602</c:v>
                </c:pt>
                <c:pt idx="440">
                  <c:v>251.11430088576705</c:v>
                </c:pt>
                <c:pt idx="441">
                  <c:v>254.30563713561017</c:v>
                </c:pt>
                <c:pt idx="442">
                  <c:v>257.48316916339019</c:v>
                </c:pt>
                <c:pt idx="443">
                  <c:v>260.6471591882605</c:v>
                </c:pt>
                <c:pt idx="444">
                  <c:v>263.79786419903837</c:v>
                </c:pt>
                <c:pt idx="445">
                  <c:v>266.93553610720278</c:v>
                </c:pt>
                <c:pt idx="446">
                  <c:v>270.06042189416161</c:v>
                </c:pt>
                <c:pt idx="447">
                  <c:v>273.17276375302163</c:v>
                </c:pt>
                <c:pt idx="448">
                  <c:v>276.27279922508143</c:v>
                </c:pt>
                <c:pt idx="449">
                  <c:v>279.36076133125556</c:v>
                </c:pt>
                <c:pt idx="450">
                  <c:v>282.4368786986272</c:v>
                </c:pt>
                <c:pt idx="451">
                  <c:v>285.50137568231423</c:v>
                </c:pt>
                <c:pt idx="452">
                  <c:v>288.55447248282468</c:v>
                </c:pt>
                <c:pt idx="453">
                  <c:v>291.5963852590661</c:v>
                </c:pt>
                <c:pt idx="454">
                  <c:v>294.62732623716556</c:v>
                </c:pt>
                <c:pt idx="455">
                  <c:v>297.64750381524567</c:v>
                </c:pt>
                <c:pt idx="456">
                  <c:v>300.65712266429523</c:v>
                </c:pt>
                <c:pt idx="457">
                  <c:v>303.65638382526362</c:v>
                </c:pt>
                <c:pt idx="458">
                  <c:v>306.64548480249988</c:v>
                </c:pt>
                <c:pt idx="459">
                  <c:v>309.62461965365026</c:v>
                </c:pt>
                <c:pt idx="460">
                  <c:v>312.59397907611952</c:v>
                </c:pt>
                <c:pt idx="461">
                  <c:v>315.55375049019483</c:v>
                </c:pt>
                <c:pt idx="462">
                  <c:v>318.50411811892263</c:v>
                </c:pt>
                <c:pt idx="463">
                  <c:v>321.44526306482356</c:v>
                </c:pt>
                <c:pt idx="464">
                  <c:v>324.37736338352164</c:v>
                </c:pt>
                <c:pt idx="465">
                  <c:v>327.30059415435892</c:v>
                </c:pt>
                <c:pt idx="466">
                  <c:v>330.2151275480586</c:v>
                </c:pt>
                <c:pt idx="467">
                  <c:v>333.12113289149431</c:v>
                </c:pt>
                <c:pt idx="468">
                  <c:v>336.0187767296153</c:v>
                </c:pt>
                <c:pt idx="469">
                  <c:v>338.90822288457196</c:v>
                </c:pt>
                <c:pt idx="470">
                  <c:v>341.78963251207858</c:v>
                </c:pt>
                <c:pt idx="471">
                  <c:v>344.66316415504394</c:v>
                </c:pt>
                <c:pt idx="472">
                  <c:v>347.5289737944936</c:v>
                </c:pt>
                <c:pt idx="473">
                  <c:v>350.38721489780079</c:v>
                </c:pt>
                <c:pt idx="474">
                  <c:v>353.23803846423641</c:v>
                </c:pt>
                <c:pt idx="475">
                  <c:v>356.08159306784069</c:v>
                </c:pt>
                <c:pt idx="476">
                  <c:v>358.91802489761278</c:v>
                </c:pt>
                <c:pt idx="477">
                  <c:v>361.74747779500666</c:v>
                </c:pt>
                <c:pt idx="478">
                  <c:v>364.57009328871408</c:v>
                </c:pt>
                <c:pt idx="479">
                  <c:v>367.3860106267083</c:v>
                </c:pt>
                <c:pt idx="480">
                  <c:v>370.195366805513</c:v>
                </c:pt>
                <c:pt idx="481">
                  <c:v>372.99829659665403</c:v>
                </c:pt>
                <c:pt idx="482">
                  <c:v>375.79493257024205</c:v>
                </c:pt>
                <c:pt idx="483">
                  <c:v>378.58540511562649</c:v>
                </c:pt>
                <c:pt idx="484">
                  <c:v>381.36984245905097</c:v>
                </c:pt>
                <c:pt idx="485">
                  <c:v>384.14837067823333</c:v>
                </c:pt>
                <c:pt idx="486">
                  <c:v>386.92111371378172</c:v>
                </c:pt>
                <c:pt idx="487">
                  <c:v>389.68819337735175</c:v>
                </c:pt>
                <c:pt idx="488">
                  <c:v>392.4497293564379</c:v>
                </c:pt>
                <c:pt idx="489">
                  <c:v>395.20583921568522</c:v>
                </c:pt>
                <c:pt idx="490">
                  <c:v>397.95663839459723</c:v>
                </c:pt>
                <c:pt idx="491">
                  <c:v>400.70224020150863</c:v>
                </c:pt>
                <c:pt idx="492">
                  <c:v>403.44275580368264</c:v>
                </c:pt>
                <c:pt idx="493">
                  <c:v>406.17829421338718</c:v>
                </c:pt>
                <c:pt idx="494">
                  <c:v>408.90896226979771</c:v>
                </c:pt>
                <c:pt idx="495">
                  <c:v>411.63486461657186</c:v>
                </c:pt>
                <c:pt idx="496">
                  <c:v>414.35610367493825</c:v>
                </c:pt>
                <c:pt idx="497">
                  <c:v>417.07277961214527</c:v>
                </c:pt>
                <c:pt idx="498">
                  <c:v>419.78499030511819</c:v>
                </c:pt>
                <c:pt idx="499">
                  <c:v>422.49283129918433</c:v>
                </c:pt>
                <c:pt idx="500">
                  <c:v>425.19639576173961</c:v>
                </c:pt>
                <c:pt idx="501">
                  <c:v>427.89577443075035</c:v>
                </c:pt>
                <c:pt idx="502">
                  <c:v>430.59105555801358</c:v>
                </c:pt>
                <c:pt idx="503">
                  <c:v>433.28232484713448</c:v>
                </c:pt>
                <c:pt idx="504">
                  <c:v>435.96966538622746</c:v>
                </c:pt>
                <c:pt idx="505">
                  <c:v>438.6531575754048</c:v>
                </c:pt>
                <c:pt idx="506">
                  <c:v>441.3328790491862</c:v>
                </c:pt>
                <c:pt idx="507">
                  <c:v>444.00890459404633</c:v>
                </c:pt>
                <c:pt idx="508">
                  <c:v>446.68130606141449</c:v>
                </c:pt>
                <c:pt idx="509">
                  <c:v>449.35015227655077</c:v>
                </c:pt>
                <c:pt idx="510">
                  <c:v>452.01550894384906</c:v>
                </c:pt>
                <c:pt idx="511">
                  <c:v>454.67743854925288</c:v>
                </c:pt>
                <c:pt idx="512">
                  <c:v>457.33600026061879</c:v>
                </c:pt>
                <c:pt idx="513">
                  <c:v>459.99124982701414</c:v>
                </c:pt>
                <c:pt idx="514">
                  <c:v>462.64323947809436</c:v>
                </c:pt>
                <c:pt idx="515">
                  <c:v>465.29201782485399</c:v>
                </c:pt>
                <c:pt idx="516">
                  <c:v>467.93762976318811</c:v>
                </c:pt>
                <c:pt idx="517">
                  <c:v>470.58011638181949</c:v>
                </c:pt>
                <c:pt idx="518">
                  <c:v>473.21951487623801</c:v>
                </c:pt>
                <c:pt idx="519">
                  <c:v>475.85585847035156</c:v>
                </c:pt>
                <c:pt idx="520">
                  <c:v>478.48917634755293</c:v>
                </c:pt>
                <c:pt idx="521">
                  <c:v>481.11949359285717</c:v>
                </c:pt>
                <c:pt idx="522">
                  <c:v>483.74683114765816</c:v>
                </c:pt>
                <c:pt idx="523">
                  <c:v>486.37120577848259</c:v>
                </c:pt>
                <c:pt idx="524">
                  <c:v>488.99263006089637</c:v>
                </c:pt>
                <c:pt idx="525">
                  <c:v>491.61111237943913</c:v>
                </c:pt>
                <c:pt idx="526">
                  <c:v>494.22665694414553</c:v>
                </c:pt>
                <c:pt idx="527">
                  <c:v>496.83926382386693</c:v>
                </c:pt>
                <c:pt idx="528">
                  <c:v>499.44892899625074</c:v>
                </c:pt>
                <c:pt idx="529">
                  <c:v>502.05564441388492</c:v>
                </c:pt>
                <c:pt idx="530">
                  <c:v>504.65939808578798</c:v>
                </c:pt>
                <c:pt idx="531">
                  <c:v>507.26017417313483</c:v>
                </c:pt>
                <c:pt idx="532">
                  <c:v>509.85795309786829</c:v>
                </c:pt>
                <c:pt idx="533">
                  <c:v>512.45271166266332</c:v>
                </c:pt>
                <c:pt idx="534">
                  <c:v>515.04442318058693</c:v>
                </c:pt>
                <c:pt idx="535">
                  <c:v>517.63305761273523</c:v>
                </c:pt>
                <c:pt idx="536">
                  <c:v>520.21858171212409</c:v>
                </c:pt>
                <c:pt idx="537">
                  <c:v>522.80095917215306</c:v>
                </c:pt>
                <c:pt idx="538">
                  <c:v>525.38015077805062</c:v>
                </c:pt>
                <c:pt idx="539">
                  <c:v>527.95611455982578</c:v>
                </c:pt>
                <c:pt idx="540">
                  <c:v>530.52880594539317</c:v>
                </c:pt>
                <c:pt idx="541">
                  <c:v>533.09817791269541</c:v>
                </c:pt>
                <c:pt idx="542">
                  <c:v>535.66418113980603</c:v>
                </c:pt>
                <c:pt idx="543">
                  <c:v>538.22676415215835</c:v>
                </c:pt>
                <c:pt idx="544">
                  <c:v>540.78587346619986</c:v>
                </c:pt>
                <c:pt idx="545">
                  <c:v>543.34145372891578</c:v>
                </c:pt>
                <c:pt idx="546">
                  <c:v>545.89344785279741</c:v>
                </c:pt>
                <c:pt idx="547">
                  <c:v>548.44179714594998</c:v>
                </c:pt>
                <c:pt idx="548">
                  <c:v>550.9864414371367</c:v>
                </c:pt>
                <c:pt idx="549">
                  <c:v>553.5273191956444</c:v>
                </c:pt>
                <c:pt idx="550">
                  <c:v>556.06436764593172</c:v>
                </c:pt>
                <c:pt idx="551">
                  <c:v>558.59752287708216</c:v>
                </c:pt>
                <c:pt idx="552">
                  <c:v>561.1267199471331</c:v>
                </c:pt>
                <c:pt idx="553">
                  <c:v>563.65189298239375</c:v>
                </c:pt>
                <c:pt idx="554">
                  <c:v>566.17297527189328</c:v>
                </c:pt>
                <c:pt idx="555">
                  <c:v>568.68989935712364</c:v>
                </c:pt>
                <c:pt idx="556">
                  <c:v>571.20259711725748</c:v>
                </c:pt>
                <c:pt idx="557">
                  <c:v>573.7109998500315</c:v>
                </c:pt>
                <c:pt idx="558">
                  <c:v>576.21503834849216</c:v>
                </c:pt>
                <c:pt idx="559">
                  <c:v>578.71464297380044</c:v>
                </c:pt>
                <c:pt idx="560">
                  <c:v>581.20974372429498</c:v>
                </c:pt>
                <c:pt idx="561">
                  <c:v>583.70027030100562</c:v>
                </c:pt>
                <c:pt idx="562">
                  <c:v>586.18615216980777</c:v>
                </c:pt>
                <c:pt idx="563">
                  <c:v>588.66731862039944</c:v>
                </c:pt>
                <c:pt idx="564">
                  <c:v>591.1436988222772</c:v>
                </c:pt>
                <c:pt idx="565">
                  <c:v>593.6152218778775</c:v>
                </c:pt>
                <c:pt idx="566">
                  <c:v>596.08181687304466</c:v>
                </c:pt>
                <c:pt idx="567">
                  <c:v>598.54341292497429</c:v>
                </c:pt>
                <c:pt idx="568">
                  <c:v>600.99993922777719</c:v>
                </c:pt>
                <c:pt idx="569">
                  <c:v>603.45132509579639</c:v>
                </c:pt>
                <c:pt idx="570">
                  <c:v>605.8975000048041</c:v>
                </c:pt>
                <c:pt idx="571">
                  <c:v>608.33839363119819</c:v>
                </c:pt>
                <c:pt idx="572">
                  <c:v>610.77393588930715</c:v>
                </c:pt>
                <c:pt idx="573">
                  <c:v>613.20405696690932</c:v>
                </c:pt>
                <c:pt idx="574">
                  <c:v>615.62868735906227</c:v>
                </c:pt>
                <c:pt idx="575">
                  <c:v>618.04775790033295</c:v>
                </c:pt>
                <c:pt idx="576">
                  <c:v>620.46119979551406</c:v>
                </c:pt>
                <c:pt idx="577">
                  <c:v>622.86894464890406</c:v>
                </c:pt>
                <c:pt idx="578">
                  <c:v>625.27092449222562</c:v>
                </c:pt>
                <c:pt idx="579">
                  <c:v>627.6670718112498</c:v>
                </c:pt>
                <c:pt idx="580">
                  <c:v>630.05731957119099</c:v>
                </c:pt>
                <c:pt idx="581">
                  <c:v>632.44160124093071</c:v>
                </c:pt>
                <c:pt idx="582">
                  <c:v>634.81985081612731</c:v>
                </c:pt>
                <c:pt idx="583">
                  <c:v>637.19200284126157</c:v>
                </c:pt>
                <c:pt idx="584">
                  <c:v>639.55799243066804</c:v>
                </c:pt>
                <c:pt idx="585">
                  <c:v>641.9177552885958</c:v>
                </c:pt>
                <c:pt idx="586">
                  <c:v>644.27122772834139</c:v>
                </c:pt>
                <c:pt idx="587">
                  <c:v>646.61834669049279</c:v>
                </c:pt>
                <c:pt idx="588">
                  <c:v>648.95904976032136</c:v>
                </c:pt>
                <c:pt idx="589">
                  <c:v>651.29327518435593</c:v>
                </c:pt>
                <c:pt idx="590">
                  <c:v>653.62096188617124</c:v>
                </c:pt>
                <c:pt idx="591">
                  <c:v>655.94204948142044</c:v>
                </c:pt>
                <c:pt idx="592">
                  <c:v>658.25647829214029</c:v>
                </c:pt>
                <c:pt idx="593">
                  <c:v>660.56418936035539</c:v>
                </c:pt>
                <c:pt idx="594">
                  <c:v>662.86512446100642</c:v>
                </c:pt>
                <c:pt idx="595">
                  <c:v>665.15922611422559</c:v>
                </c:pt>
                <c:pt idx="596">
                  <c:v>667.44643759698158</c:v>
                </c:pt>
                <c:pt idx="597">
                  <c:v>669.72670295411444</c:v>
                </c:pt>
                <c:pt idx="598">
                  <c:v>671.99996700878046</c:v>
                </c:pt>
                <c:pt idx="599">
                  <c:v>674.26617537232539</c:v>
                </c:pt>
                <c:pt idx="600">
                  <c:v>676.52527445360386</c:v>
                </c:pt>
                <c:pt idx="601">
                  <c:v>678.77721146776059</c:v>
                </c:pt>
                <c:pt idx="602">
                  <c:v>681.02193444449119</c:v>
                </c:pt>
                <c:pt idx="603">
                  <c:v>683.25939223579519</c:v>
                </c:pt>
                <c:pt idx="604">
                  <c:v>685.48953452323792</c:v>
                </c:pt>
                <c:pt idx="605">
                  <c:v>687.71231182473298</c:v>
                </c:pt>
                <c:pt idx="606">
                  <c:v>689.92767550085966</c:v>
                </c:pt>
                <c:pt idx="607">
                  <c:v>692.13557776072719</c:v>
                </c:pt>
                <c:pt idx="608">
                  <c:v>694.33597166739742</c:v>
                </c:pt>
                <c:pt idx="609">
                  <c:v>696.52881114287891</c:v>
                </c:pt>
                <c:pt idx="610">
                  <c:v>698.7140509727011</c:v>
                </c:pt>
                <c:pt idx="611">
                  <c:v>700.8916468100814</c:v>
                </c:pt>
                <c:pt idx="612">
                  <c:v>703.06155517969387</c:v>
                </c:pt>
                <c:pt idx="613">
                  <c:v>705.22373348105054</c:v>
                </c:pt>
                <c:pt idx="614">
                  <c:v>707.37813999150376</c:v>
                </c:pt>
                <c:pt idx="615">
                  <c:v>709.52473386887948</c:v>
                </c:pt>
                <c:pt idx="616">
                  <c:v>711.66347515375071</c:v>
                </c:pt>
                <c:pt idx="617">
                  <c:v>713.7943247713589</c:v>
                </c:pt>
                <c:pt idx="618">
                  <c:v>715.9172445331925</c:v>
                </c:pt>
                <c:pt idx="619">
                  <c:v>718.0321971382308</c:v>
                </c:pt>
                <c:pt idx="620">
                  <c:v>720.13914617386047</c:v>
                </c:pt>
                <c:pt idx="621">
                  <c:v>722.23805611647344</c:v>
                </c:pt>
                <c:pt idx="622">
                  <c:v>724.32889233175331</c:v>
                </c:pt>
                <c:pt idx="623">
                  <c:v>726.41162107465766</c:v>
                </c:pt>
                <c:pt idx="624">
                  <c:v>728.486209489104</c:v>
                </c:pt>
                <c:pt idx="625">
                  <c:v>730.5526256073656</c:v>
                </c:pt>
                <c:pt idx="626">
                  <c:v>732.61083834918588</c:v>
                </c:pt>
                <c:pt idx="627">
                  <c:v>734.66081752061621</c:v>
                </c:pt>
                <c:pt idx="628">
                  <c:v>736.70253381258556</c:v>
                </c:pt>
                <c:pt idx="629">
                  <c:v>738.73595879920776</c:v>
                </c:pt>
                <c:pt idx="630">
                  <c:v>740.76106493583291</c:v>
                </c:pt>
                <c:pt idx="631">
                  <c:v>742.77782555684996</c:v>
                </c:pt>
                <c:pt idx="632">
                  <c:v>744.78621487324654</c:v>
                </c:pt>
                <c:pt idx="633">
                  <c:v>746.7862079699313</c:v>
                </c:pt>
                <c:pt idx="634">
                  <c:v>748.77778080282701</c:v>
                </c:pt>
                <c:pt idx="635">
                  <c:v>750.76091019573835</c:v>
                </c:pt>
                <c:pt idx="636">
                  <c:v>752.73557383700143</c:v>
                </c:pt>
                <c:pt idx="637">
                  <c:v>754.7017502759212</c:v>
                </c:pt>
                <c:pt idx="638">
                  <c:v>756.65941891900195</c:v>
                </c:pt>
                <c:pt idx="639">
                  <c:v>758.60856002597666</c:v>
                </c:pt>
                <c:pt idx="640">
                  <c:v>760.54915470564117</c:v>
                </c:pt>
                <c:pt idx="641">
                  <c:v>762.48118491149921</c:v>
                </c:pt>
                <c:pt idx="642">
                  <c:v>764.40463343722251</c:v>
                </c:pt>
                <c:pt idx="643">
                  <c:v>766.31948391193316</c:v>
                </c:pt>
                <c:pt idx="644">
                  <c:v>768.2257207953121</c:v>
                </c:pt>
                <c:pt idx="645">
                  <c:v>770.12332937253996</c:v>
                </c:pt>
                <c:pt idx="646">
                  <c:v>772.01229574907529</c:v>
                </c:pt>
                <c:pt idx="647">
                  <c:v>773.89260684527585</c:v>
                </c:pt>
                <c:pt idx="648">
                  <c:v>775.76425039086701</c:v>
                </c:pt>
                <c:pt idx="649">
                  <c:v>777.62721491926357</c:v>
                </c:pt>
                <c:pt idx="650">
                  <c:v>779.48148976174923</c:v>
                </c:pt>
                <c:pt idx="651">
                  <c:v>781.32706504151918</c:v>
                </c:pt>
                <c:pt idx="652">
                  <c:v>783.16393166759042</c:v>
                </c:pt>
                <c:pt idx="653">
                  <c:v>784.99208132858496</c:v>
                </c:pt>
                <c:pt idx="654">
                  <c:v>786.81150648639004</c:v>
                </c:pt>
                <c:pt idx="655">
                  <c:v>788.62220036970098</c:v>
                </c:pt>
                <c:pt idx="656">
                  <c:v>790.42415696745081</c:v>
                </c:pt>
                <c:pt idx="657">
                  <c:v>792.21737102213149</c:v>
                </c:pt>
                <c:pt idx="658">
                  <c:v>794.00183802301092</c:v>
                </c:pt>
                <c:pt idx="659">
                  <c:v>795.77755419925086</c:v>
                </c:pt>
                <c:pt idx="660">
                  <c:v>797.54451651292948</c:v>
                </c:pt>
                <c:pt idx="661">
                  <c:v>799.30272265197357</c:v>
                </c:pt>
                <c:pt idx="662">
                  <c:v>801.05217102300412</c:v>
                </c:pt>
                <c:pt idx="663">
                  <c:v>802.79286074410027</c:v>
                </c:pt>
                <c:pt idx="664">
                  <c:v>804.5247916374849</c:v>
                </c:pt>
                <c:pt idx="665">
                  <c:v>806.24796422213649</c:v>
                </c:pt>
                <c:pt idx="666">
                  <c:v>807.9623797063316</c:v>
                </c:pt>
                <c:pt idx="667">
                  <c:v>809.66803998012165</c:v>
                </c:pt>
                <c:pt idx="668">
                  <c:v>811.36494760774735</c:v>
                </c:pt>
                <c:pt idx="669">
                  <c:v>813.05310581999584</c:v>
                </c:pt>
                <c:pt idx="670">
                  <c:v>814.73251850650365</c:v>
                </c:pt>
                <c:pt idx="671">
                  <c:v>816.40319020800905</c:v>
                </c:pt>
                <c:pt idx="672">
                  <c:v>818.06512610855805</c:v>
                </c:pt>
                <c:pt idx="673">
                  <c:v>819.71833202766743</c:v>
                </c:pt>
                <c:pt idx="674">
                  <c:v>821.36281441244807</c:v>
                </c:pt>
                <c:pt idx="675">
                  <c:v>822.99858032969246</c:v>
                </c:pt>
                <c:pt idx="676">
                  <c:v>824.62563745792966</c:v>
                </c:pt>
                <c:pt idx="677">
                  <c:v>826.24399407945134</c:v>
                </c:pt>
                <c:pt idx="678">
                  <c:v>827.85365907231176</c:v>
                </c:pt>
                <c:pt idx="679">
                  <c:v>829.45464190230484</c:v>
                </c:pt>
                <c:pt idx="680">
                  <c:v>831.0469526149227</c:v>
                </c:pt>
                <c:pt idx="681">
                  <c:v>832.63060182729703</c:v>
                </c:pt>
                <c:pt idx="682">
                  <c:v>834.20560072012756</c:v>
                </c:pt>
                <c:pt idx="683">
                  <c:v>835.77196102960056</c:v>
                </c:pt>
                <c:pt idx="684">
                  <c:v>837.32969503929928</c:v>
                </c:pt>
                <c:pt idx="685">
                  <c:v>838.87881557211062</c:v>
                </c:pt>
                <c:pt idx="686">
                  <c:v>840.41933598212984</c:v>
                </c:pt>
                <c:pt idx="687">
                  <c:v>841.95127014656623</c:v>
                </c:pt>
                <c:pt idx="688">
                  <c:v>843.47463245765289</c:v>
                </c:pt>
                <c:pt idx="689">
                  <c:v>844.98943781456217</c:v>
                </c:pt>
                <c:pt idx="690">
                  <c:v>846.49570161533086</c:v>
                </c:pt>
                <c:pt idx="691">
                  <c:v>847.99343974879605</c:v>
                </c:pt>
                <c:pt idx="692">
                  <c:v>849.48266858654517</c:v>
                </c:pt>
                <c:pt idx="693">
                  <c:v>850.963404974882</c:v>
                </c:pt>
                <c:pt idx="694">
                  <c:v>852.43566622681135</c:v>
                </c:pt>
                <c:pt idx="695">
                  <c:v>853.89947011404433</c:v>
                </c:pt>
                <c:pt idx="696">
                  <c:v>855.35483485902637</c:v>
                </c:pt>
                <c:pt idx="697">
                  <c:v>856.80177912699048</c:v>
                </c:pt>
                <c:pt idx="698">
                  <c:v>858.24032201803743</c:v>
                </c:pt>
                <c:pt idx="699">
                  <c:v>859.67048305924504</c:v>
                </c:pt>
                <c:pt idx="700">
                  <c:v>861.09228219680858</c:v>
                </c:pt>
                <c:pt idx="701">
                  <c:v>862.50573978821399</c:v>
                </c:pt>
                <c:pt idx="702">
                  <c:v>863.91087659444554</c:v>
                </c:pt>
                <c:pt idx="703">
                  <c:v>865.30771377223061</c:v>
                </c:pt>
                <c:pt idx="704">
                  <c:v>866.69627286632215</c:v>
                </c:pt>
                <c:pt idx="705">
                  <c:v>868.07657580182115</c:v>
                </c:pt>
                <c:pt idx="706">
                  <c:v>869.44864487654092</c:v>
                </c:pt>
                <c:pt idx="707">
                  <c:v>870.81250275341392</c:v>
                </c:pt>
                <c:pt idx="708">
                  <c:v>870.81250275341392</c:v>
                </c:pt>
                <c:pt idx="709">
                  <c:v>870.81250275341392</c:v>
                </c:pt>
                <c:pt idx="710">
                  <c:v>870.81250275341392</c:v>
                </c:pt>
                <c:pt idx="711">
                  <c:v>870.81250275341392</c:v>
                </c:pt>
                <c:pt idx="712">
                  <c:v>870.81250275341392</c:v>
                </c:pt>
                <c:pt idx="713">
                  <c:v>870.81250275341392</c:v>
                </c:pt>
                <c:pt idx="714">
                  <c:v>870.81250275341392</c:v>
                </c:pt>
                <c:pt idx="715">
                  <c:v>870.81250275341392</c:v>
                </c:pt>
                <c:pt idx="716">
                  <c:v>870.81250275341392</c:v>
                </c:pt>
                <c:pt idx="717">
                  <c:v>870.81250275341392</c:v>
                </c:pt>
                <c:pt idx="718">
                  <c:v>870.81250275341392</c:v>
                </c:pt>
                <c:pt idx="719">
                  <c:v>870.81250275341392</c:v>
                </c:pt>
                <c:pt idx="720">
                  <c:v>870.81250275341392</c:v>
                </c:pt>
                <c:pt idx="721">
                  <c:v>870.81250275341392</c:v>
                </c:pt>
                <c:pt idx="722">
                  <c:v>870.81250275341392</c:v>
                </c:pt>
                <c:pt idx="723">
                  <c:v>870.81250275341392</c:v>
                </c:pt>
                <c:pt idx="724">
                  <c:v>870.81250275341392</c:v>
                </c:pt>
                <c:pt idx="725">
                  <c:v>870.81250275341392</c:v>
                </c:pt>
                <c:pt idx="726">
                  <c:v>870.81250275341392</c:v>
                </c:pt>
                <c:pt idx="727">
                  <c:v>870.81250275341392</c:v>
                </c:pt>
                <c:pt idx="728">
                  <c:v>870.81250275341392</c:v>
                </c:pt>
                <c:pt idx="729">
                  <c:v>870.81250275341392</c:v>
                </c:pt>
                <c:pt idx="730">
                  <c:v>870.81250275341392</c:v>
                </c:pt>
                <c:pt idx="731">
                  <c:v>870.81250275341392</c:v>
                </c:pt>
                <c:pt idx="732">
                  <c:v>870.81250275341392</c:v>
                </c:pt>
                <c:pt idx="733">
                  <c:v>870.81250275341392</c:v>
                </c:pt>
                <c:pt idx="734">
                  <c:v>870.81250275341392</c:v>
                </c:pt>
                <c:pt idx="735">
                  <c:v>870.81250275341392</c:v>
                </c:pt>
                <c:pt idx="736">
                  <c:v>870.81250275341392</c:v>
                </c:pt>
                <c:pt idx="737">
                  <c:v>870.81250275341392</c:v>
                </c:pt>
                <c:pt idx="738">
                  <c:v>870.81250275341392</c:v>
                </c:pt>
                <c:pt idx="739">
                  <c:v>870.81250275341392</c:v>
                </c:pt>
                <c:pt idx="740">
                  <c:v>870.81250275341392</c:v>
                </c:pt>
                <c:pt idx="741">
                  <c:v>870.81250275341392</c:v>
                </c:pt>
                <c:pt idx="742">
                  <c:v>870.81250275341392</c:v>
                </c:pt>
                <c:pt idx="743">
                  <c:v>870.81250275341392</c:v>
                </c:pt>
                <c:pt idx="744">
                  <c:v>870.81250275341392</c:v>
                </c:pt>
                <c:pt idx="745">
                  <c:v>870.81250275341392</c:v>
                </c:pt>
                <c:pt idx="746">
                  <c:v>870.81250275341392</c:v>
                </c:pt>
                <c:pt idx="747">
                  <c:v>870.81250275341392</c:v>
                </c:pt>
                <c:pt idx="748">
                  <c:v>870.81250275341392</c:v>
                </c:pt>
                <c:pt idx="749">
                  <c:v>870.81250275341392</c:v>
                </c:pt>
                <c:pt idx="750">
                  <c:v>870.81250275341392</c:v>
                </c:pt>
                <c:pt idx="751">
                  <c:v>870.81250275341392</c:v>
                </c:pt>
                <c:pt idx="752">
                  <c:v>870.81250275341392</c:v>
                </c:pt>
                <c:pt idx="753">
                  <c:v>870.81250275341392</c:v>
                </c:pt>
                <c:pt idx="754">
                  <c:v>870.81250275341392</c:v>
                </c:pt>
                <c:pt idx="755">
                  <c:v>870.81250275341392</c:v>
                </c:pt>
                <c:pt idx="756">
                  <c:v>870.81250275341392</c:v>
                </c:pt>
                <c:pt idx="757">
                  <c:v>870.81250275341392</c:v>
                </c:pt>
                <c:pt idx="758">
                  <c:v>870.81250275341392</c:v>
                </c:pt>
                <c:pt idx="759">
                  <c:v>870.81250275341392</c:v>
                </c:pt>
                <c:pt idx="760">
                  <c:v>870.81250275341392</c:v>
                </c:pt>
                <c:pt idx="761">
                  <c:v>870.81250275341392</c:v>
                </c:pt>
                <c:pt idx="762">
                  <c:v>870.81250275341392</c:v>
                </c:pt>
                <c:pt idx="763">
                  <c:v>870.81250275341392</c:v>
                </c:pt>
                <c:pt idx="764">
                  <c:v>870.81250275341392</c:v>
                </c:pt>
                <c:pt idx="765">
                  <c:v>870.81250275341392</c:v>
                </c:pt>
                <c:pt idx="766">
                  <c:v>870.81250275341392</c:v>
                </c:pt>
                <c:pt idx="767">
                  <c:v>870.81250275341392</c:v>
                </c:pt>
                <c:pt idx="768">
                  <c:v>870.81250275341392</c:v>
                </c:pt>
                <c:pt idx="769">
                  <c:v>870.81250275341392</c:v>
                </c:pt>
                <c:pt idx="770">
                  <c:v>870.81250275341392</c:v>
                </c:pt>
                <c:pt idx="771">
                  <c:v>870.81250275341392</c:v>
                </c:pt>
                <c:pt idx="772">
                  <c:v>870.81250275341392</c:v>
                </c:pt>
                <c:pt idx="773">
                  <c:v>870.81250275341392</c:v>
                </c:pt>
                <c:pt idx="774">
                  <c:v>870.81250275341392</c:v>
                </c:pt>
                <c:pt idx="775">
                  <c:v>870.81250275341392</c:v>
                </c:pt>
                <c:pt idx="776">
                  <c:v>870.81250275341392</c:v>
                </c:pt>
                <c:pt idx="777">
                  <c:v>870.81250275341392</c:v>
                </c:pt>
                <c:pt idx="778">
                  <c:v>870.81250275341392</c:v>
                </c:pt>
                <c:pt idx="779">
                  <c:v>870.81250275341392</c:v>
                </c:pt>
                <c:pt idx="780">
                  <c:v>870.81250275341392</c:v>
                </c:pt>
                <c:pt idx="781">
                  <c:v>870.81250275341392</c:v>
                </c:pt>
                <c:pt idx="782">
                  <c:v>870.81250275341392</c:v>
                </c:pt>
                <c:pt idx="783">
                  <c:v>870.81250275341392</c:v>
                </c:pt>
                <c:pt idx="784">
                  <c:v>870.81250275341392</c:v>
                </c:pt>
                <c:pt idx="785">
                  <c:v>870.81250275341392</c:v>
                </c:pt>
                <c:pt idx="786">
                  <c:v>870.81250275341392</c:v>
                </c:pt>
                <c:pt idx="787">
                  <c:v>870.81250275341392</c:v>
                </c:pt>
                <c:pt idx="788">
                  <c:v>870.81250275341392</c:v>
                </c:pt>
                <c:pt idx="789">
                  <c:v>870.81250275341392</c:v>
                </c:pt>
                <c:pt idx="790">
                  <c:v>870.81250275341392</c:v>
                </c:pt>
                <c:pt idx="791">
                  <c:v>870.81250275341392</c:v>
                </c:pt>
                <c:pt idx="792">
                  <c:v>870.81250275341392</c:v>
                </c:pt>
                <c:pt idx="793">
                  <c:v>870.81250275341392</c:v>
                </c:pt>
                <c:pt idx="794">
                  <c:v>870.81250275341392</c:v>
                </c:pt>
                <c:pt idx="795">
                  <c:v>870.81250275341392</c:v>
                </c:pt>
                <c:pt idx="796">
                  <c:v>870.81250275341392</c:v>
                </c:pt>
                <c:pt idx="797">
                  <c:v>870.81250275341392</c:v>
                </c:pt>
                <c:pt idx="798">
                  <c:v>870.81250275341392</c:v>
                </c:pt>
                <c:pt idx="799">
                  <c:v>870.81250275341392</c:v>
                </c:pt>
                <c:pt idx="800">
                  <c:v>870.81250275341392</c:v>
                </c:pt>
                <c:pt idx="801">
                  <c:v>870.81250275341392</c:v>
                </c:pt>
                <c:pt idx="802">
                  <c:v>870.81250275341392</c:v>
                </c:pt>
                <c:pt idx="803">
                  <c:v>870.81250275341392</c:v>
                </c:pt>
                <c:pt idx="804">
                  <c:v>870.81250275341392</c:v>
                </c:pt>
                <c:pt idx="805">
                  <c:v>870.81250275341392</c:v>
                </c:pt>
                <c:pt idx="806">
                  <c:v>870.81250275341392</c:v>
                </c:pt>
                <c:pt idx="807">
                  <c:v>870.81250275341392</c:v>
                </c:pt>
                <c:pt idx="808">
                  <c:v>870.81250275341392</c:v>
                </c:pt>
                <c:pt idx="809">
                  <c:v>870.81250275341392</c:v>
                </c:pt>
                <c:pt idx="810">
                  <c:v>870.81250275341392</c:v>
                </c:pt>
                <c:pt idx="811">
                  <c:v>870.81250275341392</c:v>
                </c:pt>
                <c:pt idx="812">
                  <c:v>870.81250275341392</c:v>
                </c:pt>
                <c:pt idx="813">
                  <c:v>870.81250275341392</c:v>
                </c:pt>
                <c:pt idx="814">
                  <c:v>870.81250275341392</c:v>
                </c:pt>
                <c:pt idx="815">
                  <c:v>870.81250275341392</c:v>
                </c:pt>
                <c:pt idx="816">
                  <c:v>870.81250275341392</c:v>
                </c:pt>
                <c:pt idx="817">
                  <c:v>870.81250275341392</c:v>
                </c:pt>
                <c:pt idx="818">
                  <c:v>870.81250275341392</c:v>
                </c:pt>
                <c:pt idx="819">
                  <c:v>870.81250275341392</c:v>
                </c:pt>
                <c:pt idx="820">
                  <c:v>870.81250275341392</c:v>
                </c:pt>
                <c:pt idx="821">
                  <c:v>870.81250275341392</c:v>
                </c:pt>
                <c:pt idx="822">
                  <c:v>870.81250275341392</c:v>
                </c:pt>
                <c:pt idx="823">
                  <c:v>870.81250275341392</c:v>
                </c:pt>
                <c:pt idx="824">
                  <c:v>870.81250275341392</c:v>
                </c:pt>
                <c:pt idx="825">
                  <c:v>870.81250275341392</c:v>
                </c:pt>
                <c:pt idx="826">
                  <c:v>870.81250275341392</c:v>
                </c:pt>
                <c:pt idx="827">
                  <c:v>870.81250275341392</c:v>
                </c:pt>
                <c:pt idx="828">
                  <c:v>870.81250275341392</c:v>
                </c:pt>
                <c:pt idx="829">
                  <c:v>870.81250275341392</c:v>
                </c:pt>
                <c:pt idx="830">
                  <c:v>870.81250275341392</c:v>
                </c:pt>
                <c:pt idx="831">
                  <c:v>870.81250275341392</c:v>
                </c:pt>
                <c:pt idx="832">
                  <c:v>870.81250275341392</c:v>
                </c:pt>
                <c:pt idx="833">
                  <c:v>870.81250275341392</c:v>
                </c:pt>
                <c:pt idx="834">
                  <c:v>870.81250275341392</c:v>
                </c:pt>
                <c:pt idx="835">
                  <c:v>870.81250275341392</c:v>
                </c:pt>
                <c:pt idx="836">
                  <c:v>870.81250275341392</c:v>
                </c:pt>
                <c:pt idx="837">
                  <c:v>870.81250275341392</c:v>
                </c:pt>
                <c:pt idx="838">
                  <c:v>870.81250275341392</c:v>
                </c:pt>
                <c:pt idx="839">
                  <c:v>870.81250275341392</c:v>
                </c:pt>
                <c:pt idx="840">
                  <c:v>870.81250275341392</c:v>
                </c:pt>
                <c:pt idx="841">
                  <c:v>870.81250275341392</c:v>
                </c:pt>
                <c:pt idx="842">
                  <c:v>870.81250275341392</c:v>
                </c:pt>
                <c:pt idx="843">
                  <c:v>870.81250275341392</c:v>
                </c:pt>
                <c:pt idx="844">
                  <c:v>870.81250275341392</c:v>
                </c:pt>
                <c:pt idx="845">
                  <c:v>870.81250275341392</c:v>
                </c:pt>
                <c:pt idx="846">
                  <c:v>870.81250275341392</c:v>
                </c:pt>
                <c:pt idx="847">
                  <c:v>870.81250275341392</c:v>
                </c:pt>
                <c:pt idx="848">
                  <c:v>870.81250275341392</c:v>
                </c:pt>
                <c:pt idx="849">
                  <c:v>870.81250275341392</c:v>
                </c:pt>
                <c:pt idx="850">
                  <c:v>870.81250275341392</c:v>
                </c:pt>
                <c:pt idx="851">
                  <c:v>870.81250275341392</c:v>
                </c:pt>
                <c:pt idx="852">
                  <c:v>870.81250275341392</c:v>
                </c:pt>
                <c:pt idx="853">
                  <c:v>870.81250275341392</c:v>
                </c:pt>
                <c:pt idx="854">
                  <c:v>870.81250275341392</c:v>
                </c:pt>
                <c:pt idx="855">
                  <c:v>870.81250275341392</c:v>
                </c:pt>
                <c:pt idx="856">
                  <c:v>870.81250275341392</c:v>
                </c:pt>
                <c:pt idx="857">
                  <c:v>870.81250275341392</c:v>
                </c:pt>
                <c:pt idx="858">
                  <c:v>870.81250275341392</c:v>
                </c:pt>
                <c:pt idx="859">
                  <c:v>870.81250275341392</c:v>
                </c:pt>
                <c:pt idx="860">
                  <c:v>870.81250275341392</c:v>
                </c:pt>
                <c:pt idx="861">
                  <c:v>870.81250275341392</c:v>
                </c:pt>
                <c:pt idx="862">
                  <c:v>870.81250275341392</c:v>
                </c:pt>
                <c:pt idx="863">
                  <c:v>870.81250275341392</c:v>
                </c:pt>
                <c:pt idx="864">
                  <c:v>870.81250275341392</c:v>
                </c:pt>
                <c:pt idx="865">
                  <c:v>870.81250275341392</c:v>
                </c:pt>
                <c:pt idx="866">
                  <c:v>870.81250275341392</c:v>
                </c:pt>
                <c:pt idx="867">
                  <c:v>870.81250275341392</c:v>
                </c:pt>
                <c:pt idx="868">
                  <c:v>870.81250275341392</c:v>
                </c:pt>
                <c:pt idx="869">
                  <c:v>870.81250275341392</c:v>
                </c:pt>
                <c:pt idx="870">
                  <c:v>870.81250275341392</c:v>
                </c:pt>
                <c:pt idx="871">
                  <c:v>870.81250275341392</c:v>
                </c:pt>
                <c:pt idx="872">
                  <c:v>870.81250275341392</c:v>
                </c:pt>
                <c:pt idx="873">
                  <c:v>870.81250275341392</c:v>
                </c:pt>
                <c:pt idx="874">
                  <c:v>870.81250275341392</c:v>
                </c:pt>
                <c:pt idx="875">
                  <c:v>870.81250275341392</c:v>
                </c:pt>
                <c:pt idx="876">
                  <c:v>870.81250275341392</c:v>
                </c:pt>
                <c:pt idx="877">
                  <c:v>870.81250275341392</c:v>
                </c:pt>
                <c:pt idx="878">
                  <c:v>870.81250275341392</c:v>
                </c:pt>
                <c:pt idx="879">
                  <c:v>870.81250275341392</c:v>
                </c:pt>
                <c:pt idx="880">
                  <c:v>870.81250275341392</c:v>
                </c:pt>
                <c:pt idx="881">
                  <c:v>870.81250275341392</c:v>
                </c:pt>
                <c:pt idx="882">
                  <c:v>870.81250275341392</c:v>
                </c:pt>
                <c:pt idx="883">
                  <c:v>870.81250275341392</c:v>
                </c:pt>
                <c:pt idx="884">
                  <c:v>870.81250275341392</c:v>
                </c:pt>
                <c:pt idx="885">
                  <c:v>870.81250275341392</c:v>
                </c:pt>
                <c:pt idx="886">
                  <c:v>870.81250275341392</c:v>
                </c:pt>
                <c:pt idx="887">
                  <c:v>870.81250275341392</c:v>
                </c:pt>
                <c:pt idx="888">
                  <c:v>870.81250275341392</c:v>
                </c:pt>
                <c:pt idx="889">
                  <c:v>870.81250275341392</c:v>
                </c:pt>
                <c:pt idx="890">
                  <c:v>870.81250275341392</c:v>
                </c:pt>
                <c:pt idx="891">
                  <c:v>870.81250275341392</c:v>
                </c:pt>
                <c:pt idx="892">
                  <c:v>870.81250275341392</c:v>
                </c:pt>
                <c:pt idx="893">
                  <c:v>870.81250275341392</c:v>
                </c:pt>
                <c:pt idx="894">
                  <c:v>870.81250275341392</c:v>
                </c:pt>
                <c:pt idx="895">
                  <c:v>870.81250275341392</c:v>
                </c:pt>
                <c:pt idx="896">
                  <c:v>870.81250275341392</c:v>
                </c:pt>
                <c:pt idx="897">
                  <c:v>870.81250275341392</c:v>
                </c:pt>
                <c:pt idx="898">
                  <c:v>870.81250275341392</c:v>
                </c:pt>
                <c:pt idx="899">
                  <c:v>870.81250275341392</c:v>
                </c:pt>
                <c:pt idx="900">
                  <c:v>870.81250275341392</c:v>
                </c:pt>
                <c:pt idx="901">
                  <c:v>870.81250275341392</c:v>
                </c:pt>
                <c:pt idx="902">
                  <c:v>870.81250275341392</c:v>
                </c:pt>
                <c:pt idx="903">
                  <c:v>870.81250275341392</c:v>
                </c:pt>
                <c:pt idx="904">
                  <c:v>870.81250275341392</c:v>
                </c:pt>
                <c:pt idx="905">
                  <c:v>870.81250275341392</c:v>
                </c:pt>
                <c:pt idx="906">
                  <c:v>870.81250275341392</c:v>
                </c:pt>
                <c:pt idx="907">
                  <c:v>870.81250275341392</c:v>
                </c:pt>
                <c:pt idx="908">
                  <c:v>870.81250275341392</c:v>
                </c:pt>
                <c:pt idx="909">
                  <c:v>870.81250275341392</c:v>
                </c:pt>
                <c:pt idx="910">
                  <c:v>870.81250275341392</c:v>
                </c:pt>
                <c:pt idx="911">
                  <c:v>870.81250275341392</c:v>
                </c:pt>
                <c:pt idx="912">
                  <c:v>870.81250275341392</c:v>
                </c:pt>
                <c:pt idx="913">
                  <c:v>870.81250275341392</c:v>
                </c:pt>
                <c:pt idx="914">
                  <c:v>870.81250275341392</c:v>
                </c:pt>
                <c:pt idx="915">
                  <c:v>870.81250275341392</c:v>
                </c:pt>
                <c:pt idx="916">
                  <c:v>870.81250275341392</c:v>
                </c:pt>
                <c:pt idx="917">
                  <c:v>870.81250275341392</c:v>
                </c:pt>
                <c:pt idx="918">
                  <c:v>870.81250275341392</c:v>
                </c:pt>
                <c:pt idx="919">
                  <c:v>870.81250275341392</c:v>
                </c:pt>
                <c:pt idx="920">
                  <c:v>870.81250275341392</c:v>
                </c:pt>
                <c:pt idx="921">
                  <c:v>870.81250275341392</c:v>
                </c:pt>
                <c:pt idx="922">
                  <c:v>870.81250275341392</c:v>
                </c:pt>
                <c:pt idx="923">
                  <c:v>870.81250275341392</c:v>
                </c:pt>
                <c:pt idx="924">
                  <c:v>870.81250275341392</c:v>
                </c:pt>
                <c:pt idx="925">
                  <c:v>870.81250275341392</c:v>
                </c:pt>
                <c:pt idx="926">
                  <c:v>870.81250275341392</c:v>
                </c:pt>
                <c:pt idx="927">
                  <c:v>870.81250275341392</c:v>
                </c:pt>
                <c:pt idx="928">
                  <c:v>870.81250275341392</c:v>
                </c:pt>
                <c:pt idx="929">
                  <c:v>870.81250275341392</c:v>
                </c:pt>
                <c:pt idx="930">
                  <c:v>870.81250275341392</c:v>
                </c:pt>
                <c:pt idx="931">
                  <c:v>870.81250275341392</c:v>
                </c:pt>
                <c:pt idx="932">
                  <c:v>870.81250275341392</c:v>
                </c:pt>
                <c:pt idx="933">
                  <c:v>870.81250275341392</c:v>
                </c:pt>
                <c:pt idx="934">
                  <c:v>870.81250275341392</c:v>
                </c:pt>
                <c:pt idx="935">
                  <c:v>870.81250275341392</c:v>
                </c:pt>
                <c:pt idx="936">
                  <c:v>870.81250275341392</c:v>
                </c:pt>
                <c:pt idx="937">
                  <c:v>870.81250275341392</c:v>
                </c:pt>
                <c:pt idx="938">
                  <c:v>870.81250275341392</c:v>
                </c:pt>
                <c:pt idx="939">
                  <c:v>870.81250275341392</c:v>
                </c:pt>
                <c:pt idx="940">
                  <c:v>870.81250275341392</c:v>
                </c:pt>
                <c:pt idx="941">
                  <c:v>870.81250275341392</c:v>
                </c:pt>
                <c:pt idx="942">
                  <c:v>870.81250275341392</c:v>
                </c:pt>
                <c:pt idx="943">
                  <c:v>870.81250275341392</c:v>
                </c:pt>
                <c:pt idx="944">
                  <c:v>870.81250275341392</c:v>
                </c:pt>
                <c:pt idx="945">
                  <c:v>870.81250275341392</c:v>
                </c:pt>
                <c:pt idx="946">
                  <c:v>870.81250275341392</c:v>
                </c:pt>
                <c:pt idx="947">
                  <c:v>870.81250275341392</c:v>
                </c:pt>
                <c:pt idx="948">
                  <c:v>870.81250275341392</c:v>
                </c:pt>
                <c:pt idx="949">
                  <c:v>870.81250275341392</c:v>
                </c:pt>
                <c:pt idx="950">
                  <c:v>870.81250275341392</c:v>
                </c:pt>
                <c:pt idx="951">
                  <c:v>870.81250275341392</c:v>
                </c:pt>
                <c:pt idx="952">
                  <c:v>870.81250275341392</c:v>
                </c:pt>
                <c:pt idx="953">
                  <c:v>870.81250275341392</c:v>
                </c:pt>
                <c:pt idx="954">
                  <c:v>870.81250275341392</c:v>
                </c:pt>
                <c:pt idx="955">
                  <c:v>870.81250275341392</c:v>
                </c:pt>
                <c:pt idx="956">
                  <c:v>870.81250275341392</c:v>
                </c:pt>
                <c:pt idx="957">
                  <c:v>870.81250275341392</c:v>
                </c:pt>
                <c:pt idx="958">
                  <c:v>870.81250275341392</c:v>
                </c:pt>
                <c:pt idx="959">
                  <c:v>870.81250275341392</c:v>
                </c:pt>
                <c:pt idx="960">
                  <c:v>870.81250275341392</c:v>
                </c:pt>
                <c:pt idx="961">
                  <c:v>870.81250275341392</c:v>
                </c:pt>
                <c:pt idx="962">
                  <c:v>870.81250275341392</c:v>
                </c:pt>
                <c:pt idx="963">
                  <c:v>870.81250275341392</c:v>
                </c:pt>
                <c:pt idx="964">
                  <c:v>870.81250275341392</c:v>
                </c:pt>
                <c:pt idx="965">
                  <c:v>870.81250275341392</c:v>
                </c:pt>
                <c:pt idx="966">
                  <c:v>870.81250275341392</c:v>
                </c:pt>
                <c:pt idx="967">
                  <c:v>870.81250275341392</c:v>
                </c:pt>
                <c:pt idx="968">
                  <c:v>870.81250275341392</c:v>
                </c:pt>
                <c:pt idx="969">
                  <c:v>870.81250275341392</c:v>
                </c:pt>
                <c:pt idx="970">
                  <c:v>870.81250275341392</c:v>
                </c:pt>
                <c:pt idx="971">
                  <c:v>870.81250275341392</c:v>
                </c:pt>
                <c:pt idx="972">
                  <c:v>870.81250275341392</c:v>
                </c:pt>
                <c:pt idx="973">
                  <c:v>870.81250275341392</c:v>
                </c:pt>
                <c:pt idx="974">
                  <c:v>870.81250275341392</c:v>
                </c:pt>
                <c:pt idx="975">
                  <c:v>870.81250275341392</c:v>
                </c:pt>
                <c:pt idx="976">
                  <c:v>870.81250275341392</c:v>
                </c:pt>
                <c:pt idx="977">
                  <c:v>870.81250275341392</c:v>
                </c:pt>
                <c:pt idx="978">
                  <c:v>870.81250275341392</c:v>
                </c:pt>
                <c:pt idx="979">
                  <c:v>870.81250275341392</c:v>
                </c:pt>
                <c:pt idx="980">
                  <c:v>870.81250275341392</c:v>
                </c:pt>
                <c:pt idx="981">
                  <c:v>870.81250275341392</c:v>
                </c:pt>
                <c:pt idx="982">
                  <c:v>870.81250275341392</c:v>
                </c:pt>
                <c:pt idx="983">
                  <c:v>870.81250275341392</c:v>
                </c:pt>
                <c:pt idx="984">
                  <c:v>870.81250275341392</c:v>
                </c:pt>
                <c:pt idx="985">
                  <c:v>870.81250275341392</c:v>
                </c:pt>
                <c:pt idx="986">
                  <c:v>870.81250275341392</c:v>
                </c:pt>
                <c:pt idx="987">
                  <c:v>870.81250275341392</c:v>
                </c:pt>
                <c:pt idx="988">
                  <c:v>870.81250275341392</c:v>
                </c:pt>
                <c:pt idx="989">
                  <c:v>870.81250275341392</c:v>
                </c:pt>
                <c:pt idx="990">
                  <c:v>870.81250275341392</c:v>
                </c:pt>
                <c:pt idx="991">
                  <c:v>870.81250275341392</c:v>
                </c:pt>
                <c:pt idx="992">
                  <c:v>870.81250275341392</c:v>
                </c:pt>
                <c:pt idx="993">
                  <c:v>870.81250275341392</c:v>
                </c:pt>
                <c:pt idx="994">
                  <c:v>870.81250275341392</c:v>
                </c:pt>
                <c:pt idx="995">
                  <c:v>870.81250275341392</c:v>
                </c:pt>
                <c:pt idx="996">
                  <c:v>870.81250275341392</c:v>
                </c:pt>
                <c:pt idx="997">
                  <c:v>870.81250275341392</c:v>
                </c:pt>
                <c:pt idx="998">
                  <c:v>870.81250275341392</c:v>
                </c:pt>
                <c:pt idx="999">
                  <c:v>870.81250275341392</c:v>
                </c:pt>
                <c:pt idx="1000">
                  <c:v>870.81250275341392</c:v>
                </c:pt>
              </c:numCache>
            </c:numRef>
          </c:xVal>
          <c:yVal>
            <c:numRef>
              <c:f>Calculs!$AE$4:$AE$1004</c:f>
              <c:numCache>
                <c:formatCode>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116.98440744079703</c:v>
                </c:pt>
              </c:numCache>
            </c:numRef>
          </c:xVal>
          <c:yVal>
            <c:numRef>
              <c:f>Trajecto!$C$158</c:f>
              <c:numCache>
                <c:formatCode>0</c:formatCode>
                <c:ptCount val="1"/>
                <c:pt idx="0">
                  <c:v>669.15800872585271</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742.66540376177022</c:v>
                </c:pt>
              </c:numCache>
            </c:numRef>
          </c:xVal>
          <c:yVal>
            <c:numRef>
              <c:f>Trajecto!$C$159</c:f>
              <c:numCache>
                <c:formatCode>0</c:formatCode>
                <c:ptCount val="1"/>
                <c:pt idx="0">
                  <c:v>670.50967844427589</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{7B8EA316-5FA0-45E5-AB20-647EB7F2ECCD}</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486.37120577848259</c:v>
                </c:pt>
                <c:pt idx="1">
                  <c:v>509.37120577848259</c:v>
                </c:pt>
                <c:pt idx="2">
                  <c:v>509.37120577848259</c:v>
                </c:pt>
                <c:pt idx="3">
                  <c:v>486.37120577848259</c:v>
                </c:pt>
                <c:pt idx="4">
                  <c:v>509.37120577848259</c:v>
                </c:pt>
                <c:pt idx="5">
                  <c:v>509.37120577848259</c:v>
                </c:pt>
                <c:pt idx="6">
                  <c:v>494.37120577848259</c:v>
                </c:pt>
                <c:pt idx="7">
                  <c:v>494.37120577848259</c:v>
                </c:pt>
                <c:pt idx="8">
                  <c:v>509.37120577848259</c:v>
                </c:pt>
                <c:pt idx="9">
                  <c:v>494.37120577848259</c:v>
                </c:pt>
                <c:pt idx="10">
                  <c:v>493.97120577848261</c:v>
                </c:pt>
                <c:pt idx="11">
                  <c:v>493.1712057784826</c:v>
                </c:pt>
                <c:pt idx="12">
                  <c:v>492.37120577848259</c:v>
                </c:pt>
                <c:pt idx="13">
                  <c:v>491.37120577848259</c:v>
                </c:pt>
                <c:pt idx="14">
                  <c:v>490.1712057784826</c:v>
                </c:pt>
                <c:pt idx="15">
                  <c:v>486.37120577848259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486.37120577848259</c:v>
                </c:pt>
                <c:pt idx="1">
                  <c:v>463.37120577848259</c:v>
                </c:pt>
                <c:pt idx="2">
                  <c:v>463.37120577848259</c:v>
                </c:pt>
                <c:pt idx="3">
                  <c:v>486.37120577848259</c:v>
                </c:pt>
                <c:pt idx="4">
                  <c:v>463.37120577848259</c:v>
                </c:pt>
                <c:pt idx="5">
                  <c:v>463.37120577848259</c:v>
                </c:pt>
                <c:pt idx="6">
                  <c:v>478.37120577848259</c:v>
                </c:pt>
                <c:pt idx="7">
                  <c:v>478.37120577848259</c:v>
                </c:pt>
                <c:pt idx="8">
                  <c:v>463.37120577848259</c:v>
                </c:pt>
                <c:pt idx="9">
                  <c:v>478.37120577848259</c:v>
                </c:pt>
                <c:pt idx="10">
                  <c:v>478.77120577848257</c:v>
                </c:pt>
                <c:pt idx="11">
                  <c:v>479.57120577848258</c:v>
                </c:pt>
                <c:pt idx="12">
                  <c:v>480.37120577848259</c:v>
                </c:pt>
                <c:pt idx="13">
                  <c:v>481.37120577848259</c:v>
                </c:pt>
                <c:pt idx="14">
                  <c:v>482.57120577848258</c:v>
                </c:pt>
                <c:pt idx="15">
                  <c:v>486.37120577848259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{3248013D-AE09-4521-BFAF-FC7CFD487BAC}</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486.37120577848259</c:v>
                </c:pt>
                <c:pt idx="1">
                  <c:v>486.37120577848259</c:v>
                </c:pt>
                <c:pt idx="2">
                  <c:v>496.37120577848259</c:v>
                </c:pt>
                <c:pt idx="3">
                  <c:v>486.37120577848259</c:v>
                </c:pt>
                <c:pt idx="4">
                  <c:v>496.37120577848259</c:v>
                </c:pt>
                <c:pt idx="5">
                  <c:v>499.37120577848259</c:v>
                </c:pt>
                <c:pt idx="6">
                  <c:v>503.37120577848259</c:v>
                </c:pt>
                <c:pt idx="7">
                  <c:v>506.37120577848259</c:v>
                </c:pt>
                <c:pt idx="8">
                  <c:v>511.37120577848259</c:v>
                </c:pt>
                <c:pt idx="9">
                  <c:v>516.37120577848259</c:v>
                </c:pt>
                <c:pt idx="10">
                  <c:v>522.37120577848259</c:v>
                </c:pt>
                <c:pt idx="11">
                  <c:v>534.37120577848259</c:v>
                </c:pt>
                <c:pt idx="12">
                  <c:v>548.37120577848259</c:v>
                </c:pt>
                <c:pt idx="13">
                  <c:v>523.37120577848259</c:v>
                </c:pt>
                <c:pt idx="14">
                  <c:v>516.37120577848259</c:v>
                </c:pt>
                <c:pt idx="15">
                  <c:v>501.37120577848259</c:v>
                </c:pt>
                <c:pt idx="16">
                  <c:v>486.37120577848259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486.37120577848259</c:v>
                </c:pt>
                <c:pt idx="1">
                  <c:v>486.37120577848259</c:v>
                </c:pt>
                <c:pt idx="2">
                  <c:v>476.37120577848259</c:v>
                </c:pt>
                <c:pt idx="3">
                  <c:v>486.37120577848259</c:v>
                </c:pt>
                <c:pt idx="4">
                  <c:v>476.37120577848259</c:v>
                </c:pt>
                <c:pt idx="5">
                  <c:v>473.37120577848259</c:v>
                </c:pt>
                <c:pt idx="6">
                  <c:v>469.37120577848259</c:v>
                </c:pt>
                <c:pt idx="7">
                  <c:v>466.37120577848259</c:v>
                </c:pt>
                <c:pt idx="8">
                  <c:v>461.37120577848259</c:v>
                </c:pt>
                <c:pt idx="9">
                  <c:v>456.37120577848259</c:v>
                </c:pt>
                <c:pt idx="10">
                  <c:v>450.37120577848259</c:v>
                </c:pt>
                <c:pt idx="11">
                  <c:v>438.37120577848259</c:v>
                </c:pt>
                <c:pt idx="12">
                  <c:v>424.37120577848259</c:v>
                </c:pt>
                <c:pt idx="13">
                  <c:v>449.37120577848259</c:v>
                </c:pt>
                <c:pt idx="14">
                  <c:v>456.37120577848259</c:v>
                </c:pt>
                <c:pt idx="15">
                  <c:v>471.37120577848259</c:v>
                </c:pt>
                <c:pt idx="16">
                  <c:v>486.37120577848259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486.37120577848259</c:v>
                </c:pt>
                <c:pt idx="1">
                  <c:v>503.37120577848259</c:v>
                </c:pt>
                <c:pt idx="2">
                  <c:v>497.37120577848259</c:v>
                </c:pt>
                <c:pt idx="3">
                  <c:v>486.37120577848259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486.37120577848259</c:v>
                </c:pt>
                <c:pt idx="1">
                  <c:v>469.37120577848259</c:v>
                </c:pt>
                <c:pt idx="2">
                  <c:v>475.37120577848259</c:v>
                </c:pt>
                <c:pt idx="3">
                  <c:v>486.37120577848259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{BF64B475-DA8D-41ED-A800-7AF92C6F0367}</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467.93762976318811</c:v>
                </c:pt>
                <c:pt idx="1">
                  <c:v>467.93762976318811</c:v>
                </c:pt>
                <c:pt idx="2">
                  <c:v>467.93762976318811</c:v>
                </c:pt>
                <c:pt idx="3">
                  <c:v>501.39553019948073</c:v>
                </c:pt>
                <c:pt idx="4">
                  <c:v>467.93762976318811</c:v>
                </c:pt>
                <c:pt idx="5">
                  <c:v>434.47972932689549</c:v>
                </c:pt>
                <c:pt idx="6">
                  <c:v>467.93762976318811</c:v>
                </c:pt>
              </c:numCache>
            </c:numRef>
          </c:xVal>
          <c:yVal>
            <c:numRef>
              <c:f>Trajecto!$C$124:$C$130</c:f>
              <c:numCache>
                <c:formatCode>0</c:formatCode>
                <c:ptCount val="7"/>
                <c:pt idx="0">
                  <c:v>1338.3160174517054</c:v>
                </c:pt>
                <c:pt idx="1">
                  <c:v>669.15800872585271</c:v>
                </c:pt>
                <c:pt idx="2">
                  <c:v>0</c:v>
                </c:pt>
                <c:pt idx="3">
                  <c:v>66.915800872585265</c:v>
                </c:pt>
                <c:pt idx="4">
                  <c:v>0</c:v>
                </c:pt>
                <c:pt idx="5">
                  <c:v>66.915800872585265</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1341.0193568885518</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1338.9983050255132</c:v>
                </c:pt>
                <c:pt idx="518">
                  <c:v>1339.5816949550958</c:v>
                </c:pt>
                <c:pt idx="519">
                  <c:v>1340.0663093985879</c:v>
                </c:pt>
                <c:pt idx="520">
                  <c:v>1340.4522674325542</c:v>
                </c:pt>
                <c:pt idx="521">
                  <c:v>1340.7396854897402</c:v>
                </c:pt>
                <c:pt idx="522">
                  <c:v>1340.9286778080566</c:v>
                </c:pt>
                <c:pt idx="523">
                  <c:v>1341.0193568885518</c:v>
                </c:pt>
                <c:pt idx="524">
                  <c:v>1341.0118339598059</c:v>
                </c:pt>
                <c:pt idx="525">
                  <c:v>1340.9062194459191</c:v>
                </c:pt>
                <c:pt idx="526">
                  <c:v>1340.7026234350697</c:v>
                </c:pt>
                <c:pt idx="527">
                  <c:v>1340.4011561455177</c:v>
                </c:pt>
                <c:pt idx="528">
                  <c:v>1340.0019283859131</c:v>
                </c:pt>
                <c:pt idx="529">
                  <c:v>1339.5050520068437</c:v>
                </c:pt>
                <c:pt idx="530">
                  <c:v>1338.9106403407279</c:v>
                </c:pt>
                <c:pt idx="531">
                  <c:v>1338.2188086273954</c:v>
                </c:pt>
                <c:pt idx="532">
                  <c:v>1337.4296744230116</c:v>
                </c:pt>
                <c:pt idx="533">
                  <c:v>1336.5433579903497</c:v>
                </c:pt>
                <c:pt idx="534">
                  <c:v>1335.5599826688033</c:v>
                </c:pt>
                <c:pt idx="535">
                  <c:v>1334.479675222919</c:v>
                </c:pt>
                <c:pt idx="536">
                  <c:v>1333.3025661686215</c:v>
                </c:pt>
                <c:pt idx="537">
                  <c:v>1332.0287900766664</c:v>
                </c:pt>
                <c:pt idx="538">
                  <c:v>1330.6584858531942</c:v>
                </c:pt>
                <c:pt idx="539">
                  <c:v>1329.1917969975548</c:v>
                </c:pt>
                <c:pt idx="540">
                  <c:v>1327.6288718378246</c:v>
                </c:pt>
                <c:pt idx="541">
                  <c:v>1325.9698637446504</c:v>
                </c:pt>
                <c:pt idx="542">
                  <c:v>1324.2149313242123</c:v>
                </c:pt>
                <c:pt idx="543">
                  <c:v>1322.3642385912267</c:v>
                </c:pt>
                <c:pt idx="544">
                  <c:v>1320.4179551229918</c:v>
                </c:pt>
                <c:pt idx="545">
                  <c:v>1318.37625619553</c:v>
                </c:pt>
                <c:pt idx="546">
                  <c:v>1316.2393229029069</c:v>
                </c:pt>
                <c:pt idx="547">
                  <c:v>1314.0073422608045</c:v>
                </c:pt>
                <c:pt idx="548">
                  <c:v>1311.6805072954123</c:v>
                </c:pt>
                <c:pt idx="549">
                  <c:v>1309.2590171186612</c:v>
                </c:pt>
                <c:pt idx="550">
                  <c:v>1306.7430769907908</c:v>
                </c:pt>
                <c:pt idx="551">
                  <c:v>1304.1328983711846</c:v>
                </c:pt>
                <c:pt idx="552">
                  <c:v>1301.4286989583552</c:v>
                </c:pt>
                <c:pt idx="553">
                  <c:v>1298.630702719905</c:v>
                </c:pt>
                <c:pt idx="554">
                  <c:v>1295.7391399132346</c:v>
                </c:pt>
                <c:pt idx="555">
                  <c:v>1292.7542470977053</c:v>
                </c:pt>
                <c:pt idx="556">
                  <c:v>1289.6762671389192</c:v>
                </c:pt>
                <c:pt idx="557">
                  <c:v>1286.5054492057177</c:v>
                </c:pt>
                <c:pt idx="558">
                  <c:v>1283.2420487604561</c:v>
                </c:pt>
                <c:pt idx="559">
                  <c:v>1279.886327543064</c:v>
                </c:pt>
                <c:pt idx="560">
                  <c:v>1276.4385535493568</c:v>
                </c:pt>
                <c:pt idx="561">
                  <c:v>1272.8990010040247</c:v>
                </c:pt>
                <c:pt idx="562">
                  <c:v>1269.2679503286904</c:v>
                </c:pt>
                <c:pt idx="563">
                  <c:v>1265.5456881053904</c:v>
                </c:pt>
                <c:pt idx="564">
                  <c:v>1261.7325070358063</c:v>
                </c:pt>
                <c:pt idx="565">
                  <c:v>1257.8287058965454</c:v>
                </c:pt>
                <c:pt idx="566">
                  <c:v>1253.8345894907413</c:v>
                </c:pt>
                <c:pt idx="567">
                  <c:v>1249.7504685962269</c:v>
                </c:pt>
                <c:pt idx="568">
                  <c:v>1245.5766599105086</c:v>
                </c:pt>
                <c:pt idx="569">
                  <c:v>1241.3134859927538</c:v>
                </c:pt>
                <c:pt idx="570">
                  <c:v>1236.9612752029846</c:v>
                </c:pt>
                <c:pt idx="571">
                  <c:v>1232.5203616386591</c:v>
                </c:pt>
                <c:pt idx="572">
                  <c:v>1227.991085068807</c:v>
                </c:pt>
                <c:pt idx="573">
                  <c:v>1223.3737908658698</c:v>
                </c:pt>
                <c:pt idx="574">
                  <c:v>1218.6688299353934</c:v>
                </c:pt>
                <c:pt idx="575">
                  <c:v>1213.8765586437044</c:v>
                </c:pt>
                <c:pt idx="576">
                  <c:v>1208.9973387436921</c:v>
                </c:pt>
                <c:pt idx="577">
                  <c:v>1204.0315372988184</c:v>
                </c:pt>
                <c:pt idx="578">
                  <c:v>1198.9795266054603</c:v>
                </c:pt>
                <c:pt idx="579">
                  <c:v>1193.8416841136889</c:v>
                </c:pt>
                <c:pt idx="580">
                  <c:v>1188.6183923465846</c:v>
                </c:pt>
                <c:pt idx="581">
                  <c:v>1183.3100388181781</c:v>
                </c:pt>
                <c:pt idx="582">
                  <c:v>1177.9170159501041</c:v>
                </c:pt>
                <c:pt idx="583">
                  <c:v>1172.4397209870533</c:v>
                </c:pt>
                <c:pt idx="584">
                  <c:v>1166.8785559110997</c:v>
                </c:pt>
                <c:pt idx="585">
                  <c:v>1161.2339273549794</c:v>
                </c:pt>
                <c:pt idx="586">
                  <c:v>1155.5062465143935</c:v>
                </c:pt>
                <c:pt idx="587">
                  <c:v>1149.6959290594036</c:v>
                </c:pt>
                <c:pt idx="588">
                  <c:v>1143.803395044989</c:v>
                </c:pt>
                <c:pt idx="589">
                  <c:v>1137.8290688208269</c:v>
                </c:pt>
                <c:pt idx="590">
                  <c:v>1131.7733789403605</c:v>
                </c:pt>
                <c:pt idx="591">
                  <c:v>1125.6367580692129</c:v>
                </c:pt>
                <c:pt idx="592">
                  <c:v>1119.4196428930059</c:v>
                </c:pt>
                <c:pt idx="593">
                  <c:v>1113.1224740246403</c:v>
                </c:pt>
                <c:pt idx="594">
                  <c:v>1106.7456959110923</c:v>
                </c:pt>
                <c:pt idx="595">
                  <c:v>1100.2897567397774</c:v>
                </c:pt>
                <c:pt idx="596">
                  <c:v>1093.7551083445362</c:v>
                </c:pt>
                <c:pt idx="597">
                  <c:v>1087.1422061112905</c:v>
                </c:pt>
                <c:pt idx="598">
                  <c:v>1080.4515088834189</c:v>
                </c:pt>
                <c:pt idx="599">
                  <c:v>1073.6834788669005</c:v>
                </c:pt>
                <c:pt idx="600">
                  <c:v>1066.8385815352722</c:v>
                </c:pt>
                <c:pt idx="601">
                  <c:v>1059.9172855344464</c:v>
                </c:pt>
                <c:pt idx="602">
                  <c:v>1052.9200625874316</c:v>
                </c:pt>
                <c:pt idx="603">
                  <c:v>1045.8473873990017</c:v>
                </c:pt>
                <c:pt idx="604">
                  <c:v>1038.6997375603537</c:v>
                </c:pt>
                <c:pt idx="605">
                  <c:v>1031.477593453797</c:v>
                </c:pt>
                <c:pt idx="606">
                  <c:v>1024.1814381575148</c:v>
                </c:pt>
                <c:pt idx="607">
                  <c:v>1016.8117573504356</c:v>
                </c:pt>
                <c:pt idx="608">
                  <c:v>1009.3690392172556</c:v>
                </c:pt>
                <c:pt idx="609">
                  <c:v>1001.8537743536471</c:v>
                </c:pt>
                <c:pt idx="610">
                  <c:v>994.26645567169226</c:v>
                </c:pt>
                <c:pt idx="611">
                  <c:v>986.60757830557691</c:v>
                </c:pt>
                <c:pt idx="612">
                  <c:v>978.87763951757972</c:v>
                </c:pt>
                <c:pt idx="613">
                  <c:v>971.07713860439151</c:v>
                </c:pt>
                <c:pt idx="614">
                  <c:v>963.20657680379747</c:v>
                </c:pt>
                <c:pt idx="615">
                  <c:v>955.266457201756</c:v>
                </c:pt>
                <c:pt idx="616">
                  <c:v>947.25728463990538</c:v>
                </c:pt>
                <c:pt idx="617">
                  <c:v>939.17956562352924</c:v>
                </c:pt>
                <c:pt idx="618">
                  <c:v>931.0338082300118</c:v>
                </c:pt>
                <c:pt idx="619">
                  <c:v>922.82052201781187</c:v>
                </c:pt>
                <c:pt idx="620">
                  <c:v>914.54021793598417</c:v>
                </c:pt>
                <c:pt idx="621">
                  <c:v>906.1934082342766</c:v>
                </c:pt>
                <c:pt idx="622">
                  <c:v>897.7806063738301</c:v>
                </c:pt>
                <c:pt idx="623">
                  <c:v>889.30232693850724</c:v>
                </c:pt>
                <c:pt idx="624">
                  <c:v>880.75908554687578</c:v>
                </c:pt>
                <c:pt idx="625">
                  <c:v>872.15139876487137</c:v>
                </c:pt>
                <c:pt idx="626">
                  <c:v>863.4797840191643</c:v>
                </c:pt>
                <c:pt idx="627">
                  <c:v>854.74475951125237</c:v>
                </c:pt>
                <c:pt idx="628">
                  <c:v>845.94684413230311</c:v>
                </c:pt>
                <c:pt idx="629">
                  <c:v>837.08655737876791</c:v>
                </c:pt>
                <c:pt idx="630">
                  <c:v>828.16441926878679</c:v>
                </c:pt>
                <c:pt idx="631">
                  <c:v>819.18095025940681</c:v>
                </c:pt>
                <c:pt idx="632">
                  <c:v>810.13667116463137</c:v>
                </c:pt>
                <c:pt idx="633">
                  <c:v>801.03210307432028</c:v>
                </c:pt>
                <c:pt idx="634">
                  <c:v>791.86776727395863</c:v>
                </c:pt>
                <c:pt idx="635">
                  <c:v>782.64418516531111</c:v>
                </c:pt>
                <c:pt idx="636">
                  <c:v>773.36187818797885</c:v>
                </c:pt>
                <c:pt idx="637">
                  <c:v>764.02136774187431</c:v>
                </c:pt>
                <c:pt idx="638">
                  <c:v>754.62317511062975</c:v>
                </c:pt>
                <c:pt idx="639">
                  <c:v>745.16782138595283</c:v>
                </c:pt>
                <c:pt idx="640">
                  <c:v>735.65582739294393</c:v>
                </c:pt>
                <c:pt idx="641">
                  <c:v>726.08771361638719</c:v>
                </c:pt>
                <c:pt idx="642">
                  <c:v>716.4640001280286</c:v>
                </c:pt>
                <c:pt idx="643">
                  <c:v>706.78520651485189</c:v>
                </c:pt>
                <c:pt idx="644">
                  <c:v>697.05185180836349</c:v>
                </c:pt>
                <c:pt idx="645">
                  <c:v>687.26445441489625</c:v>
                </c:pt>
                <c:pt idx="646">
                  <c:v>677.42353204694234</c:v>
                </c:pt>
                <c:pt idx="647">
                  <c:v>667.52960165552361</c:v>
                </c:pt>
                <c:pt idx="648">
                  <c:v>657.58317936360754</c:v>
                </c:pt>
                <c:pt idx="649">
                  <c:v>647.58478040057651</c:v>
                </c:pt>
                <c:pt idx="650">
                  <c:v>637.53491903775796</c:v>
                </c:pt>
                <c:pt idx="651">
                  <c:v>627.43410852502018</c:v>
                </c:pt>
                <c:pt idx="652">
                  <c:v>617.28286102844152</c:v>
                </c:pt>
                <c:pt idx="653">
                  <c:v>607.08168756905593</c:v>
                </c:pt>
                <c:pt idx="654">
                  <c:v>596.83109796268138</c:v>
                </c:pt>
                <c:pt idx="655">
                  <c:v>586.53160076083304</c:v>
                </c:pt>
                <c:pt idx="656">
                  <c:v>576.18370319272651</c:v>
                </c:pt>
                <c:pt idx="657">
                  <c:v>565.7879111083721</c:v>
                </c:pt>
                <c:pt idx="658">
                  <c:v>555.34472892276369</c:v>
                </c:pt>
                <c:pt idx="659">
                  <c:v>544.85465956116275</c:v>
                </c:pt>
                <c:pt idx="660">
                  <c:v>534.31820440547938</c:v>
                </c:pt>
                <c:pt idx="661">
                  <c:v>523.73586324175085</c:v>
                </c:pt>
                <c:pt idx="662">
                  <c:v>513.10813420871671</c:v>
                </c:pt>
                <c:pt idx="663">
                  <c:v>502.43551374749188</c:v>
                </c:pt>
                <c:pt idx="664">
                  <c:v>491.71849655233473</c:v>
                </c:pt>
                <c:pt idx="665">
                  <c:v>480.95757552251007</c:v>
                </c:pt>
                <c:pt idx="666">
                  <c:v>470.1532417152448</c:v>
                </c:pt>
                <c:pt idx="667">
                  <c:v>459.30598429977363</c:v>
                </c:pt>
                <c:pt idx="668">
                  <c:v>448.41629051247207</c:v>
                </c:pt>
                <c:pt idx="669">
                  <c:v>437.48464561307378</c:v>
                </c:pt>
                <c:pt idx="670">
                  <c:v>426.51153284196823</c:v>
                </c:pt>
                <c:pt idx="671">
                  <c:v>415.49743337857461</c:v>
                </c:pt>
                <c:pt idx="672">
                  <c:v>404.44282630078777</c:v>
                </c:pt>
                <c:pt idx="673">
                  <c:v>393.34818854549076</c:v>
                </c:pt>
                <c:pt idx="674">
                  <c:v>382.21399487012923</c:v>
                </c:pt>
                <c:pt idx="675">
                  <c:v>371.04071781534162</c:v>
                </c:pt>
                <c:pt idx="676">
                  <c:v>359.82882766863946</c:v>
                </c:pt>
                <c:pt idx="677">
                  <c:v>348.57879242913111</c:v>
                </c:pt>
                <c:pt idx="678">
                  <c:v>337.29107777328244</c:v>
                </c:pt>
                <c:pt idx="679">
                  <c:v>325.96614702170723</c:v>
                </c:pt>
                <c:pt idx="680">
                  <c:v>314.6044611069803</c:v>
                </c:pt>
                <c:pt idx="681">
                  <c:v>303.20647854246533</c:v>
                </c:pt>
                <c:pt idx="682">
                  <c:v>291.77265539214989</c:v>
                </c:pt>
                <c:pt idx="683">
                  <c:v>280.30344524147881</c:v>
                </c:pt>
                <c:pt idx="684">
                  <c:v>268.79929916917808</c:v>
                </c:pt>
                <c:pt idx="685">
                  <c:v>257.26066572006033</c:v>
                </c:pt>
                <c:pt idx="686">
                  <c:v>245.68799087880265</c:v>
                </c:pt>
                <c:pt idx="687">
                  <c:v>234.08171804468779</c:v>
                </c:pt>
                <c:pt idx="688">
                  <c:v>222.44228800729937</c:v>
                </c:pt>
                <c:pt idx="689">
                  <c:v>210.77013892316123</c:v>
                </c:pt>
                <c:pt idx="690">
                  <c:v>199.06570629331108</c:v>
                </c:pt>
                <c:pt idx="691">
                  <c:v>187.32942294179855</c:v>
                </c:pt>
                <c:pt idx="692">
                  <c:v>175.56171899509732</c:v>
                </c:pt>
                <c:pt idx="693">
                  <c:v>163.7630218624208</c:v>
                </c:pt>
                <c:pt idx="694">
                  <c:v>151.93375621693096</c:v>
                </c:pt>
                <c:pt idx="695">
                  <c:v>140.07434397782956</c:v>
                </c:pt>
                <c:pt idx="696">
                  <c:v>128.18520429332065</c:v>
                </c:pt>
                <c:pt idx="697">
                  <c:v>116.26675352443378</c:v>
                </c:pt>
                <c:pt idx="698">
                  <c:v>104.31940522969632</c:v>
                </c:pt>
                <c:pt idx="699">
                  <c:v>92.343570150643913</c:v>
                </c:pt>
                <c:pt idx="700">
                  <c:v>80.339656198157684</c:v>
                </c:pt>
                <c:pt idx="701">
                  <c:v>68.308068439616548</c:v>
                </c:pt>
                <c:pt idx="702">
                  <c:v>56.249209086853341</c:v>
                </c:pt>
                <c:pt idx="703">
                  <c:v>44.163477484902884</c:v>
                </c:pt>
                <c:pt idx="704">
                  <c:v>32.051270101530434</c:v>
                </c:pt>
                <c:pt idx="705">
                  <c:v>19.912980517528666</c:v>
                </c:pt>
                <c:pt idx="706">
                  <c:v>7.7489994177714117</c:v>
                </c:pt>
                <c:pt idx="707">
                  <c:v>-4.4402854169877948</c:v>
                </c:pt>
                <c:pt idx="708">
                  <c:v>-4.4524872694719511</c:v>
                </c:pt>
                <c:pt idx="709">
                  <c:v>-4.464689146683078</c:v>
                </c:pt>
                <c:pt idx="710">
                  <c:v>-4.4768910486207956</c:v>
                </c:pt>
                <c:pt idx="711">
                  <c:v>-4.4890929752847235</c:v>
                </c:pt>
                <c:pt idx="712">
                  <c:v>-4.5012949266744826</c:v>
                </c:pt>
                <c:pt idx="713">
                  <c:v>-4.5134969027896936</c:v>
                </c:pt>
                <c:pt idx="714">
                  <c:v>-4.5256989036299764</c:v>
                </c:pt>
                <c:pt idx="715">
                  <c:v>-4.5379009291949508</c:v>
                </c:pt>
                <c:pt idx="716">
                  <c:v>-4.5501029794842385</c:v>
                </c:pt>
                <c:pt idx="717">
                  <c:v>-4.5623050544974584</c:v>
                </c:pt>
                <c:pt idx="718">
                  <c:v>-4.5745071542342322</c:v>
                </c:pt>
                <c:pt idx="719">
                  <c:v>-4.5867092786941788</c:v>
                </c:pt>
                <c:pt idx="720">
                  <c:v>-4.5989114278769199</c:v>
                </c:pt>
                <c:pt idx="721">
                  <c:v>-4.6111136017820753</c:v>
                </c:pt>
                <c:pt idx="722">
                  <c:v>-4.6233158004092649</c:v>
                </c:pt>
                <c:pt idx="723">
                  <c:v>-4.6355180237581095</c:v>
                </c:pt>
                <c:pt idx="724">
                  <c:v>-4.6477202718282298</c:v>
                </c:pt>
                <c:pt idx="725">
                  <c:v>-4.6599225446192456</c:v>
                </c:pt>
                <c:pt idx="726">
                  <c:v>-4.6721248421307777</c:v>
                </c:pt>
                <c:pt idx="727">
                  <c:v>-4.6843271643624469</c:v>
                </c:pt>
                <c:pt idx="728">
                  <c:v>-4.696529511313873</c:v>
                </c:pt>
                <c:pt idx="729">
                  <c:v>-4.7087318829846758</c:v>
                </c:pt>
                <c:pt idx="730">
                  <c:v>-4.7209342793744762</c:v>
                </c:pt>
                <c:pt idx="731">
                  <c:v>-4.7331367004828948</c:v>
                </c:pt>
                <c:pt idx="732">
                  <c:v>-4.7453391463095516</c:v>
                </c:pt>
                <c:pt idx="733">
                  <c:v>-4.7575416168540672</c:v>
                </c:pt>
                <c:pt idx="734">
                  <c:v>-4.7697441121160624</c:v>
                </c:pt>
                <c:pt idx="735">
                  <c:v>-4.7819466320951571</c:v>
                </c:pt>
                <c:pt idx="736">
                  <c:v>-4.7941491767909721</c:v>
                </c:pt>
                <c:pt idx="737">
                  <c:v>-4.8063517462031271</c:v>
                </c:pt>
                <c:pt idx="738">
                  <c:v>-4.818554340331243</c:v>
                </c:pt>
                <c:pt idx="739">
                  <c:v>-4.8307569591749404</c:v>
                </c:pt>
                <c:pt idx="740">
                  <c:v>-4.8429596027338393</c:v>
                </c:pt>
                <c:pt idx="741">
                  <c:v>-4.8551622710075604</c:v>
                </c:pt>
                <c:pt idx="742">
                  <c:v>-4.8673649639957244</c:v>
                </c:pt>
                <c:pt idx="743">
                  <c:v>-4.8795676816979512</c:v>
                </c:pt>
                <c:pt idx="744">
                  <c:v>-4.8917704241138615</c:v>
                </c:pt>
                <c:pt idx="745">
                  <c:v>-4.9039731912430753</c:v>
                </c:pt>
                <c:pt idx="746">
                  <c:v>-4.9161759830852132</c:v>
                </c:pt>
                <c:pt idx="747">
                  <c:v>-4.928378799639896</c:v>
                </c:pt>
                <c:pt idx="748">
                  <c:v>-4.9405816409067436</c:v>
                </c:pt>
                <c:pt idx="749">
                  <c:v>-4.9527845068853766</c:v>
                </c:pt>
                <c:pt idx="750">
                  <c:v>-4.964987397575416</c:v>
                </c:pt>
                <c:pt idx="751">
                  <c:v>-4.9771903129764814</c:v>
                </c:pt>
                <c:pt idx="752">
                  <c:v>-4.9893932530881937</c:v>
                </c:pt>
                <c:pt idx="753">
                  <c:v>-5.0015962179101736</c:v>
                </c:pt>
                <c:pt idx="754">
                  <c:v>-5.013799207442041</c:v>
                </c:pt>
                <c:pt idx="755">
                  <c:v>-5.0260022216834166</c:v>
                </c:pt>
                <c:pt idx="756">
                  <c:v>-5.0382052606339212</c:v>
                </c:pt>
                <c:pt idx="757">
                  <c:v>-5.0504083242931745</c:v>
                </c:pt>
                <c:pt idx="758">
                  <c:v>-5.0626114126607975</c:v>
                </c:pt>
                <c:pt idx="759">
                  <c:v>-5.0748145257364108</c:v>
                </c:pt>
                <c:pt idx="760">
                  <c:v>-5.0870176635196342</c:v>
                </c:pt>
                <c:pt idx="761">
                  <c:v>-5.0992208260100886</c:v>
                </c:pt>
                <c:pt idx="762">
                  <c:v>-5.1114240132073947</c:v>
                </c:pt>
                <c:pt idx="763">
                  <c:v>-5.1236272251111732</c:v>
                </c:pt>
                <c:pt idx="764">
                  <c:v>-5.135830461721044</c:v>
                </c:pt>
                <c:pt idx="765">
                  <c:v>-5.1480337230366278</c:v>
                </c:pt>
                <c:pt idx="766">
                  <c:v>-5.1602370090575445</c:v>
                </c:pt>
                <c:pt idx="767">
                  <c:v>-5.1724403197834157</c:v>
                </c:pt>
                <c:pt idx="768">
                  <c:v>-5.1846436552138613</c:v>
                </c:pt>
                <c:pt idx="769">
                  <c:v>-5.1968470153485011</c:v>
                </c:pt>
                <c:pt idx="770">
                  <c:v>-5.2090504001869569</c:v>
                </c:pt>
                <c:pt idx="771">
                  <c:v>-5.2212538097288483</c:v>
                </c:pt>
                <c:pt idx="772">
                  <c:v>-5.2334572439737963</c:v>
                </c:pt>
                <c:pt idx="773">
                  <c:v>-5.2456607029214215</c:v>
                </c:pt>
                <c:pt idx="774">
                  <c:v>-5.2578641865713438</c:v>
                </c:pt>
                <c:pt idx="775">
                  <c:v>-5.2700676949231839</c:v>
                </c:pt>
                <c:pt idx="776">
                  <c:v>-5.2822712279765627</c:v>
                </c:pt>
                <c:pt idx="777">
                  <c:v>-5.2944747857311008</c:v>
                </c:pt>
                <c:pt idx="778">
                  <c:v>-5.306678368186418</c:v>
                </c:pt>
                <c:pt idx="779">
                  <c:v>-5.3188819753421352</c:v>
                </c:pt>
                <c:pt idx="780">
                  <c:v>-5.3310856071978732</c:v>
                </c:pt>
                <c:pt idx="781">
                  <c:v>-5.3432892637532525</c:v>
                </c:pt>
                <c:pt idx="782">
                  <c:v>-5.3554929450078932</c:v>
                </c:pt>
                <c:pt idx="783">
                  <c:v>-5.3676966509614159</c:v>
                </c:pt>
                <c:pt idx="784">
                  <c:v>-5.3799003816134414</c:v>
                </c:pt>
                <c:pt idx="785">
                  <c:v>-5.3921041369635905</c:v>
                </c:pt>
                <c:pt idx="786">
                  <c:v>-5.4043079170114829</c:v>
                </c:pt>
                <c:pt idx="787">
                  <c:v>-5.4165117217567396</c:v>
                </c:pt>
                <c:pt idx="788">
                  <c:v>-5.4287155511989811</c:v>
                </c:pt>
                <c:pt idx="789">
                  <c:v>-5.4409194053378283</c:v>
                </c:pt>
                <c:pt idx="790">
                  <c:v>-5.4531232841729018</c:v>
                </c:pt>
                <c:pt idx="791">
                  <c:v>-5.4653271877038216</c:v>
                </c:pt>
                <c:pt idx="792">
                  <c:v>-5.4775311159302085</c:v>
                </c:pt>
                <c:pt idx="793">
                  <c:v>-5.4897350688516831</c:v>
                </c:pt>
                <c:pt idx="794">
                  <c:v>-5.5019390464678661</c:v>
                </c:pt>
                <c:pt idx="795">
                  <c:v>-5.5141430487783785</c:v>
                </c:pt>
                <c:pt idx="796">
                  <c:v>-5.5263470757828399</c:v>
                </c:pt>
                <c:pt idx="797">
                  <c:v>-5.5385511274808712</c:v>
                </c:pt>
                <c:pt idx="798">
                  <c:v>-5.5507552038720931</c:v>
                </c:pt>
                <c:pt idx="799">
                  <c:v>-5.5629593049561263</c:v>
                </c:pt>
                <c:pt idx="800">
                  <c:v>-5.5751634307325908</c:v>
                </c:pt>
                <c:pt idx="801">
                  <c:v>-5.5873675812011081</c:v>
                </c:pt>
                <c:pt idx="802">
                  <c:v>-5.5995717563612981</c:v>
                </c:pt>
                <c:pt idx="803">
                  <c:v>-5.6117759562127816</c:v>
                </c:pt>
                <c:pt idx="804">
                  <c:v>-5.6239801807551792</c:v>
                </c:pt>
                <c:pt idx="805">
                  <c:v>-5.6361844299881119</c:v>
                </c:pt>
                <c:pt idx="806">
                  <c:v>-5.6483887039112002</c:v>
                </c:pt>
                <c:pt idx="807">
                  <c:v>-5.6605930025240641</c:v>
                </c:pt>
                <c:pt idx="808">
                  <c:v>-5.6727973258263242</c:v>
                </c:pt>
                <c:pt idx="809">
                  <c:v>-5.6850016738176015</c:v>
                </c:pt>
                <c:pt idx="810">
                  <c:v>-5.6972060464975165</c:v>
                </c:pt>
                <c:pt idx="811">
                  <c:v>-5.7094104438656901</c:v>
                </c:pt>
                <c:pt idx="812">
                  <c:v>-5.721614865921743</c:v>
                </c:pt>
                <c:pt idx="813">
                  <c:v>-5.733819312665295</c:v>
                </c:pt>
                <c:pt idx="814">
                  <c:v>-5.7460237840959678</c:v>
                </c:pt>
                <c:pt idx="815">
                  <c:v>-5.7582282802133813</c:v>
                </c:pt>
                <c:pt idx="816">
                  <c:v>-5.7704328010171562</c:v>
                </c:pt>
                <c:pt idx="817">
                  <c:v>-5.7826373465069132</c:v>
                </c:pt>
                <c:pt idx="818">
                  <c:v>-5.7948419166822731</c:v>
                </c:pt>
                <c:pt idx="819">
                  <c:v>-5.8070465115428567</c:v>
                </c:pt>
                <c:pt idx="820">
                  <c:v>-5.8192511310882846</c:v>
                </c:pt>
                <c:pt idx="821">
                  <c:v>-5.8314557753181768</c:v>
                </c:pt>
                <c:pt idx="822">
                  <c:v>-5.8436604442321549</c:v>
                </c:pt>
                <c:pt idx="823">
                  <c:v>-5.8558651378298388</c:v>
                </c:pt>
                <c:pt idx="824">
                  <c:v>-5.8680698561108491</c:v>
                </c:pt>
                <c:pt idx="825">
                  <c:v>-5.8802745990748067</c:v>
                </c:pt>
                <c:pt idx="826">
                  <c:v>-5.8924793667213331</c:v>
                </c:pt>
                <c:pt idx="827">
                  <c:v>-5.9046841590500474</c:v>
                </c:pt>
                <c:pt idx="828">
                  <c:v>-5.9168889760605712</c:v>
                </c:pt>
                <c:pt idx="829">
                  <c:v>-5.9290938177525252</c:v>
                </c:pt>
                <c:pt idx="830">
                  <c:v>-5.9412986841255302</c:v>
                </c:pt>
                <c:pt idx="831">
                  <c:v>-5.953503575179206</c:v>
                </c:pt>
                <c:pt idx="832">
                  <c:v>-5.9657084909131743</c:v>
                </c:pt>
                <c:pt idx="833">
                  <c:v>-5.977913431327055</c:v>
                </c:pt>
                <c:pt idx="834">
                  <c:v>-5.9901183964204696</c:v>
                </c:pt>
                <c:pt idx="835">
                  <c:v>-6.0023233861930381</c:v>
                </c:pt>
                <c:pt idx="836">
                  <c:v>-6.0145284006443811</c:v>
                </c:pt>
                <c:pt idx="837">
                  <c:v>-6.0267334397741203</c:v>
                </c:pt>
                <c:pt idx="838">
                  <c:v>-6.0389385035818757</c:v>
                </c:pt>
                <c:pt idx="839">
                  <c:v>-6.0511435920672678</c:v>
                </c:pt>
                <c:pt idx="840">
                  <c:v>-6.0633487052299175</c:v>
                </c:pt>
                <c:pt idx="841">
                  <c:v>-6.0755538430694456</c:v>
                </c:pt>
                <c:pt idx="842">
                  <c:v>-6.0877590055854727</c:v>
                </c:pt>
                <c:pt idx="843">
                  <c:v>-6.0999641927776196</c:v>
                </c:pt>
                <c:pt idx="844">
                  <c:v>-6.1121694046455071</c:v>
                </c:pt>
                <c:pt idx="845">
                  <c:v>-6.124374641188755</c:v>
                </c:pt>
                <c:pt idx="846">
                  <c:v>-6.1365799024069849</c:v>
                </c:pt>
                <c:pt idx="847">
                  <c:v>-6.1487851882998177</c:v>
                </c:pt>
                <c:pt idx="848">
                  <c:v>-6.160990498866874</c:v>
                </c:pt>
                <c:pt idx="849">
                  <c:v>-6.1731958341077737</c:v>
                </c:pt>
                <c:pt idx="850">
                  <c:v>-6.1854011940221385</c:v>
                </c:pt>
                <c:pt idx="851">
                  <c:v>-6.1976065786095891</c:v>
                </c:pt>
                <c:pt idx="852">
                  <c:v>-6.2098119878697462</c:v>
                </c:pt>
                <c:pt idx="853">
                  <c:v>-6.2220174218022297</c:v>
                </c:pt>
                <c:pt idx="854">
                  <c:v>-6.2342228804066613</c:v>
                </c:pt>
                <c:pt idx="855">
                  <c:v>-6.2464283636826616</c:v>
                </c:pt>
                <c:pt idx="856">
                  <c:v>-6.2586338716298506</c:v>
                </c:pt>
                <c:pt idx="857">
                  <c:v>-6.2708394042478499</c:v>
                </c:pt>
                <c:pt idx="858">
                  <c:v>-6.2830449615362802</c:v>
                </c:pt>
                <c:pt idx="859">
                  <c:v>-6.2952505434947614</c:v>
                </c:pt>
                <c:pt idx="860">
                  <c:v>-6.3074561501229152</c:v>
                </c:pt>
                <c:pt idx="861">
                  <c:v>-6.3196617814203622</c:v>
                </c:pt>
                <c:pt idx="862">
                  <c:v>-6.3318674373867223</c:v>
                </c:pt>
                <c:pt idx="863">
                  <c:v>-6.3440731180216172</c:v>
                </c:pt>
                <c:pt idx="864">
                  <c:v>-6.3562788233246676</c:v>
                </c:pt>
                <c:pt idx="865">
                  <c:v>-6.3684845532954943</c:v>
                </c:pt>
                <c:pt idx="866">
                  <c:v>-6.3806903079337181</c:v>
                </c:pt>
                <c:pt idx="867">
                  <c:v>-6.3928960872389595</c:v>
                </c:pt>
                <c:pt idx="868">
                  <c:v>-6.4051018912108386</c:v>
                </c:pt>
                <c:pt idx="869">
                  <c:v>-6.417307719848977</c:v>
                </c:pt>
                <c:pt idx="870">
                  <c:v>-6.4295135731529953</c:v>
                </c:pt>
                <c:pt idx="871">
                  <c:v>-6.4417194511225153</c:v>
                </c:pt>
                <c:pt idx="872">
                  <c:v>-6.4539253537571568</c:v>
                </c:pt>
                <c:pt idx="873">
                  <c:v>-6.4661312810565406</c:v>
                </c:pt>
                <c:pt idx="874">
                  <c:v>-6.4783372330202873</c:v>
                </c:pt>
                <c:pt idx="875">
                  <c:v>-6.4905432096480178</c:v>
                </c:pt>
                <c:pt idx="876">
                  <c:v>-6.5027492109393537</c:v>
                </c:pt>
                <c:pt idx="877">
                  <c:v>-6.5149552368939148</c:v>
                </c:pt>
                <c:pt idx="878">
                  <c:v>-6.5271612875113227</c:v>
                </c:pt>
                <c:pt idx="879">
                  <c:v>-6.5393673627911975</c:v>
                </c:pt>
                <c:pt idx="880">
                  <c:v>-6.5515734627331605</c:v>
                </c:pt>
                <c:pt idx="881">
                  <c:v>-6.5637795873368328</c:v>
                </c:pt>
                <c:pt idx="882">
                  <c:v>-6.5759857366018348</c:v>
                </c:pt>
                <c:pt idx="883">
                  <c:v>-6.5881919105277875</c:v>
                </c:pt>
                <c:pt idx="884">
                  <c:v>-6.6003981091143116</c:v>
                </c:pt>
                <c:pt idx="885">
                  <c:v>-6.6126043323610277</c:v>
                </c:pt>
                <c:pt idx="886">
                  <c:v>-6.6248105802675568</c:v>
                </c:pt>
                <c:pt idx="887">
                  <c:v>-6.6370168528335194</c:v>
                </c:pt>
                <c:pt idx="888">
                  <c:v>-6.6492231500585373</c:v>
                </c:pt>
                <c:pt idx="889">
                  <c:v>-6.6614294719422302</c:v>
                </c:pt>
                <c:pt idx="890">
                  <c:v>-6.6736358184842199</c:v>
                </c:pt>
                <c:pt idx="891">
                  <c:v>-6.6858421896841271</c:v>
                </c:pt>
                <c:pt idx="892">
                  <c:v>-6.6980485855415726</c:v>
                </c:pt>
                <c:pt idx="893">
                  <c:v>-6.710255006056177</c:v>
                </c:pt>
                <c:pt idx="894">
                  <c:v>-6.7224614512275611</c:v>
                </c:pt>
                <c:pt idx="895">
                  <c:v>-6.7346679210553457</c:v>
                </c:pt>
                <c:pt idx="896">
                  <c:v>-6.7468744155391516</c:v>
                </c:pt>
                <c:pt idx="897">
                  <c:v>-6.7590809346786003</c:v>
                </c:pt>
                <c:pt idx="898">
                  <c:v>-6.7712874784733117</c:v>
                </c:pt>
                <c:pt idx="899">
                  <c:v>-6.7834940469229075</c:v>
                </c:pt>
                <c:pt idx="900">
                  <c:v>-6.7957006400270084</c:v>
                </c:pt>
                <c:pt idx="901">
                  <c:v>-6.8079072577852351</c:v>
                </c:pt>
                <c:pt idx="902">
                  <c:v>-6.8201139001972093</c:v>
                </c:pt>
                <c:pt idx="903">
                  <c:v>-6.8323205672625509</c:v>
                </c:pt>
                <c:pt idx="904">
                  <c:v>-6.8445272589808814</c:v>
                </c:pt>
                <c:pt idx="905">
                  <c:v>-6.8567339753518208</c:v>
                </c:pt>
                <c:pt idx="906">
                  <c:v>-6.8689407163749907</c:v>
                </c:pt>
                <c:pt idx="907">
                  <c:v>-6.8811474820500118</c:v>
                </c:pt>
                <c:pt idx="908">
                  <c:v>-6.8933542723765049</c:v>
                </c:pt>
                <c:pt idx="909">
                  <c:v>-6.9055610873540916</c:v>
                </c:pt>
                <c:pt idx="910">
                  <c:v>-6.9177679269823917</c:v>
                </c:pt>
                <c:pt idx="911">
                  <c:v>-6.929974791261027</c:v>
                </c:pt>
                <c:pt idx="912">
                  <c:v>-6.9421816801896181</c:v>
                </c:pt>
                <c:pt idx="913">
                  <c:v>-6.9543885937677858</c:v>
                </c:pt>
                <c:pt idx="914">
                  <c:v>-6.9665955319951509</c:v>
                </c:pt>
                <c:pt idx="915">
                  <c:v>-6.978802494871335</c:v>
                </c:pt>
                <c:pt idx="916">
                  <c:v>-6.9910094823959588</c:v>
                </c:pt>
                <c:pt idx="917">
                  <c:v>-7.003216494568643</c:v>
                </c:pt>
                <c:pt idx="918">
                  <c:v>-7.0154235313890085</c:v>
                </c:pt>
                <c:pt idx="919">
                  <c:v>-7.027630592856676</c:v>
                </c:pt>
                <c:pt idx="920">
                  <c:v>-7.0398376789712671</c:v>
                </c:pt>
                <c:pt idx="921">
                  <c:v>-7.0520447897324017</c:v>
                </c:pt>
                <c:pt idx="922">
                  <c:v>-7.0642519251397013</c:v>
                </c:pt>
                <c:pt idx="923">
                  <c:v>-7.0764590851927869</c:v>
                </c:pt>
                <c:pt idx="924">
                  <c:v>-7.0886662698912799</c:v>
                </c:pt>
                <c:pt idx="925">
                  <c:v>-7.1008734792348003</c:v>
                </c:pt>
                <c:pt idx="926">
                  <c:v>-7.1130807132229696</c:v>
                </c:pt>
                <c:pt idx="927">
                  <c:v>-7.1252879718554087</c:v>
                </c:pt>
                <c:pt idx="928">
                  <c:v>-7.1374952551317392</c:v>
                </c:pt>
                <c:pt idx="929">
                  <c:v>-7.1497025630515809</c:v>
                </c:pt>
                <c:pt idx="930">
                  <c:v>-7.1619098956145555</c:v>
                </c:pt>
                <c:pt idx="931">
                  <c:v>-7.1741172528202837</c:v>
                </c:pt>
                <c:pt idx="932">
                  <c:v>-7.1863246346683862</c:v>
                </c:pt>
                <c:pt idx="933">
                  <c:v>-7.1985320411584848</c:v>
                </c:pt>
                <c:pt idx="934">
                  <c:v>-7.2107394722902001</c:v>
                </c:pt>
                <c:pt idx="935">
                  <c:v>-7.2229469280631529</c:v>
                </c:pt>
                <c:pt idx="936">
                  <c:v>-7.2351544084769639</c:v>
                </c:pt>
                <c:pt idx="937">
                  <c:v>-7.2473619135312548</c:v>
                </c:pt>
                <c:pt idx="938">
                  <c:v>-7.2595694432256463</c:v>
                </c:pt>
                <c:pt idx="939">
                  <c:v>-7.2717769975597593</c:v>
                </c:pt>
                <c:pt idx="940">
                  <c:v>-7.2839845765332143</c:v>
                </c:pt>
                <c:pt idx="941">
                  <c:v>-7.2961921801456331</c:v>
                </c:pt>
                <c:pt idx="942">
                  <c:v>-7.3083998083966364</c:v>
                </c:pt>
                <c:pt idx="943">
                  <c:v>-7.3206074612858449</c:v>
                </c:pt>
                <c:pt idx="944">
                  <c:v>-7.3328151388128795</c:v>
                </c:pt>
                <c:pt idx="945">
                  <c:v>-7.3450228409773617</c:v>
                </c:pt>
                <c:pt idx="946">
                  <c:v>-7.3572305677789123</c:v>
                </c:pt>
                <c:pt idx="947">
                  <c:v>-7.3694383192171529</c:v>
                </c:pt>
                <c:pt idx="948">
                  <c:v>-7.3816460952917042</c:v>
                </c:pt>
                <c:pt idx="949">
                  <c:v>-7.3938538960021871</c:v>
                </c:pt>
                <c:pt idx="950">
                  <c:v>-7.4060617213482223</c:v>
                </c:pt>
                <c:pt idx="951">
                  <c:v>-7.4182695713294313</c:v>
                </c:pt>
                <c:pt idx="952">
                  <c:v>-7.430477445945435</c:v>
                </c:pt>
                <c:pt idx="953">
                  <c:v>-7.4426853451958541</c:v>
                </c:pt>
                <c:pt idx="954">
                  <c:v>-7.4548932690803094</c:v>
                </c:pt>
                <c:pt idx="955">
                  <c:v>-7.4671012175984224</c:v>
                </c:pt>
                <c:pt idx="956">
                  <c:v>-7.4793091907498148</c:v>
                </c:pt>
                <c:pt idx="957">
                  <c:v>-7.4915171885341065</c:v>
                </c:pt>
                <c:pt idx="958">
                  <c:v>-7.5037252109509192</c:v>
                </c:pt>
                <c:pt idx="959">
                  <c:v>-7.5159332579998734</c:v>
                </c:pt>
                <c:pt idx="960">
                  <c:v>-7.528141329680591</c:v>
                </c:pt>
                <c:pt idx="961">
                  <c:v>-7.5403494259926926</c:v>
                </c:pt>
                <c:pt idx="962">
                  <c:v>-7.5525575469357991</c:v>
                </c:pt>
                <c:pt idx="963">
                  <c:v>-7.5647656925095319</c:v>
                </c:pt>
                <c:pt idx="964">
                  <c:v>-7.5769738627135119</c:v>
                </c:pt>
                <c:pt idx="965">
                  <c:v>-7.5891820575473599</c:v>
                </c:pt>
                <c:pt idx="966">
                  <c:v>-7.6013902770106974</c:v>
                </c:pt>
                <c:pt idx="967">
                  <c:v>-7.6135985211031452</c:v>
                </c:pt>
                <c:pt idx="968">
                  <c:v>-7.625806789824324</c:v>
                </c:pt>
                <c:pt idx="969">
                  <c:v>-7.6380150831738556</c:v>
                </c:pt>
                <c:pt idx="970">
                  <c:v>-7.6502234011513606</c:v>
                </c:pt>
                <c:pt idx="971">
                  <c:v>-7.6624317437564606</c:v>
                </c:pt>
                <c:pt idx="972">
                  <c:v>-7.6746401109887765</c:v>
                </c:pt>
                <c:pt idx="973">
                  <c:v>-7.686848502847929</c:v>
                </c:pt>
                <c:pt idx="974">
                  <c:v>-7.6990569193335396</c:v>
                </c:pt>
                <c:pt idx="975">
                  <c:v>-7.7112653604452293</c:v>
                </c:pt>
                <c:pt idx="976">
                  <c:v>-7.7234738261826186</c:v>
                </c:pt>
                <c:pt idx="977">
                  <c:v>-7.7356823165453292</c:v>
                </c:pt>
                <c:pt idx="978">
                  <c:v>-7.747890831532982</c:v>
                </c:pt>
                <c:pt idx="979">
                  <c:v>-7.7600993711451984</c:v>
                </c:pt>
                <c:pt idx="980">
                  <c:v>-7.7723079353815994</c:v>
                </c:pt>
                <c:pt idx="981">
                  <c:v>-7.7845165242418064</c:v>
                </c:pt>
                <c:pt idx="982">
                  <c:v>-7.7967251377254394</c:v>
                </c:pt>
                <c:pt idx="983">
                  <c:v>-7.8089337758321209</c:v>
                </c:pt>
                <c:pt idx="984">
                  <c:v>-7.8211424385614707</c:v>
                </c:pt>
                <c:pt idx="985">
                  <c:v>-7.8333511259131114</c:v>
                </c:pt>
                <c:pt idx="986">
                  <c:v>-7.8455598378866629</c:v>
                </c:pt>
                <c:pt idx="987">
                  <c:v>-7.8577685744817467</c:v>
                </c:pt>
                <c:pt idx="988">
                  <c:v>-7.8699773356979845</c:v>
                </c:pt>
                <c:pt idx="989">
                  <c:v>-7.8821861215349962</c:v>
                </c:pt>
                <c:pt idx="990">
                  <c:v>-7.8943949319924043</c:v>
                </c:pt>
                <c:pt idx="991">
                  <c:v>-7.9066037670698295</c:v>
                </c:pt>
                <c:pt idx="992">
                  <c:v>-7.9188126267668926</c:v>
                </c:pt>
                <c:pt idx="993">
                  <c:v>-7.9310215110832143</c:v>
                </c:pt>
                <c:pt idx="994">
                  <c:v>-7.9432304200184163</c:v>
                </c:pt>
                <c:pt idx="995">
                  <c:v>-7.9554393535721202</c:v>
                </c:pt>
                <c:pt idx="996">
                  <c:v>-7.9676483117439467</c:v>
                </c:pt>
                <c:pt idx="997">
                  <c:v>-7.9798572945335167</c:v>
                </c:pt>
                <c:pt idx="998">
                  <c:v>-7.9920663019404516</c:v>
                </c:pt>
                <c:pt idx="999">
                  <c:v>-8.0042753339643724</c:v>
                </c:pt>
                <c:pt idx="1000">
                  <c:v>-8.0164843906049015</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Calculs!$K$4:$K$1004</c:f>
              <c:numCache>
                <c:formatCode>0.00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1338.9983050255132</c:v>
                </c:pt>
                <c:pt idx="518">
                  <c:v>1339.5816949550958</c:v>
                </c:pt>
                <c:pt idx="519">
                  <c:v>1340.0663093985879</c:v>
                </c:pt>
                <c:pt idx="520">
                  <c:v>1340.4522674325542</c:v>
                </c:pt>
                <c:pt idx="521">
                  <c:v>1340.7396854897402</c:v>
                </c:pt>
                <c:pt idx="522">
                  <c:v>1340.9286778080566</c:v>
                </c:pt>
                <c:pt idx="523">
                  <c:v>1341.0193568885518</c:v>
                </c:pt>
                <c:pt idx="524">
                  <c:v>1341.0118339598059</c:v>
                </c:pt>
                <c:pt idx="525">
                  <c:v>1340.9062194459191</c:v>
                </c:pt>
                <c:pt idx="526">
                  <c:v>1340.7026234350697</c:v>
                </c:pt>
                <c:pt idx="527">
                  <c:v>1340.4011561455177</c:v>
                </c:pt>
                <c:pt idx="528">
                  <c:v>1340.0019283859131</c:v>
                </c:pt>
                <c:pt idx="529">
                  <c:v>1339.5050520068437</c:v>
                </c:pt>
                <c:pt idx="530">
                  <c:v>1338.9106403407279</c:v>
                </c:pt>
                <c:pt idx="531">
                  <c:v>1338.2188086273954</c:v>
                </c:pt>
                <c:pt idx="532">
                  <c:v>1337.4296744230116</c:v>
                </c:pt>
                <c:pt idx="533">
                  <c:v>1336.5433579903497</c:v>
                </c:pt>
                <c:pt idx="534">
                  <c:v>1335.5599826688033</c:v>
                </c:pt>
                <c:pt idx="535">
                  <c:v>1334.479675222919</c:v>
                </c:pt>
                <c:pt idx="536">
                  <c:v>1333.3025661686215</c:v>
                </c:pt>
                <c:pt idx="537">
                  <c:v>1332.0287900766664</c:v>
                </c:pt>
                <c:pt idx="538">
                  <c:v>1330.6584858531942</c:v>
                </c:pt>
                <c:pt idx="539">
                  <c:v>1329.1917969975548</c:v>
                </c:pt>
                <c:pt idx="540">
                  <c:v>1327.6288718378246</c:v>
                </c:pt>
                <c:pt idx="541">
                  <c:v>1325.9698637446504</c:v>
                </c:pt>
                <c:pt idx="542">
                  <c:v>1324.2149313242123</c:v>
                </c:pt>
                <c:pt idx="543">
                  <c:v>1322.3642385912267</c:v>
                </c:pt>
                <c:pt idx="544">
                  <c:v>1320.4179551229918</c:v>
                </c:pt>
                <c:pt idx="545">
                  <c:v>1318.37625619553</c:v>
                </c:pt>
                <c:pt idx="546">
                  <c:v>1316.2393229029069</c:v>
                </c:pt>
                <c:pt idx="547">
                  <c:v>1314.0073422608045</c:v>
                </c:pt>
                <c:pt idx="548">
                  <c:v>1311.6805072954123</c:v>
                </c:pt>
                <c:pt idx="549">
                  <c:v>1309.2590171186612</c:v>
                </c:pt>
                <c:pt idx="550">
                  <c:v>1306.7430769907908</c:v>
                </c:pt>
                <c:pt idx="551">
                  <c:v>1304.1328983711846</c:v>
                </c:pt>
                <c:pt idx="552">
                  <c:v>1301.4286989583552</c:v>
                </c:pt>
                <c:pt idx="553">
                  <c:v>1298.630702719905</c:v>
                </c:pt>
                <c:pt idx="554">
                  <c:v>1295.7391399132346</c:v>
                </c:pt>
                <c:pt idx="555">
                  <c:v>1292.7542470977053</c:v>
                </c:pt>
                <c:pt idx="556">
                  <c:v>1289.6762671389192</c:v>
                </c:pt>
                <c:pt idx="557">
                  <c:v>1286.5054492057177</c:v>
                </c:pt>
                <c:pt idx="558">
                  <c:v>1283.2420487604561</c:v>
                </c:pt>
                <c:pt idx="559">
                  <c:v>1279.886327543064</c:v>
                </c:pt>
                <c:pt idx="560">
                  <c:v>1276.4385535493568</c:v>
                </c:pt>
                <c:pt idx="561">
                  <c:v>1272.8990010040247</c:v>
                </c:pt>
                <c:pt idx="562">
                  <c:v>1269.2679503286904</c:v>
                </c:pt>
                <c:pt idx="563">
                  <c:v>1265.5456881053904</c:v>
                </c:pt>
                <c:pt idx="564">
                  <c:v>1261.7325070358063</c:v>
                </c:pt>
                <c:pt idx="565">
                  <c:v>1257.8287058965454</c:v>
                </c:pt>
                <c:pt idx="566">
                  <c:v>1253.8345894907413</c:v>
                </c:pt>
                <c:pt idx="567">
                  <c:v>1249.7504685962269</c:v>
                </c:pt>
                <c:pt idx="568">
                  <c:v>1245.5766599105086</c:v>
                </c:pt>
                <c:pt idx="569">
                  <c:v>1241.3134859927538</c:v>
                </c:pt>
                <c:pt idx="570">
                  <c:v>1236.9612752029846</c:v>
                </c:pt>
                <c:pt idx="571">
                  <c:v>1232.5203616386591</c:v>
                </c:pt>
                <c:pt idx="572">
                  <c:v>1227.991085068807</c:v>
                </c:pt>
                <c:pt idx="573">
                  <c:v>1223.3737908658698</c:v>
                </c:pt>
                <c:pt idx="574">
                  <c:v>1218.6688299353934</c:v>
                </c:pt>
                <c:pt idx="575">
                  <c:v>1213.8765586437044</c:v>
                </c:pt>
                <c:pt idx="576">
                  <c:v>1208.9973387436921</c:v>
                </c:pt>
                <c:pt idx="577">
                  <c:v>1204.0315372988184</c:v>
                </c:pt>
                <c:pt idx="578">
                  <c:v>1198.9795266054603</c:v>
                </c:pt>
                <c:pt idx="579">
                  <c:v>1193.8416841136889</c:v>
                </c:pt>
                <c:pt idx="580">
                  <c:v>1188.6183923465846</c:v>
                </c:pt>
                <c:pt idx="581">
                  <c:v>1183.3100388181781</c:v>
                </c:pt>
                <c:pt idx="582">
                  <c:v>1177.9170159501041</c:v>
                </c:pt>
                <c:pt idx="583">
                  <c:v>1172.4397209870533</c:v>
                </c:pt>
                <c:pt idx="584">
                  <c:v>1166.8785559110997</c:v>
                </c:pt>
                <c:pt idx="585">
                  <c:v>1161.2339273549794</c:v>
                </c:pt>
                <c:pt idx="586">
                  <c:v>1155.5062465143935</c:v>
                </c:pt>
                <c:pt idx="587">
                  <c:v>1149.6959290594036</c:v>
                </c:pt>
                <c:pt idx="588">
                  <c:v>1143.803395044989</c:v>
                </c:pt>
                <c:pt idx="589">
                  <c:v>1137.8290688208269</c:v>
                </c:pt>
                <c:pt idx="590">
                  <c:v>1131.7733789403605</c:v>
                </c:pt>
                <c:pt idx="591">
                  <c:v>1125.6367580692129</c:v>
                </c:pt>
                <c:pt idx="592">
                  <c:v>1119.4196428930059</c:v>
                </c:pt>
                <c:pt idx="593">
                  <c:v>1113.1224740246403</c:v>
                </c:pt>
                <c:pt idx="594">
                  <c:v>1106.7456959110923</c:v>
                </c:pt>
                <c:pt idx="595">
                  <c:v>1100.2897567397774</c:v>
                </c:pt>
                <c:pt idx="596">
                  <c:v>1093.7551083445362</c:v>
                </c:pt>
                <c:pt idx="597">
                  <c:v>1087.1422061112905</c:v>
                </c:pt>
                <c:pt idx="598">
                  <c:v>1080.4515088834189</c:v>
                </c:pt>
                <c:pt idx="599">
                  <c:v>1073.6834788669005</c:v>
                </c:pt>
                <c:pt idx="600">
                  <c:v>1066.8385815352722</c:v>
                </c:pt>
                <c:pt idx="601">
                  <c:v>1059.9172855344464</c:v>
                </c:pt>
                <c:pt idx="602">
                  <c:v>1052.9200625874316</c:v>
                </c:pt>
                <c:pt idx="603">
                  <c:v>1045.8473873990017</c:v>
                </c:pt>
                <c:pt idx="604">
                  <c:v>1038.6997375603537</c:v>
                </c:pt>
                <c:pt idx="605">
                  <c:v>1031.477593453797</c:v>
                </c:pt>
                <c:pt idx="606">
                  <c:v>1024.1814381575148</c:v>
                </c:pt>
                <c:pt idx="607">
                  <c:v>1016.8117573504356</c:v>
                </c:pt>
                <c:pt idx="608">
                  <c:v>1009.3690392172556</c:v>
                </c:pt>
                <c:pt idx="609">
                  <c:v>1001.8537743536471</c:v>
                </c:pt>
                <c:pt idx="610">
                  <c:v>994.26645567169226</c:v>
                </c:pt>
                <c:pt idx="611">
                  <c:v>986.60757830557691</c:v>
                </c:pt>
                <c:pt idx="612">
                  <c:v>978.87763951757972</c:v>
                </c:pt>
                <c:pt idx="613">
                  <c:v>971.07713860439151</c:v>
                </c:pt>
                <c:pt idx="614">
                  <c:v>963.20657680379747</c:v>
                </c:pt>
                <c:pt idx="615">
                  <c:v>955.266457201756</c:v>
                </c:pt>
                <c:pt idx="616">
                  <c:v>947.25728463990538</c:v>
                </c:pt>
                <c:pt idx="617">
                  <c:v>939.17956562352924</c:v>
                </c:pt>
                <c:pt idx="618">
                  <c:v>931.0338082300118</c:v>
                </c:pt>
                <c:pt idx="619">
                  <c:v>922.82052201781187</c:v>
                </c:pt>
                <c:pt idx="620">
                  <c:v>914.54021793598417</c:v>
                </c:pt>
                <c:pt idx="621">
                  <c:v>906.1934082342766</c:v>
                </c:pt>
                <c:pt idx="622">
                  <c:v>897.7806063738301</c:v>
                </c:pt>
                <c:pt idx="623">
                  <c:v>889.30232693850724</c:v>
                </c:pt>
                <c:pt idx="624">
                  <c:v>880.75908554687578</c:v>
                </c:pt>
                <c:pt idx="625">
                  <c:v>872.15139876487137</c:v>
                </c:pt>
                <c:pt idx="626">
                  <c:v>863.4797840191643</c:v>
                </c:pt>
                <c:pt idx="627">
                  <c:v>854.74475951125237</c:v>
                </c:pt>
                <c:pt idx="628">
                  <c:v>845.94684413230311</c:v>
                </c:pt>
                <c:pt idx="629">
                  <c:v>837.08655737876791</c:v>
                </c:pt>
                <c:pt idx="630">
                  <c:v>828.16441926878679</c:v>
                </c:pt>
                <c:pt idx="631">
                  <c:v>819.18095025940681</c:v>
                </c:pt>
                <c:pt idx="632">
                  <c:v>810.13667116463137</c:v>
                </c:pt>
                <c:pt idx="633">
                  <c:v>801.03210307432028</c:v>
                </c:pt>
                <c:pt idx="634">
                  <c:v>791.86776727395863</c:v>
                </c:pt>
                <c:pt idx="635">
                  <c:v>782.64418516531111</c:v>
                </c:pt>
                <c:pt idx="636">
                  <c:v>773.36187818797885</c:v>
                </c:pt>
                <c:pt idx="637">
                  <c:v>764.02136774187431</c:v>
                </c:pt>
                <c:pt idx="638">
                  <c:v>754.62317511062975</c:v>
                </c:pt>
                <c:pt idx="639">
                  <c:v>745.16782138595283</c:v>
                </c:pt>
                <c:pt idx="640">
                  <c:v>735.65582739294393</c:v>
                </c:pt>
                <c:pt idx="641">
                  <c:v>726.08771361638719</c:v>
                </c:pt>
                <c:pt idx="642">
                  <c:v>716.4640001280286</c:v>
                </c:pt>
                <c:pt idx="643">
                  <c:v>706.78520651485189</c:v>
                </c:pt>
                <c:pt idx="644">
                  <c:v>697.05185180836349</c:v>
                </c:pt>
                <c:pt idx="645">
                  <c:v>687.26445441489625</c:v>
                </c:pt>
                <c:pt idx="646">
                  <c:v>677.42353204694234</c:v>
                </c:pt>
                <c:pt idx="647">
                  <c:v>667.52960165552361</c:v>
                </c:pt>
                <c:pt idx="648">
                  <c:v>657.58317936360754</c:v>
                </c:pt>
                <c:pt idx="649">
                  <c:v>647.58478040057651</c:v>
                </c:pt>
                <c:pt idx="650">
                  <c:v>637.53491903775796</c:v>
                </c:pt>
                <c:pt idx="651">
                  <c:v>627.43410852502018</c:v>
                </c:pt>
                <c:pt idx="652">
                  <c:v>617.28286102844152</c:v>
                </c:pt>
                <c:pt idx="653">
                  <c:v>607.08168756905593</c:v>
                </c:pt>
                <c:pt idx="654">
                  <c:v>596.83109796268138</c:v>
                </c:pt>
                <c:pt idx="655">
                  <c:v>586.53160076083304</c:v>
                </c:pt>
                <c:pt idx="656">
                  <c:v>576.18370319272651</c:v>
                </c:pt>
                <c:pt idx="657">
                  <c:v>565.7879111083721</c:v>
                </c:pt>
                <c:pt idx="658">
                  <c:v>555.34472892276369</c:v>
                </c:pt>
                <c:pt idx="659">
                  <c:v>544.85465956116275</c:v>
                </c:pt>
                <c:pt idx="660">
                  <c:v>534.31820440547938</c:v>
                </c:pt>
                <c:pt idx="661">
                  <c:v>523.73586324175085</c:v>
                </c:pt>
                <c:pt idx="662">
                  <c:v>513.10813420871671</c:v>
                </c:pt>
                <c:pt idx="663">
                  <c:v>502.43551374749188</c:v>
                </c:pt>
                <c:pt idx="664">
                  <c:v>491.71849655233473</c:v>
                </c:pt>
                <c:pt idx="665">
                  <c:v>480.95757552251007</c:v>
                </c:pt>
                <c:pt idx="666">
                  <c:v>470.1532417152448</c:v>
                </c:pt>
                <c:pt idx="667">
                  <c:v>459.30598429977363</c:v>
                </c:pt>
                <c:pt idx="668">
                  <c:v>448.41629051247207</c:v>
                </c:pt>
                <c:pt idx="669">
                  <c:v>437.48464561307378</c:v>
                </c:pt>
                <c:pt idx="670">
                  <c:v>426.51153284196823</c:v>
                </c:pt>
                <c:pt idx="671">
                  <c:v>415.49743337857461</c:v>
                </c:pt>
                <c:pt idx="672">
                  <c:v>404.44282630078777</c:v>
                </c:pt>
                <c:pt idx="673">
                  <c:v>393.34818854549076</c:v>
                </c:pt>
                <c:pt idx="674">
                  <c:v>382.21399487012923</c:v>
                </c:pt>
                <c:pt idx="675">
                  <c:v>371.04071781534162</c:v>
                </c:pt>
                <c:pt idx="676">
                  <c:v>359.82882766863946</c:v>
                </c:pt>
                <c:pt idx="677">
                  <c:v>348.57879242913111</c:v>
                </c:pt>
                <c:pt idx="678">
                  <c:v>337.29107777328244</c:v>
                </c:pt>
                <c:pt idx="679">
                  <c:v>325.96614702170723</c:v>
                </c:pt>
                <c:pt idx="680">
                  <c:v>314.6044611069803</c:v>
                </c:pt>
                <c:pt idx="681">
                  <c:v>303.20647854246533</c:v>
                </c:pt>
                <c:pt idx="682">
                  <c:v>291.77265539214989</c:v>
                </c:pt>
                <c:pt idx="683">
                  <c:v>280.30344524147881</c:v>
                </c:pt>
                <c:pt idx="684">
                  <c:v>268.79929916917808</c:v>
                </c:pt>
                <c:pt idx="685">
                  <c:v>257.26066572006033</c:v>
                </c:pt>
                <c:pt idx="686">
                  <c:v>245.68799087880265</c:v>
                </c:pt>
                <c:pt idx="687">
                  <c:v>234.08171804468779</c:v>
                </c:pt>
                <c:pt idx="688">
                  <c:v>222.44228800729937</c:v>
                </c:pt>
                <c:pt idx="689">
                  <c:v>210.77013892316123</c:v>
                </c:pt>
                <c:pt idx="690">
                  <c:v>199.06570629331108</c:v>
                </c:pt>
                <c:pt idx="691">
                  <c:v>187.32942294179855</c:v>
                </c:pt>
                <c:pt idx="692">
                  <c:v>175.56171899509732</c:v>
                </c:pt>
                <c:pt idx="693">
                  <c:v>163.7630218624208</c:v>
                </c:pt>
                <c:pt idx="694">
                  <c:v>151.93375621693096</c:v>
                </c:pt>
                <c:pt idx="695">
                  <c:v>140.07434397782956</c:v>
                </c:pt>
                <c:pt idx="696">
                  <c:v>128.18520429332065</c:v>
                </c:pt>
                <c:pt idx="697">
                  <c:v>116.26675352443378</c:v>
                </c:pt>
                <c:pt idx="698">
                  <c:v>104.31940522969632</c:v>
                </c:pt>
                <c:pt idx="699">
                  <c:v>92.343570150643913</c:v>
                </c:pt>
                <c:pt idx="700">
                  <c:v>80.339656198157684</c:v>
                </c:pt>
                <c:pt idx="701">
                  <c:v>68.308068439616548</c:v>
                </c:pt>
                <c:pt idx="702">
                  <c:v>56.249209086853341</c:v>
                </c:pt>
                <c:pt idx="703">
                  <c:v>44.163477484902884</c:v>
                </c:pt>
                <c:pt idx="704">
                  <c:v>32.051270101530434</c:v>
                </c:pt>
                <c:pt idx="705">
                  <c:v>19.912980517528666</c:v>
                </c:pt>
                <c:pt idx="706">
                  <c:v>7.7489994177714117</c:v>
                </c:pt>
                <c:pt idx="707">
                  <c:v>-4.4402854169877948</c:v>
                </c:pt>
                <c:pt idx="708">
                  <c:v>-4.4524872694719511</c:v>
                </c:pt>
                <c:pt idx="709">
                  <c:v>-4.464689146683078</c:v>
                </c:pt>
                <c:pt idx="710">
                  <c:v>-4.4768910486207956</c:v>
                </c:pt>
                <c:pt idx="711">
                  <c:v>-4.4890929752847235</c:v>
                </c:pt>
                <c:pt idx="712">
                  <c:v>-4.5012949266744826</c:v>
                </c:pt>
                <c:pt idx="713">
                  <c:v>-4.5134969027896936</c:v>
                </c:pt>
                <c:pt idx="714">
                  <c:v>-4.5256989036299764</c:v>
                </c:pt>
                <c:pt idx="715">
                  <c:v>-4.5379009291949508</c:v>
                </c:pt>
                <c:pt idx="716">
                  <c:v>-4.5501029794842385</c:v>
                </c:pt>
                <c:pt idx="717">
                  <c:v>-4.5623050544974584</c:v>
                </c:pt>
                <c:pt idx="718">
                  <c:v>-4.5745071542342322</c:v>
                </c:pt>
                <c:pt idx="719">
                  <c:v>-4.5867092786941788</c:v>
                </c:pt>
                <c:pt idx="720">
                  <c:v>-4.5989114278769199</c:v>
                </c:pt>
                <c:pt idx="721">
                  <c:v>-4.6111136017820753</c:v>
                </c:pt>
                <c:pt idx="722">
                  <c:v>-4.6233158004092649</c:v>
                </c:pt>
                <c:pt idx="723">
                  <c:v>-4.6355180237581095</c:v>
                </c:pt>
                <c:pt idx="724">
                  <c:v>-4.6477202718282298</c:v>
                </c:pt>
                <c:pt idx="725">
                  <c:v>-4.6599225446192456</c:v>
                </c:pt>
                <c:pt idx="726">
                  <c:v>-4.6721248421307777</c:v>
                </c:pt>
                <c:pt idx="727">
                  <c:v>-4.6843271643624469</c:v>
                </c:pt>
                <c:pt idx="728">
                  <c:v>-4.696529511313873</c:v>
                </c:pt>
                <c:pt idx="729">
                  <c:v>-4.7087318829846758</c:v>
                </c:pt>
                <c:pt idx="730">
                  <c:v>-4.7209342793744762</c:v>
                </c:pt>
                <c:pt idx="731">
                  <c:v>-4.7331367004828948</c:v>
                </c:pt>
                <c:pt idx="732">
                  <c:v>-4.7453391463095516</c:v>
                </c:pt>
                <c:pt idx="733">
                  <c:v>-4.7575416168540672</c:v>
                </c:pt>
                <c:pt idx="734">
                  <c:v>-4.7697441121160624</c:v>
                </c:pt>
                <c:pt idx="735">
                  <c:v>-4.7819466320951571</c:v>
                </c:pt>
                <c:pt idx="736">
                  <c:v>-4.7941491767909721</c:v>
                </c:pt>
                <c:pt idx="737">
                  <c:v>-4.8063517462031271</c:v>
                </c:pt>
                <c:pt idx="738">
                  <c:v>-4.818554340331243</c:v>
                </c:pt>
                <c:pt idx="739">
                  <c:v>-4.8307569591749404</c:v>
                </c:pt>
                <c:pt idx="740">
                  <c:v>-4.8429596027338393</c:v>
                </c:pt>
                <c:pt idx="741">
                  <c:v>-4.8551622710075604</c:v>
                </c:pt>
                <c:pt idx="742">
                  <c:v>-4.8673649639957244</c:v>
                </c:pt>
                <c:pt idx="743">
                  <c:v>-4.8795676816979512</c:v>
                </c:pt>
                <c:pt idx="744">
                  <c:v>-4.8917704241138615</c:v>
                </c:pt>
                <c:pt idx="745">
                  <c:v>-4.9039731912430753</c:v>
                </c:pt>
                <c:pt idx="746">
                  <c:v>-4.9161759830852132</c:v>
                </c:pt>
                <c:pt idx="747">
                  <c:v>-4.928378799639896</c:v>
                </c:pt>
                <c:pt idx="748">
                  <c:v>-4.9405816409067436</c:v>
                </c:pt>
                <c:pt idx="749">
                  <c:v>-4.9527845068853766</c:v>
                </c:pt>
                <c:pt idx="750">
                  <c:v>-4.964987397575416</c:v>
                </c:pt>
                <c:pt idx="751">
                  <c:v>-4.9771903129764814</c:v>
                </c:pt>
                <c:pt idx="752">
                  <c:v>-4.9893932530881937</c:v>
                </c:pt>
                <c:pt idx="753">
                  <c:v>-5.0015962179101736</c:v>
                </c:pt>
                <c:pt idx="754">
                  <c:v>-5.013799207442041</c:v>
                </c:pt>
                <c:pt idx="755">
                  <c:v>-5.0260022216834166</c:v>
                </c:pt>
                <c:pt idx="756">
                  <c:v>-5.0382052606339212</c:v>
                </c:pt>
                <c:pt idx="757">
                  <c:v>-5.0504083242931745</c:v>
                </c:pt>
                <c:pt idx="758">
                  <c:v>-5.0626114126607975</c:v>
                </c:pt>
                <c:pt idx="759">
                  <c:v>-5.0748145257364108</c:v>
                </c:pt>
                <c:pt idx="760">
                  <c:v>-5.0870176635196342</c:v>
                </c:pt>
                <c:pt idx="761">
                  <c:v>-5.0992208260100886</c:v>
                </c:pt>
                <c:pt idx="762">
                  <c:v>-5.1114240132073947</c:v>
                </c:pt>
                <c:pt idx="763">
                  <c:v>-5.1236272251111732</c:v>
                </c:pt>
                <c:pt idx="764">
                  <c:v>-5.135830461721044</c:v>
                </c:pt>
                <c:pt idx="765">
                  <c:v>-5.1480337230366278</c:v>
                </c:pt>
                <c:pt idx="766">
                  <c:v>-5.1602370090575445</c:v>
                </c:pt>
                <c:pt idx="767">
                  <c:v>-5.1724403197834157</c:v>
                </c:pt>
                <c:pt idx="768">
                  <c:v>-5.1846436552138613</c:v>
                </c:pt>
                <c:pt idx="769">
                  <c:v>-5.1968470153485011</c:v>
                </c:pt>
                <c:pt idx="770">
                  <c:v>-5.2090504001869569</c:v>
                </c:pt>
                <c:pt idx="771">
                  <c:v>-5.2212538097288483</c:v>
                </c:pt>
                <c:pt idx="772">
                  <c:v>-5.2334572439737963</c:v>
                </c:pt>
                <c:pt idx="773">
                  <c:v>-5.2456607029214215</c:v>
                </c:pt>
                <c:pt idx="774">
                  <c:v>-5.2578641865713438</c:v>
                </c:pt>
                <c:pt idx="775">
                  <c:v>-5.2700676949231839</c:v>
                </c:pt>
                <c:pt idx="776">
                  <c:v>-5.2822712279765627</c:v>
                </c:pt>
                <c:pt idx="777">
                  <c:v>-5.2944747857311008</c:v>
                </c:pt>
                <c:pt idx="778">
                  <c:v>-5.306678368186418</c:v>
                </c:pt>
                <c:pt idx="779">
                  <c:v>-5.3188819753421352</c:v>
                </c:pt>
                <c:pt idx="780">
                  <c:v>-5.3310856071978732</c:v>
                </c:pt>
                <c:pt idx="781">
                  <c:v>-5.3432892637532525</c:v>
                </c:pt>
                <c:pt idx="782">
                  <c:v>-5.3554929450078932</c:v>
                </c:pt>
                <c:pt idx="783">
                  <c:v>-5.3676966509614159</c:v>
                </c:pt>
                <c:pt idx="784">
                  <c:v>-5.3799003816134414</c:v>
                </c:pt>
                <c:pt idx="785">
                  <c:v>-5.3921041369635905</c:v>
                </c:pt>
                <c:pt idx="786">
                  <c:v>-5.4043079170114829</c:v>
                </c:pt>
                <c:pt idx="787">
                  <c:v>-5.4165117217567396</c:v>
                </c:pt>
                <c:pt idx="788">
                  <c:v>-5.4287155511989811</c:v>
                </c:pt>
                <c:pt idx="789">
                  <c:v>-5.4409194053378283</c:v>
                </c:pt>
                <c:pt idx="790">
                  <c:v>-5.4531232841729018</c:v>
                </c:pt>
                <c:pt idx="791">
                  <c:v>-5.4653271877038216</c:v>
                </c:pt>
                <c:pt idx="792">
                  <c:v>-5.4775311159302085</c:v>
                </c:pt>
                <c:pt idx="793">
                  <c:v>-5.4897350688516831</c:v>
                </c:pt>
                <c:pt idx="794">
                  <c:v>-5.5019390464678661</c:v>
                </c:pt>
                <c:pt idx="795">
                  <c:v>-5.5141430487783785</c:v>
                </c:pt>
                <c:pt idx="796">
                  <c:v>-5.5263470757828399</c:v>
                </c:pt>
                <c:pt idx="797">
                  <c:v>-5.5385511274808712</c:v>
                </c:pt>
                <c:pt idx="798">
                  <c:v>-5.5507552038720931</c:v>
                </c:pt>
                <c:pt idx="799">
                  <c:v>-5.5629593049561263</c:v>
                </c:pt>
                <c:pt idx="800">
                  <c:v>-5.5751634307325908</c:v>
                </c:pt>
                <c:pt idx="801">
                  <c:v>-5.5873675812011081</c:v>
                </c:pt>
                <c:pt idx="802">
                  <c:v>-5.5995717563612981</c:v>
                </c:pt>
                <c:pt idx="803">
                  <c:v>-5.6117759562127816</c:v>
                </c:pt>
                <c:pt idx="804">
                  <c:v>-5.6239801807551792</c:v>
                </c:pt>
                <c:pt idx="805">
                  <c:v>-5.6361844299881119</c:v>
                </c:pt>
                <c:pt idx="806">
                  <c:v>-5.6483887039112002</c:v>
                </c:pt>
                <c:pt idx="807">
                  <c:v>-5.6605930025240641</c:v>
                </c:pt>
                <c:pt idx="808">
                  <c:v>-5.6727973258263242</c:v>
                </c:pt>
                <c:pt idx="809">
                  <c:v>-5.6850016738176015</c:v>
                </c:pt>
                <c:pt idx="810">
                  <c:v>-5.6972060464975165</c:v>
                </c:pt>
                <c:pt idx="811">
                  <c:v>-5.7094104438656901</c:v>
                </c:pt>
                <c:pt idx="812">
                  <c:v>-5.721614865921743</c:v>
                </c:pt>
                <c:pt idx="813">
                  <c:v>-5.733819312665295</c:v>
                </c:pt>
                <c:pt idx="814">
                  <c:v>-5.7460237840959678</c:v>
                </c:pt>
                <c:pt idx="815">
                  <c:v>-5.7582282802133813</c:v>
                </c:pt>
                <c:pt idx="816">
                  <c:v>-5.7704328010171562</c:v>
                </c:pt>
                <c:pt idx="817">
                  <c:v>-5.7826373465069132</c:v>
                </c:pt>
                <c:pt idx="818">
                  <c:v>-5.7948419166822731</c:v>
                </c:pt>
                <c:pt idx="819">
                  <c:v>-5.8070465115428567</c:v>
                </c:pt>
                <c:pt idx="820">
                  <c:v>-5.8192511310882846</c:v>
                </c:pt>
                <c:pt idx="821">
                  <c:v>-5.8314557753181768</c:v>
                </c:pt>
                <c:pt idx="822">
                  <c:v>-5.8436604442321549</c:v>
                </c:pt>
                <c:pt idx="823">
                  <c:v>-5.8558651378298388</c:v>
                </c:pt>
                <c:pt idx="824">
                  <c:v>-5.8680698561108491</c:v>
                </c:pt>
                <c:pt idx="825">
                  <c:v>-5.8802745990748067</c:v>
                </c:pt>
                <c:pt idx="826">
                  <c:v>-5.8924793667213331</c:v>
                </c:pt>
                <c:pt idx="827">
                  <c:v>-5.9046841590500474</c:v>
                </c:pt>
                <c:pt idx="828">
                  <c:v>-5.9168889760605712</c:v>
                </c:pt>
                <c:pt idx="829">
                  <c:v>-5.9290938177525252</c:v>
                </c:pt>
                <c:pt idx="830">
                  <c:v>-5.9412986841255302</c:v>
                </c:pt>
                <c:pt idx="831">
                  <c:v>-5.953503575179206</c:v>
                </c:pt>
                <c:pt idx="832">
                  <c:v>-5.9657084909131743</c:v>
                </c:pt>
                <c:pt idx="833">
                  <c:v>-5.977913431327055</c:v>
                </c:pt>
                <c:pt idx="834">
                  <c:v>-5.9901183964204696</c:v>
                </c:pt>
                <c:pt idx="835">
                  <c:v>-6.0023233861930381</c:v>
                </c:pt>
                <c:pt idx="836">
                  <c:v>-6.0145284006443811</c:v>
                </c:pt>
                <c:pt idx="837">
                  <c:v>-6.0267334397741203</c:v>
                </c:pt>
                <c:pt idx="838">
                  <c:v>-6.0389385035818757</c:v>
                </c:pt>
                <c:pt idx="839">
                  <c:v>-6.0511435920672678</c:v>
                </c:pt>
                <c:pt idx="840">
                  <c:v>-6.0633487052299175</c:v>
                </c:pt>
                <c:pt idx="841">
                  <c:v>-6.0755538430694456</c:v>
                </c:pt>
                <c:pt idx="842">
                  <c:v>-6.0877590055854727</c:v>
                </c:pt>
                <c:pt idx="843">
                  <c:v>-6.0999641927776196</c:v>
                </c:pt>
                <c:pt idx="844">
                  <c:v>-6.1121694046455071</c:v>
                </c:pt>
                <c:pt idx="845">
                  <c:v>-6.124374641188755</c:v>
                </c:pt>
                <c:pt idx="846">
                  <c:v>-6.1365799024069849</c:v>
                </c:pt>
                <c:pt idx="847">
                  <c:v>-6.1487851882998177</c:v>
                </c:pt>
                <c:pt idx="848">
                  <c:v>-6.160990498866874</c:v>
                </c:pt>
                <c:pt idx="849">
                  <c:v>-6.1731958341077737</c:v>
                </c:pt>
                <c:pt idx="850">
                  <c:v>-6.1854011940221385</c:v>
                </c:pt>
                <c:pt idx="851">
                  <c:v>-6.1976065786095891</c:v>
                </c:pt>
                <c:pt idx="852">
                  <c:v>-6.2098119878697462</c:v>
                </c:pt>
                <c:pt idx="853">
                  <c:v>-6.2220174218022297</c:v>
                </c:pt>
                <c:pt idx="854">
                  <c:v>-6.2342228804066613</c:v>
                </c:pt>
                <c:pt idx="855">
                  <c:v>-6.2464283636826616</c:v>
                </c:pt>
                <c:pt idx="856">
                  <c:v>-6.2586338716298506</c:v>
                </c:pt>
                <c:pt idx="857">
                  <c:v>-6.2708394042478499</c:v>
                </c:pt>
                <c:pt idx="858">
                  <c:v>-6.2830449615362802</c:v>
                </c:pt>
                <c:pt idx="859">
                  <c:v>-6.2952505434947614</c:v>
                </c:pt>
                <c:pt idx="860">
                  <c:v>-6.3074561501229152</c:v>
                </c:pt>
                <c:pt idx="861">
                  <c:v>-6.3196617814203622</c:v>
                </c:pt>
                <c:pt idx="862">
                  <c:v>-6.3318674373867223</c:v>
                </c:pt>
                <c:pt idx="863">
                  <c:v>-6.3440731180216172</c:v>
                </c:pt>
                <c:pt idx="864">
                  <c:v>-6.3562788233246676</c:v>
                </c:pt>
                <c:pt idx="865">
                  <c:v>-6.3684845532954943</c:v>
                </c:pt>
                <c:pt idx="866">
                  <c:v>-6.3806903079337181</c:v>
                </c:pt>
                <c:pt idx="867">
                  <c:v>-6.3928960872389595</c:v>
                </c:pt>
                <c:pt idx="868">
                  <c:v>-6.4051018912108386</c:v>
                </c:pt>
                <c:pt idx="869">
                  <c:v>-6.417307719848977</c:v>
                </c:pt>
                <c:pt idx="870">
                  <c:v>-6.4295135731529953</c:v>
                </c:pt>
                <c:pt idx="871">
                  <c:v>-6.4417194511225153</c:v>
                </c:pt>
                <c:pt idx="872">
                  <c:v>-6.4539253537571568</c:v>
                </c:pt>
                <c:pt idx="873">
                  <c:v>-6.4661312810565406</c:v>
                </c:pt>
                <c:pt idx="874">
                  <c:v>-6.4783372330202873</c:v>
                </c:pt>
                <c:pt idx="875">
                  <c:v>-6.4905432096480178</c:v>
                </c:pt>
                <c:pt idx="876">
                  <c:v>-6.5027492109393537</c:v>
                </c:pt>
                <c:pt idx="877">
                  <c:v>-6.5149552368939148</c:v>
                </c:pt>
                <c:pt idx="878">
                  <c:v>-6.5271612875113227</c:v>
                </c:pt>
                <c:pt idx="879">
                  <c:v>-6.5393673627911975</c:v>
                </c:pt>
                <c:pt idx="880">
                  <c:v>-6.5515734627331605</c:v>
                </c:pt>
                <c:pt idx="881">
                  <c:v>-6.5637795873368328</c:v>
                </c:pt>
                <c:pt idx="882">
                  <c:v>-6.5759857366018348</c:v>
                </c:pt>
                <c:pt idx="883">
                  <c:v>-6.5881919105277875</c:v>
                </c:pt>
                <c:pt idx="884">
                  <c:v>-6.6003981091143116</c:v>
                </c:pt>
                <c:pt idx="885">
                  <c:v>-6.6126043323610277</c:v>
                </c:pt>
                <c:pt idx="886">
                  <c:v>-6.6248105802675568</c:v>
                </c:pt>
                <c:pt idx="887">
                  <c:v>-6.6370168528335194</c:v>
                </c:pt>
                <c:pt idx="888">
                  <c:v>-6.6492231500585373</c:v>
                </c:pt>
                <c:pt idx="889">
                  <c:v>-6.6614294719422302</c:v>
                </c:pt>
                <c:pt idx="890">
                  <c:v>-6.6736358184842199</c:v>
                </c:pt>
                <c:pt idx="891">
                  <c:v>-6.6858421896841271</c:v>
                </c:pt>
                <c:pt idx="892">
                  <c:v>-6.6980485855415726</c:v>
                </c:pt>
                <c:pt idx="893">
                  <c:v>-6.710255006056177</c:v>
                </c:pt>
                <c:pt idx="894">
                  <c:v>-6.7224614512275611</c:v>
                </c:pt>
                <c:pt idx="895">
                  <c:v>-6.7346679210553457</c:v>
                </c:pt>
                <c:pt idx="896">
                  <c:v>-6.7468744155391516</c:v>
                </c:pt>
                <c:pt idx="897">
                  <c:v>-6.7590809346786003</c:v>
                </c:pt>
                <c:pt idx="898">
                  <c:v>-6.7712874784733117</c:v>
                </c:pt>
                <c:pt idx="899">
                  <c:v>-6.7834940469229075</c:v>
                </c:pt>
                <c:pt idx="900">
                  <c:v>-6.7957006400270084</c:v>
                </c:pt>
                <c:pt idx="901">
                  <c:v>-6.8079072577852351</c:v>
                </c:pt>
                <c:pt idx="902">
                  <c:v>-6.8201139001972093</c:v>
                </c:pt>
                <c:pt idx="903">
                  <c:v>-6.8323205672625509</c:v>
                </c:pt>
                <c:pt idx="904">
                  <c:v>-6.8445272589808814</c:v>
                </c:pt>
                <c:pt idx="905">
                  <c:v>-6.8567339753518208</c:v>
                </c:pt>
                <c:pt idx="906">
                  <c:v>-6.8689407163749907</c:v>
                </c:pt>
                <c:pt idx="907">
                  <c:v>-6.8811474820500118</c:v>
                </c:pt>
                <c:pt idx="908">
                  <c:v>-6.8933542723765049</c:v>
                </c:pt>
                <c:pt idx="909">
                  <c:v>-6.9055610873540916</c:v>
                </c:pt>
                <c:pt idx="910">
                  <c:v>-6.9177679269823917</c:v>
                </c:pt>
                <c:pt idx="911">
                  <c:v>-6.929974791261027</c:v>
                </c:pt>
                <c:pt idx="912">
                  <c:v>-6.9421816801896181</c:v>
                </c:pt>
                <c:pt idx="913">
                  <c:v>-6.9543885937677858</c:v>
                </c:pt>
                <c:pt idx="914">
                  <c:v>-6.9665955319951509</c:v>
                </c:pt>
                <c:pt idx="915">
                  <c:v>-6.978802494871335</c:v>
                </c:pt>
                <c:pt idx="916">
                  <c:v>-6.9910094823959588</c:v>
                </c:pt>
                <c:pt idx="917">
                  <c:v>-7.003216494568643</c:v>
                </c:pt>
                <c:pt idx="918">
                  <c:v>-7.0154235313890085</c:v>
                </c:pt>
                <c:pt idx="919">
                  <c:v>-7.027630592856676</c:v>
                </c:pt>
                <c:pt idx="920">
                  <c:v>-7.0398376789712671</c:v>
                </c:pt>
                <c:pt idx="921">
                  <c:v>-7.0520447897324017</c:v>
                </c:pt>
                <c:pt idx="922">
                  <c:v>-7.0642519251397013</c:v>
                </c:pt>
                <c:pt idx="923">
                  <c:v>-7.0764590851927869</c:v>
                </c:pt>
                <c:pt idx="924">
                  <c:v>-7.0886662698912799</c:v>
                </c:pt>
                <c:pt idx="925">
                  <c:v>-7.1008734792348003</c:v>
                </c:pt>
                <c:pt idx="926">
                  <c:v>-7.1130807132229696</c:v>
                </c:pt>
                <c:pt idx="927">
                  <c:v>-7.1252879718554087</c:v>
                </c:pt>
                <c:pt idx="928">
                  <c:v>-7.1374952551317392</c:v>
                </c:pt>
                <c:pt idx="929">
                  <c:v>-7.1497025630515809</c:v>
                </c:pt>
                <c:pt idx="930">
                  <c:v>-7.1619098956145555</c:v>
                </c:pt>
                <c:pt idx="931">
                  <c:v>-7.1741172528202837</c:v>
                </c:pt>
                <c:pt idx="932">
                  <c:v>-7.1863246346683862</c:v>
                </c:pt>
                <c:pt idx="933">
                  <c:v>-7.1985320411584848</c:v>
                </c:pt>
                <c:pt idx="934">
                  <c:v>-7.2107394722902001</c:v>
                </c:pt>
                <c:pt idx="935">
                  <c:v>-7.2229469280631529</c:v>
                </c:pt>
                <c:pt idx="936">
                  <c:v>-7.2351544084769639</c:v>
                </c:pt>
                <c:pt idx="937">
                  <c:v>-7.2473619135312548</c:v>
                </c:pt>
                <c:pt idx="938">
                  <c:v>-7.2595694432256463</c:v>
                </c:pt>
                <c:pt idx="939">
                  <c:v>-7.2717769975597593</c:v>
                </c:pt>
                <c:pt idx="940">
                  <c:v>-7.2839845765332143</c:v>
                </c:pt>
                <c:pt idx="941">
                  <c:v>-7.2961921801456331</c:v>
                </c:pt>
                <c:pt idx="942">
                  <c:v>-7.3083998083966364</c:v>
                </c:pt>
                <c:pt idx="943">
                  <c:v>-7.3206074612858449</c:v>
                </c:pt>
                <c:pt idx="944">
                  <c:v>-7.3328151388128795</c:v>
                </c:pt>
                <c:pt idx="945">
                  <c:v>-7.3450228409773617</c:v>
                </c:pt>
                <c:pt idx="946">
                  <c:v>-7.3572305677789123</c:v>
                </c:pt>
                <c:pt idx="947">
                  <c:v>-7.3694383192171529</c:v>
                </c:pt>
                <c:pt idx="948">
                  <c:v>-7.3816460952917042</c:v>
                </c:pt>
                <c:pt idx="949">
                  <c:v>-7.3938538960021871</c:v>
                </c:pt>
                <c:pt idx="950">
                  <c:v>-7.4060617213482223</c:v>
                </c:pt>
                <c:pt idx="951">
                  <c:v>-7.4182695713294313</c:v>
                </c:pt>
                <c:pt idx="952">
                  <c:v>-7.430477445945435</c:v>
                </c:pt>
                <c:pt idx="953">
                  <c:v>-7.4426853451958541</c:v>
                </c:pt>
                <c:pt idx="954">
                  <c:v>-7.4548932690803094</c:v>
                </c:pt>
                <c:pt idx="955">
                  <c:v>-7.4671012175984224</c:v>
                </c:pt>
                <c:pt idx="956">
                  <c:v>-7.4793091907498148</c:v>
                </c:pt>
                <c:pt idx="957">
                  <c:v>-7.4915171885341065</c:v>
                </c:pt>
                <c:pt idx="958">
                  <c:v>-7.5037252109509192</c:v>
                </c:pt>
                <c:pt idx="959">
                  <c:v>-7.5159332579998734</c:v>
                </c:pt>
                <c:pt idx="960">
                  <c:v>-7.528141329680591</c:v>
                </c:pt>
                <c:pt idx="961">
                  <c:v>-7.5403494259926926</c:v>
                </c:pt>
                <c:pt idx="962">
                  <c:v>-7.5525575469357991</c:v>
                </c:pt>
                <c:pt idx="963">
                  <c:v>-7.5647656925095319</c:v>
                </c:pt>
                <c:pt idx="964">
                  <c:v>-7.5769738627135119</c:v>
                </c:pt>
                <c:pt idx="965">
                  <c:v>-7.5891820575473599</c:v>
                </c:pt>
                <c:pt idx="966">
                  <c:v>-7.6013902770106974</c:v>
                </c:pt>
                <c:pt idx="967">
                  <c:v>-7.6135985211031452</c:v>
                </c:pt>
                <c:pt idx="968">
                  <c:v>-7.625806789824324</c:v>
                </c:pt>
                <c:pt idx="969">
                  <c:v>-7.6380150831738556</c:v>
                </c:pt>
                <c:pt idx="970">
                  <c:v>-7.6502234011513606</c:v>
                </c:pt>
                <c:pt idx="971">
                  <c:v>-7.6624317437564606</c:v>
                </c:pt>
                <c:pt idx="972">
                  <c:v>-7.6746401109887765</c:v>
                </c:pt>
                <c:pt idx="973">
                  <c:v>-7.686848502847929</c:v>
                </c:pt>
                <c:pt idx="974">
                  <c:v>-7.6990569193335396</c:v>
                </c:pt>
                <c:pt idx="975">
                  <c:v>-7.7112653604452293</c:v>
                </c:pt>
                <c:pt idx="976">
                  <c:v>-7.7234738261826186</c:v>
                </c:pt>
                <c:pt idx="977">
                  <c:v>-7.7356823165453292</c:v>
                </c:pt>
                <c:pt idx="978">
                  <c:v>-7.747890831532982</c:v>
                </c:pt>
                <c:pt idx="979">
                  <c:v>-7.7600993711451984</c:v>
                </c:pt>
                <c:pt idx="980">
                  <c:v>-7.7723079353815994</c:v>
                </c:pt>
                <c:pt idx="981">
                  <c:v>-7.7845165242418064</c:v>
                </c:pt>
                <c:pt idx="982">
                  <c:v>-7.7967251377254394</c:v>
                </c:pt>
                <c:pt idx="983">
                  <c:v>-7.8089337758321209</c:v>
                </c:pt>
                <c:pt idx="984">
                  <c:v>-7.8211424385614707</c:v>
                </c:pt>
                <c:pt idx="985">
                  <c:v>-7.8333511259131114</c:v>
                </c:pt>
                <c:pt idx="986">
                  <c:v>-7.8455598378866629</c:v>
                </c:pt>
                <c:pt idx="987">
                  <c:v>-7.8577685744817467</c:v>
                </c:pt>
                <c:pt idx="988">
                  <c:v>-7.8699773356979845</c:v>
                </c:pt>
                <c:pt idx="989">
                  <c:v>-7.8821861215349962</c:v>
                </c:pt>
                <c:pt idx="990">
                  <c:v>-7.8943949319924043</c:v>
                </c:pt>
                <c:pt idx="991">
                  <c:v>-7.9066037670698295</c:v>
                </c:pt>
                <c:pt idx="992">
                  <c:v>-7.9188126267668926</c:v>
                </c:pt>
                <c:pt idx="993">
                  <c:v>-7.9310215110832143</c:v>
                </c:pt>
                <c:pt idx="994">
                  <c:v>-7.9432304200184163</c:v>
                </c:pt>
                <c:pt idx="995">
                  <c:v>-7.9554393535721202</c:v>
                </c:pt>
                <c:pt idx="996">
                  <c:v>-7.9676483117439467</c:v>
                </c:pt>
                <c:pt idx="997">
                  <c:v>-7.9798572945335167</c:v>
                </c:pt>
                <c:pt idx="998">
                  <c:v>-7.9920663019404516</c:v>
                </c:pt>
                <c:pt idx="999">
                  <c:v>-8.0042753339643724</c:v>
                </c:pt>
                <c:pt idx="1000">
                  <c:v>-8.0164843906049015</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15.6</c:v>
                </c:pt>
                <c:pt idx="1">
                  <c:v>61.419875922080998</c:v>
                </c:pt>
                <c:pt idx="2">
                  <c:v>107.239751844162</c:v>
                </c:pt>
                <c:pt idx="3">
                  <c:v>106.0095273501578</c:v>
                </c:pt>
                <c:pt idx="4">
                  <c:v>107.239751844162</c:v>
                </c:pt>
                <c:pt idx="5">
                  <c:v>102.53952735015777</c:v>
                </c:pt>
                <c:pt idx="6">
                  <c:v>107.239751844162</c:v>
                </c:pt>
              </c:numCache>
            </c:numRef>
          </c:xVal>
          <c:yVal>
            <c:numRef>
              <c:f>Trajecto!$C$132:$C$138</c:f>
              <c:numCache>
                <c:formatCode>0</c:formatCode>
                <c:ptCount val="7"/>
                <c:pt idx="0">
                  <c:v>1338.3160174517054</c:v>
                </c:pt>
                <c:pt idx="1">
                  <c:v>669.15800872585271</c:v>
                </c:pt>
                <c:pt idx="2">
                  <c:v>0</c:v>
                </c:pt>
                <c:pt idx="3">
                  <c:v>61.931781603192135</c:v>
                </c:pt>
                <c:pt idx="4">
                  <c:v>0</c:v>
                </c:pt>
                <c:pt idx="5">
                  <c:v>24.852029220342903</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27.127843512154048</c:v>
                </c:pt>
                <c:pt idx="2">
                  <c:v>49.655687024308094</c:v>
                </c:pt>
                <c:pt idx="3">
                  <c:v>47.804774887552185</c:v>
                </c:pt>
                <c:pt idx="4">
                  <c:v>49.655687024308094</c:v>
                </c:pt>
                <c:pt idx="5">
                  <c:v>45.486599161063964</c:v>
                </c:pt>
                <c:pt idx="6">
                  <c:v>49.655687024308094</c:v>
                </c:pt>
              </c:numCache>
            </c:numRef>
          </c:xVal>
          <c:yVal>
            <c:numRef>
              <c:f>Trajecto!$C$149:$C$155</c:f>
              <c:numCache>
                <c:formatCode>0</c:formatCode>
                <c:ptCount val="7"/>
                <c:pt idx="0">
                  <c:v>570.20506866099674</c:v>
                </c:pt>
                <c:pt idx="1">
                  <c:v>285.10253433049837</c:v>
                </c:pt>
                <c:pt idx="2">
                  <c:v>0</c:v>
                </c:pt>
                <c:pt idx="3">
                  <c:v>103.25005978665345</c:v>
                </c:pt>
                <c:pt idx="4">
                  <c:v>0</c:v>
                </c:pt>
                <c:pt idx="5">
                  <c:v>21.960916364700985</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Calculs!$AE$4:$AE$1004</c:f>
              <c:numCache>
                <c:formatCode>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3.9</c:v>
                </c:pt>
              </c:numCache>
            </c:numRef>
          </c:xVal>
          <c:yVal>
            <c:numRef>
              <c:f>Trajecto!$C$158</c:f>
              <c:numCache>
                <c:formatCode>0</c:formatCode>
                <c:ptCount val="1"/>
                <c:pt idx="0">
                  <c:v>669.15800872585271</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25.50000000000005</c:v>
                </c:pt>
              </c:numCache>
            </c:numRef>
          </c:xVal>
          <c:yVal>
            <c:numRef>
              <c:f>Trajecto!$C$159</c:f>
              <c:numCache>
                <c:formatCode>0</c:formatCode>
                <c:ptCount val="1"/>
                <c:pt idx="0">
                  <c:v>670.50967844427589</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Calculs!$T$4:$T$1004</c:f>
              <c:numCache>
                <c:formatCode>0.00</c:formatCode>
                <c:ptCount val="1001"/>
                <c:pt idx="0">
                  <c:v>89.349480000000014</c:v>
                </c:pt>
                <c:pt idx="1">
                  <c:v>89.345083598531858</c:v>
                </c:pt>
                <c:pt idx="2">
                  <c:v>89.331894394127403</c:v>
                </c:pt>
                <c:pt idx="3">
                  <c:v>89.309912386786635</c:v>
                </c:pt>
                <c:pt idx="4">
                  <c:v>89.279137576509569</c:v>
                </c:pt>
                <c:pt idx="5">
                  <c:v>89.239569963296191</c:v>
                </c:pt>
                <c:pt idx="6">
                  <c:v>89.195657915535108</c:v>
                </c:pt>
                <c:pt idx="7">
                  <c:v>89.151849801614873</c:v>
                </c:pt>
                <c:pt idx="8">
                  <c:v>89.108145621535485</c:v>
                </c:pt>
                <c:pt idx="9">
                  <c:v>89.064545375296959</c:v>
                </c:pt>
                <c:pt idx="10">
                  <c:v>89.021049062899294</c:v>
                </c:pt>
                <c:pt idx="11">
                  <c:v>88.977656684342463</c:v>
                </c:pt>
                <c:pt idx="12">
                  <c:v>88.934368239626508</c:v>
                </c:pt>
                <c:pt idx="13">
                  <c:v>88.891183728751386</c:v>
                </c:pt>
                <c:pt idx="14">
                  <c:v>88.84810315171714</c:v>
                </c:pt>
                <c:pt idx="15">
                  <c:v>88.805126508523742</c:v>
                </c:pt>
                <c:pt idx="16">
                  <c:v>88.762253799171191</c:v>
                </c:pt>
                <c:pt idx="17">
                  <c:v>88.719485023659502</c:v>
                </c:pt>
                <c:pt idx="18">
                  <c:v>88.67682018198866</c:v>
                </c:pt>
                <c:pt idx="19">
                  <c:v>88.63425927415868</c:v>
                </c:pt>
                <c:pt idx="20">
                  <c:v>88.591802300169562</c:v>
                </c:pt>
                <c:pt idx="21">
                  <c:v>88.549449260021277</c:v>
                </c:pt>
                <c:pt idx="22">
                  <c:v>88.507200153713853</c:v>
                </c:pt>
                <c:pt idx="23">
                  <c:v>88.465054981247292</c:v>
                </c:pt>
                <c:pt idx="24">
                  <c:v>88.423013742621592</c:v>
                </c:pt>
                <c:pt idx="25">
                  <c:v>88.38107643783674</c:v>
                </c:pt>
                <c:pt idx="26">
                  <c:v>88.339243066892735</c:v>
                </c:pt>
                <c:pt idx="27">
                  <c:v>88.297513629789577</c:v>
                </c:pt>
                <c:pt idx="28">
                  <c:v>88.255888126527296</c:v>
                </c:pt>
                <c:pt idx="29">
                  <c:v>88.214366557105876</c:v>
                </c:pt>
                <c:pt idx="30">
                  <c:v>88.17294892152529</c:v>
                </c:pt>
                <c:pt idx="31">
                  <c:v>88.131635219785565</c:v>
                </c:pt>
                <c:pt idx="32">
                  <c:v>88.090425451886688</c:v>
                </c:pt>
                <c:pt idx="33">
                  <c:v>88.049319617828672</c:v>
                </c:pt>
                <c:pt idx="34">
                  <c:v>88.008317717611519</c:v>
                </c:pt>
                <c:pt idx="35">
                  <c:v>87.967419751235212</c:v>
                </c:pt>
                <c:pt idx="36">
                  <c:v>87.926625718699754</c:v>
                </c:pt>
                <c:pt idx="37">
                  <c:v>87.885935620005142</c:v>
                </c:pt>
                <c:pt idx="38">
                  <c:v>87.845349455151407</c:v>
                </c:pt>
                <c:pt idx="39">
                  <c:v>87.804867224138519</c:v>
                </c:pt>
                <c:pt idx="40">
                  <c:v>87.764488926966493</c:v>
                </c:pt>
                <c:pt idx="41">
                  <c:v>87.7242145636353</c:v>
                </c:pt>
                <c:pt idx="42">
                  <c:v>87.684044134144969</c:v>
                </c:pt>
                <c:pt idx="43">
                  <c:v>87.643977638495514</c:v>
                </c:pt>
                <c:pt idx="44">
                  <c:v>87.604015076686892</c:v>
                </c:pt>
                <c:pt idx="45">
                  <c:v>87.564156448719132</c:v>
                </c:pt>
                <c:pt idx="46">
                  <c:v>87.524401754592219</c:v>
                </c:pt>
                <c:pt idx="47">
                  <c:v>87.484750994306182</c:v>
                </c:pt>
                <c:pt idx="48">
                  <c:v>87.445204167860993</c:v>
                </c:pt>
                <c:pt idx="49">
                  <c:v>87.405761275256651</c:v>
                </c:pt>
                <c:pt idx="50">
                  <c:v>87.366422316493157</c:v>
                </c:pt>
                <c:pt idx="51">
                  <c:v>87.327164371423507</c:v>
                </c:pt>
                <c:pt idx="52">
                  <c:v>87.287964519900711</c:v>
                </c:pt>
                <c:pt idx="53">
                  <c:v>87.248822761924743</c:v>
                </c:pt>
                <c:pt idx="54">
                  <c:v>87.2097390974956</c:v>
                </c:pt>
                <c:pt idx="55">
                  <c:v>87.170713526613298</c:v>
                </c:pt>
                <c:pt idx="56">
                  <c:v>87.131746049277837</c:v>
                </c:pt>
                <c:pt idx="57">
                  <c:v>87.092836665489202</c:v>
                </c:pt>
                <c:pt idx="58">
                  <c:v>87.053985375247422</c:v>
                </c:pt>
                <c:pt idx="59">
                  <c:v>87.015192178552454</c:v>
                </c:pt>
                <c:pt idx="60">
                  <c:v>86.976457075404326</c:v>
                </c:pt>
                <c:pt idx="61">
                  <c:v>86.937780065803054</c:v>
                </c:pt>
                <c:pt idx="62">
                  <c:v>86.899161149748608</c:v>
                </c:pt>
                <c:pt idx="63">
                  <c:v>86.860600327240988</c:v>
                </c:pt>
                <c:pt idx="64">
                  <c:v>86.822097598280209</c:v>
                </c:pt>
                <c:pt idx="65">
                  <c:v>86.783652962866256</c:v>
                </c:pt>
                <c:pt idx="66">
                  <c:v>86.745266420999158</c:v>
                </c:pt>
                <c:pt idx="67">
                  <c:v>86.706937972678887</c:v>
                </c:pt>
                <c:pt idx="68">
                  <c:v>86.668667617905442</c:v>
                </c:pt>
                <c:pt idx="69">
                  <c:v>86.630455356678837</c:v>
                </c:pt>
                <c:pt idx="70">
                  <c:v>86.592301188999073</c:v>
                </c:pt>
                <c:pt idx="71">
                  <c:v>86.55420511486615</c:v>
                </c:pt>
                <c:pt idx="72">
                  <c:v>86.516167134280067</c:v>
                </c:pt>
                <c:pt idx="73">
                  <c:v>86.478187247240797</c:v>
                </c:pt>
                <c:pt idx="74">
                  <c:v>86.440265453748367</c:v>
                </c:pt>
                <c:pt idx="75">
                  <c:v>86.402401753802792</c:v>
                </c:pt>
                <c:pt idx="76">
                  <c:v>86.364596147404043</c:v>
                </c:pt>
                <c:pt idx="77">
                  <c:v>86.326848634552121</c:v>
                </c:pt>
                <c:pt idx="78">
                  <c:v>86.289159215247039</c:v>
                </c:pt>
                <c:pt idx="79">
                  <c:v>86.251527889488784</c:v>
                </c:pt>
                <c:pt idx="80">
                  <c:v>86.21395465727737</c:v>
                </c:pt>
                <c:pt idx="81">
                  <c:v>86.176439518612796</c:v>
                </c:pt>
                <c:pt idx="82">
                  <c:v>86.138982473495062</c:v>
                </c:pt>
                <c:pt idx="83">
                  <c:v>86.101583521924155</c:v>
                </c:pt>
                <c:pt idx="84">
                  <c:v>86.064242663900089</c:v>
                </c:pt>
                <c:pt idx="85">
                  <c:v>86.026959899422863</c:v>
                </c:pt>
                <c:pt idx="86">
                  <c:v>85.989735228492464</c:v>
                </c:pt>
                <c:pt idx="87">
                  <c:v>85.952568651108905</c:v>
                </c:pt>
                <c:pt idx="88">
                  <c:v>85.915460167272172</c:v>
                </c:pt>
                <c:pt idx="89">
                  <c:v>85.878409776982281</c:v>
                </c:pt>
                <c:pt idx="90">
                  <c:v>85.84141748023923</c:v>
                </c:pt>
                <c:pt idx="91">
                  <c:v>85.804483277043005</c:v>
                </c:pt>
                <c:pt idx="92">
                  <c:v>85.767607167393621</c:v>
                </c:pt>
                <c:pt idx="93">
                  <c:v>85.730789151291077</c:v>
                </c:pt>
                <c:pt idx="94">
                  <c:v>85.694029228735374</c:v>
                </c:pt>
                <c:pt idx="95">
                  <c:v>85.657327399726498</c:v>
                </c:pt>
                <c:pt idx="96">
                  <c:v>85.620683664264462</c:v>
                </c:pt>
                <c:pt idx="97">
                  <c:v>85.584098022349238</c:v>
                </c:pt>
                <c:pt idx="98">
                  <c:v>85.547570473980883</c:v>
                </c:pt>
                <c:pt idx="99">
                  <c:v>85.511101019159355</c:v>
                </c:pt>
                <c:pt idx="100">
                  <c:v>85.474689657884653</c:v>
                </c:pt>
                <c:pt idx="101">
                  <c:v>85.438346728838852</c:v>
                </c:pt>
                <c:pt idx="102">
                  <c:v>85.40208257070401</c:v>
                </c:pt>
                <c:pt idx="103">
                  <c:v>85.365897183480129</c:v>
                </c:pt>
                <c:pt idx="104">
                  <c:v>85.329790567167223</c:v>
                </c:pt>
                <c:pt idx="105">
                  <c:v>85.293762721765262</c:v>
                </c:pt>
                <c:pt idx="106">
                  <c:v>85.257813647274276</c:v>
                </c:pt>
                <c:pt idx="107">
                  <c:v>85.22194334369425</c:v>
                </c:pt>
                <c:pt idx="108">
                  <c:v>85.186151811025212</c:v>
                </c:pt>
                <c:pt idx="109">
                  <c:v>85.150439049267121</c:v>
                </c:pt>
                <c:pt idx="110">
                  <c:v>85.114805058420004</c:v>
                </c:pt>
                <c:pt idx="111">
                  <c:v>85.079249838483847</c:v>
                </c:pt>
                <c:pt idx="112">
                  <c:v>85.04377338945865</c:v>
                </c:pt>
                <c:pt idx="113">
                  <c:v>85.008375711344428</c:v>
                </c:pt>
                <c:pt idx="114">
                  <c:v>84.973056804141152</c:v>
                </c:pt>
                <c:pt idx="115">
                  <c:v>84.93781666784885</c:v>
                </c:pt>
                <c:pt idx="116">
                  <c:v>84.902655302467508</c:v>
                </c:pt>
                <c:pt idx="117">
                  <c:v>84.867572707997127</c:v>
                </c:pt>
                <c:pt idx="118">
                  <c:v>84.832568884437705</c:v>
                </c:pt>
                <c:pt idx="119">
                  <c:v>84.797643831789244</c:v>
                </c:pt>
                <c:pt idx="120">
                  <c:v>84.762797550051758</c:v>
                </c:pt>
                <c:pt idx="121">
                  <c:v>84.728030039225231</c:v>
                </c:pt>
                <c:pt idx="122">
                  <c:v>84.693341299309665</c:v>
                </c:pt>
                <c:pt idx="123">
                  <c:v>84.658731330305059</c:v>
                </c:pt>
                <c:pt idx="124">
                  <c:v>84.624200132211413</c:v>
                </c:pt>
                <c:pt idx="125">
                  <c:v>84.589747705028742</c:v>
                </c:pt>
                <c:pt idx="126">
                  <c:v>84.555374048757031</c:v>
                </c:pt>
                <c:pt idx="127">
                  <c:v>84.521079163396266</c:v>
                </c:pt>
                <c:pt idx="128">
                  <c:v>84.486863048946475</c:v>
                </c:pt>
                <c:pt idx="129">
                  <c:v>84.452725705407659</c:v>
                </c:pt>
                <c:pt idx="130">
                  <c:v>84.418667132779788</c:v>
                </c:pt>
                <c:pt idx="131">
                  <c:v>84.384687331062906</c:v>
                </c:pt>
                <c:pt idx="132">
                  <c:v>84.350786300256985</c:v>
                </c:pt>
                <c:pt idx="133">
                  <c:v>84.316964040362024</c:v>
                </c:pt>
                <c:pt idx="134">
                  <c:v>84.283220551378037</c:v>
                </c:pt>
                <c:pt idx="135">
                  <c:v>84.249555833304996</c:v>
                </c:pt>
                <c:pt idx="136">
                  <c:v>84.215969886142929</c:v>
                </c:pt>
                <c:pt idx="137">
                  <c:v>84.182462709891823</c:v>
                </c:pt>
                <c:pt idx="138">
                  <c:v>84.149034304551677</c:v>
                </c:pt>
                <c:pt idx="139">
                  <c:v>84.115684670122491</c:v>
                </c:pt>
                <c:pt idx="140">
                  <c:v>84.082413806604279</c:v>
                </c:pt>
                <c:pt idx="141">
                  <c:v>84.049221713997014</c:v>
                </c:pt>
                <c:pt idx="142">
                  <c:v>84.016108392300723</c:v>
                </c:pt>
                <c:pt idx="143">
                  <c:v>83.983073841515392</c:v>
                </c:pt>
                <c:pt idx="144">
                  <c:v>83.950118061641021</c:v>
                </c:pt>
                <c:pt idx="145">
                  <c:v>83.917241052677625</c:v>
                </c:pt>
                <c:pt idx="146">
                  <c:v>83.884442814625174</c:v>
                </c:pt>
                <c:pt idx="147">
                  <c:v>83.851723347483698</c:v>
                </c:pt>
                <c:pt idx="148">
                  <c:v>83.819082651253183</c:v>
                </c:pt>
                <c:pt idx="149">
                  <c:v>83.786520725933627</c:v>
                </c:pt>
                <c:pt idx="150">
                  <c:v>83.754037571525032</c:v>
                </c:pt>
                <c:pt idx="151">
                  <c:v>83.721629741800058</c:v>
                </c:pt>
                <c:pt idx="152">
                  <c:v>83.689293790531337</c:v>
                </c:pt>
                <c:pt idx="153">
                  <c:v>83.657029717718885</c:v>
                </c:pt>
                <c:pt idx="154">
                  <c:v>83.624837523362672</c:v>
                </c:pt>
                <c:pt idx="155">
                  <c:v>83.592717207462712</c:v>
                </c:pt>
                <c:pt idx="156">
                  <c:v>83.560668770019007</c:v>
                </c:pt>
                <c:pt idx="157">
                  <c:v>83.528692211031554</c:v>
                </c:pt>
                <c:pt idx="158">
                  <c:v>83.496787530500356</c:v>
                </c:pt>
                <c:pt idx="159">
                  <c:v>83.464954728425411</c:v>
                </c:pt>
                <c:pt idx="160">
                  <c:v>83.43319380480672</c:v>
                </c:pt>
                <c:pt idx="161">
                  <c:v>83.401504759644268</c:v>
                </c:pt>
                <c:pt idx="162">
                  <c:v>83.369887592938099</c:v>
                </c:pt>
                <c:pt idx="163">
                  <c:v>83.338342304688183</c:v>
                </c:pt>
                <c:pt idx="164">
                  <c:v>83.306868894894521</c:v>
                </c:pt>
                <c:pt idx="165">
                  <c:v>83.275467363557098</c:v>
                </c:pt>
                <c:pt idx="166">
                  <c:v>83.244137710675943</c:v>
                </c:pt>
                <c:pt idx="167">
                  <c:v>83.212879936251028</c:v>
                </c:pt>
                <c:pt idx="168">
                  <c:v>83.181694040282366</c:v>
                </c:pt>
                <c:pt idx="169">
                  <c:v>83.150580022769972</c:v>
                </c:pt>
                <c:pt idx="170">
                  <c:v>83.119537883713818</c:v>
                </c:pt>
                <c:pt idx="171">
                  <c:v>83.088567623113917</c:v>
                </c:pt>
                <c:pt idx="172">
                  <c:v>83.057669240970284</c:v>
                </c:pt>
                <c:pt idx="173">
                  <c:v>83.026842737282905</c:v>
                </c:pt>
                <c:pt idx="174">
                  <c:v>82.99608811205178</c:v>
                </c:pt>
                <c:pt idx="175">
                  <c:v>82.965405365276908</c:v>
                </c:pt>
                <c:pt idx="176">
                  <c:v>82.93479449695829</c:v>
                </c:pt>
                <c:pt idx="177">
                  <c:v>82.904255507095925</c:v>
                </c:pt>
                <c:pt idx="178">
                  <c:v>82.8737883956898</c:v>
                </c:pt>
                <c:pt idx="179">
                  <c:v>82.843393162739943</c:v>
                </c:pt>
                <c:pt idx="180">
                  <c:v>82.81306980824634</c:v>
                </c:pt>
                <c:pt idx="181">
                  <c:v>82.782818332208976</c:v>
                </c:pt>
                <c:pt idx="182">
                  <c:v>82.752638734627894</c:v>
                </c:pt>
                <c:pt idx="183">
                  <c:v>82.722531015503051</c:v>
                </c:pt>
                <c:pt idx="184">
                  <c:v>82.692495174834463</c:v>
                </c:pt>
                <c:pt idx="185">
                  <c:v>82.662531212622142</c:v>
                </c:pt>
                <c:pt idx="186">
                  <c:v>82.63263912886606</c:v>
                </c:pt>
                <c:pt idx="187">
                  <c:v>82.602818923566232</c:v>
                </c:pt>
                <c:pt idx="188">
                  <c:v>82.573070596722658</c:v>
                </c:pt>
                <c:pt idx="189">
                  <c:v>82.543394148335338</c:v>
                </c:pt>
                <c:pt idx="190">
                  <c:v>82.513789578404271</c:v>
                </c:pt>
                <c:pt idx="191">
                  <c:v>82.484256886929458</c:v>
                </c:pt>
                <c:pt idx="192">
                  <c:v>82.454796073910913</c:v>
                </c:pt>
                <c:pt idx="193">
                  <c:v>82.425407139348607</c:v>
                </c:pt>
                <c:pt idx="194">
                  <c:v>82.396090083242569</c:v>
                </c:pt>
                <c:pt idx="195">
                  <c:v>82.366844905592785</c:v>
                </c:pt>
                <c:pt idx="196">
                  <c:v>82.33767160639924</c:v>
                </c:pt>
                <c:pt idx="197">
                  <c:v>82.308570185661964</c:v>
                </c:pt>
                <c:pt idx="198">
                  <c:v>82.279540643380926</c:v>
                </c:pt>
                <c:pt idx="199">
                  <c:v>82.250582979556157</c:v>
                </c:pt>
                <c:pt idx="200">
                  <c:v>82.221697194187627</c:v>
                </c:pt>
                <c:pt idx="201">
                  <c:v>82.192883287275365</c:v>
                </c:pt>
                <c:pt idx="202">
                  <c:v>82.16414125881937</c:v>
                </c:pt>
                <c:pt idx="203">
                  <c:v>82.135471108819615</c:v>
                </c:pt>
                <c:pt idx="204">
                  <c:v>82.106872837276114</c:v>
                </c:pt>
                <c:pt idx="205">
                  <c:v>82.078346444188867</c:v>
                </c:pt>
                <c:pt idx="206">
                  <c:v>82.049891929557873</c:v>
                </c:pt>
                <c:pt idx="207">
                  <c:v>82.021509293383133</c:v>
                </c:pt>
                <c:pt idx="208">
                  <c:v>81.993198535664646</c:v>
                </c:pt>
                <c:pt idx="209">
                  <c:v>81.964959656402399</c:v>
                </c:pt>
                <c:pt idx="210">
                  <c:v>81.93679265559642</c:v>
                </c:pt>
                <c:pt idx="211">
                  <c:v>81.908697533246709</c:v>
                </c:pt>
                <c:pt idx="212">
                  <c:v>81.880674289353237</c:v>
                </c:pt>
                <c:pt idx="213">
                  <c:v>81.852722923916033</c:v>
                </c:pt>
                <c:pt idx="214">
                  <c:v>81.824843436935069</c:v>
                </c:pt>
                <c:pt idx="215">
                  <c:v>81.797035828410372</c:v>
                </c:pt>
                <c:pt idx="216">
                  <c:v>81.769300098341915</c:v>
                </c:pt>
                <c:pt idx="217">
                  <c:v>81.741636246729712</c:v>
                </c:pt>
                <c:pt idx="218">
                  <c:v>81.714044273573762</c:v>
                </c:pt>
                <c:pt idx="219">
                  <c:v>81.686524178874066</c:v>
                </c:pt>
                <c:pt idx="220">
                  <c:v>81.659075962630624</c:v>
                </c:pt>
                <c:pt idx="221">
                  <c:v>81.631699624843449</c:v>
                </c:pt>
                <c:pt idx="222">
                  <c:v>81.604395165512528</c:v>
                </c:pt>
                <c:pt idx="223">
                  <c:v>81.577162584637861</c:v>
                </c:pt>
                <c:pt idx="224">
                  <c:v>81.550001882219448</c:v>
                </c:pt>
                <c:pt idx="225">
                  <c:v>81.522913058257288</c:v>
                </c:pt>
                <c:pt idx="226">
                  <c:v>81.495896112751382</c:v>
                </c:pt>
                <c:pt idx="227">
                  <c:v>81.468951045701715</c:v>
                </c:pt>
                <c:pt idx="228">
                  <c:v>81.442077857108316</c:v>
                </c:pt>
                <c:pt idx="229">
                  <c:v>81.415276546971157</c:v>
                </c:pt>
                <c:pt idx="230">
                  <c:v>81.388547115290251</c:v>
                </c:pt>
                <c:pt idx="231">
                  <c:v>81.361889562065628</c:v>
                </c:pt>
                <c:pt idx="232">
                  <c:v>81.335303887297243</c:v>
                </c:pt>
                <c:pt idx="233">
                  <c:v>81.308790090985127</c:v>
                </c:pt>
                <c:pt idx="234">
                  <c:v>81.28234817312925</c:v>
                </c:pt>
                <c:pt idx="235">
                  <c:v>81.255978133729627</c:v>
                </c:pt>
                <c:pt idx="236">
                  <c:v>81.229679972786258</c:v>
                </c:pt>
                <c:pt idx="237">
                  <c:v>81.203453690299142</c:v>
                </c:pt>
                <c:pt idx="238">
                  <c:v>81.17729928626828</c:v>
                </c:pt>
                <c:pt idx="239">
                  <c:v>81.151216760693657</c:v>
                </c:pt>
                <c:pt idx="240">
                  <c:v>81.125206113575302</c:v>
                </c:pt>
                <c:pt idx="241">
                  <c:v>81.099267344913216</c:v>
                </c:pt>
                <c:pt idx="242">
                  <c:v>81.073400454707382</c:v>
                </c:pt>
                <c:pt idx="243">
                  <c:v>81.047605442957789</c:v>
                </c:pt>
                <c:pt idx="244">
                  <c:v>81.021882309664463</c:v>
                </c:pt>
                <c:pt idx="245">
                  <c:v>80.996231054827376</c:v>
                </c:pt>
                <c:pt idx="246">
                  <c:v>80.970651678446558</c:v>
                </c:pt>
                <c:pt idx="247">
                  <c:v>80.945144180521979</c:v>
                </c:pt>
                <c:pt idx="248">
                  <c:v>80.919708561053653</c:v>
                </c:pt>
                <c:pt idx="249">
                  <c:v>80.894344820041596</c:v>
                </c:pt>
                <c:pt idx="250">
                  <c:v>80.869052957485778</c:v>
                </c:pt>
                <c:pt idx="251">
                  <c:v>80.843847313462959</c:v>
                </c:pt>
                <c:pt idx="252">
                  <c:v>80.818742228049885</c:v>
                </c:pt>
                <c:pt idx="253">
                  <c:v>80.793737701246556</c:v>
                </c:pt>
                <c:pt idx="254">
                  <c:v>80.768833733052972</c:v>
                </c:pt>
                <c:pt idx="255">
                  <c:v>80.744030323469119</c:v>
                </c:pt>
                <c:pt idx="256">
                  <c:v>80.719327472495024</c:v>
                </c:pt>
                <c:pt idx="257">
                  <c:v>80.694725180130661</c:v>
                </c:pt>
                <c:pt idx="258">
                  <c:v>80.670223446376028</c:v>
                </c:pt>
                <c:pt idx="259">
                  <c:v>80.645822271231154</c:v>
                </c:pt>
                <c:pt idx="260">
                  <c:v>80.621521654696011</c:v>
                </c:pt>
                <c:pt idx="261">
                  <c:v>80.597321596770612</c:v>
                </c:pt>
                <c:pt idx="262">
                  <c:v>80.573222097454945</c:v>
                </c:pt>
                <c:pt idx="263">
                  <c:v>80.549223156749036</c:v>
                </c:pt>
                <c:pt idx="264">
                  <c:v>80.525324774652859</c:v>
                </c:pt>
                <c:pt idx="265">
                  <c:v>80.501526951166426</c:v>
                </c:pt>
                <c:pt idx="266">
                  <c:v>80.477829686289724</c:v>
                </c:pt>
                <c:pt idx="267">
                  <c:v>80.45423298002278</c:v>
                </c:pt>
                <c:pt idx="268">
                  <c:v>80.430736832365568</c:v>
                </c:pt>
                <c:pt idx="269">
                  <c:v>80.407341243318072</c:v>
                </c:pt>
                <c:pt idx="270">
                  <c:v>80.384046212880335</c:v>
                </c:pt>
                <c:pt idx="271">
                  <c:v>80.360851741052329</c:v>
                </c:pt>
                <c:pt idx="272">
                  <c:v>80.337757827834054</c:v>
                </c:pt>
                <c:pt idx="273">
                  <c:v>80.314764473225537</c:v>
                </c:pt>
                <c:pt idx="274">
                  <c:v>80.291871677226752</c:v>
                </c:pt>
                <c:pt idx="275">
                  <c:v>80.269079439837711</c:v>
                </c:pt>
                <c:pt idx="276">
                  <c:v>80.246387761058415</c:v>
                </c:pt>
                <c:pt idx="277">
                  <c:v>80.223796640888864</c:v>
                </c:pt>
                <c:pt idx="278">
                  <c:v>80.201306079329044</c:v>
                </c:pt>
                <c:pt idx="279">
                  <c:v>80.178916076378968</c:v>
                </c:pt>
                <c:pt idx="280">
                  <c:v>80.156626632038638</c:v>
                </c:pt>
                <c:pt idx="281">
                  <c:v>80.134437746308038</c:v>
                </c:pt>
                <c:pt idx="282">
                  <c:v>80.112349419187183</c:v>
                </c:pt>
                <c:pt idx="283">
                  <c:v>80.090361650676073</c:v>
                </c:pt>
                <c:pt idx="284">
                  <c:v>80.068474440774708</c:v>
                </c:pt>
                <c:pt idx="285">
                  <c:v>80.046687789483073</c:v>
                </c:pt>
                <c:pt idx="286">
                  <c:v>80.025001696801183</c:v>
                </c:pt>
                <c:pt idx="287">
                  <c:v>80.003416162729039</c:v>
                </c:pt>
                <c:pt idx="288">
                  <c:v>79.981931187266639</c:v>
                </c:pt>
                <c:pt idx="289">
                  <c:v>79.96054677041397</c:v>
                </c:pt>
                <c:pt idx="290">
                  <c:v>79.939262912171046</c:v>
                </c:pt>
                <c:pt idx="291">
                  <c:v>79.918079612537866</c:v>
                </c:pt>
                <c:pt idx="292">
                  <c:v>79.896996871514432</c:v>
                </c:pt>
                <c:pt idx="293">
                  <c:v>79.876014689100728</c:v>
                </c:pt>
                <c:pt idx="294">
                  <c:v>79.855133065296769</c:v>
                </c:pt>
                <c:pt idx="295">
                  <c:v>79.834352000102555</c:v>
                </c:pt>
                <c:pt idx="296">
                  <c:v>79.813671493518086</c:v>
                </c:pt>
                <c:pt idx="297">
                  <c:v>79.793091545543348</c:v>
                </c:pt>
                <c:pt idx="298">
                  <c:v>79.772767366206423</c:v>
                </c:pt>
                <c:pt idx="299">
                  <c:v>79.75285416553541</c:v>
                </c:pt>
                <c:pt idx="300">
                  <c:v>79.733351943530266</c:v>
                </c:pt>
                <c:pt idx="301">
                  <c:v>79.714260700191033</c:v>
                </c:pt>
                <c:pt idx="302">
                  <c:v>79.695580435517698</c:v>
                </c:pt>
                <c:pt idx="303">
                  <c:v>79.67731114951026</c:v>
                </c:pt>
                <c:pt idx="304">
                  <c:v>79.659452842168719</c:v>
                </c:pt>
                <c:pt idx="305">
                  <c:v>79.642005513493061</c:v>
                </c:pt>
                <c:pt idx="306">
                  <c:v>79.624969163483314</c:v>
                </c:pt>
                <c:pt idx="307">
                  <c:v>79.608343792139479</c:v>
                </c:pt>
                <c:pt idx="308">
                  <c:v>79.592129399461513</c:v>
                </c:pt>
                <c:pt idx="309">
                  <c:v>79.576325985449444</c:v>
                </c:pt>
                <c:pt idx="310">
                  <c:v>79.560933550103286</c:v>
                </c:pt>
                <c:pt idx="311">
                  <c:v>79.545952093423026</c:v>
                </c:pt>
                <c:pt idx="312">
                  <c:v>79.531381615408648</c:v>
                </c:pt>
                <c:pt idx="313">
                  <c:v>79.517222116060182</c:v>
                </c:pt>
                <c:pt idx="314">
                  <c:v>79.503473595377599</c:v>
                </c:pt>
                <c:pt idx="315">
                  <c:v>79.490136053360928</c:v>
                </c:pt>
                <c:pt idx="316">
                  <c:v>79.477209490010139</c:v>
                </c:pt>
                <c:pt idx="317">
                  <c:v>79.464693905325248</c:v>
                </c:pt>
                <c:pt idx="318">
                  <c:v>79.452589299306268</c:v>
                </c:pt>
                <c:pt idx="319">
                  <c:v>79.440895671953186</c:v>
                </c:pt>
                <c:pt idx="320">
                  <c:v>79.429613023265972</c:v>
                </c:pt>
                <c:pt idx="321">
                  <c:v>79.418679912568351</c:v>
                </c:pt>
                <c:pt idx="322">
                  <c:v>79.40803489918396</c:v>
                </c:pt>
                <c:pt idx="323">
                  <c:v>79.397677983112828</c:v>
                </c:pt>
                <c:pt idx="324">
                  <c:v>79.387609164354942</c:v>
                </c:pt>
                <c:pt idx="325">
                  <c:v>79.377828442910285</c:v>
                </c:pt>
                <c:pt idx="326">
                  <c:v>79.368335818778888</c:v>
                </c:pt>
                <c:pt idx="327">
                  <c:v>79.35913129196075</c:v>
                </c:pt>
                <c:pt idx="328">
                  <c:v>79.350214862455857</c:v>
                </c:pt>
                <c:pt idx="329">
                  <c:v>79.341586530264209</c:v>
                </c:pt>
                <c:pt idx="330">
                  <c:v>79.333246295385806</c:v>
                </c:pt>
                <c:pt idx="331">
                  <c:v>79.325194157820647</c:v>
                </c:pt>
                <c:pt idx="332">
                  <c:v>79.317430117568748</c:v>
                </c:pt>
                <c:pt idx="333">
                  <c:v>79.309954174630079</c:v>
                </c:pt>
                <c:pt idx="334">
                  <c:v>79.302766329004655</c:v>
                </c:pt>
                <c:pt idx="335">
                  <c:v>79.29586658069249</c:v>
                </c:pt>
                <c:pt idx="336">
                  <c:v>79.289254929693556</c:v>
                </c:pt>
                <c:pt idx="337">
                  <c:v>79.28293137600788</c:v>
                </c:pt>
                <c:pt idx="338">
                  <c:v>79.276895919635436</c:v>
                </c:pt>
                <c:pt idx="339">
                  <c:v>79.27114856057625</c:v>
                </c:pt>
                <c:pt idx="340">
                  <c:v>79.26568929883031</c:v>
                </c:pt>
                <c:pt idx="341">
                  <c:v>79.2605181343976</c:v>
                </c:pt>
                <c:pt idx="342">
                  <c:v>79.255635067278149</c:v>
                </c:pt>
                <c:pt idx="343">
                  <c:v>79.251040097471943</c:v>
                </c:pt>
                <c:pt idx="344">
                  <c:v>79.246733224978982</c:v>
                </c:pt>
                <c:pt idx="345">
                  <c:v>79.242714449799266</c:v>
                </c:pt>
                <c:pt idx="346">
                  <c:v>79.238983771932794</c:v>
                </c:pt>
                <c:pt idx="347">
                  <c:v>79.235541191379568</c:v>
                </c:pt>
                <c:pt idx="348">
                  <c:v>79.232380098311992</c:v>
                </c:pt>
                <c:pt idx="349">
                  <c:v>79.229493882902474</c:v>
                </c:pt>
                <c:pt idx="350">
                  <c:v>79.226882545151014</c:v>
                </c:pt>
                <c:pt idx="351">
                  <c:v>79.224546085057582</c:v>
                </c:pt>
                <c:pt idx="352">
                  <c:v>79.222484502622208</c:v>
                </c:pt>
                <c:pt idx="353">
                  <c:v>79.220697797844892</c:v>
                </c:pt>
                <c:pt idx="354">
                  <c:v>79.219185970725619</c:v>
                </c:pt>
                <c:pt idx="355">
                  <c:v>79.217949021264388</c:v>
                </c:pt>
                <c:pt idx="356">
                  <c:v>79.21698694946123</c:v>
                </c:pt>
                <c:pt idx="357">
                  <c:v>79.216299755316101</c:v>
                </c:pt>
                <c:pt idx="358">
                  <c:v>79.215887438829029</c:v>
                </c:pt>
                <c:pt idx="359">
                  <c:v>79.21575</c:v>
                </c:pt>
                <c:pt idx="360">
                  <c:v>79.21575</c:v>
                </c:pt>
                <c:pt idx="361">
                  <c:v>79.21575</c:v>
                </c:pt>
                <c:pt idx="362">
                  <c:v>79.21575</c:v>
                </c:pt>
                <c:pt idx="363">
                  <c:v>79.21575</c:v>
                </c:pt>
                <c:pt idx="364">
                  <c:v>79.21575</c:v>
                </c:pt>
                <c:pt idx="365">
                  <c:v>79.21575</c:v>
                </c:pt>
                <c:pt idx="366">
                  <c:v>79.21575</c:v>
                </c:pt>
                <c:pt idx="367">
                  <c:v>79.21575</c:v>
                </c:pt>
                <c:pt idx="368">
                  <c:v>79.21575</c:v>
                </c:pt>
                <c:pt idx="369">
                  <c:v>79.21575</c:v>
                </c:pt>
                <c:pt idx="370">
                  <c:v>79.21575</c:v>
                </c:pt>
                <c:pt idx="371">
                  <c:v>79.21575</c:v>
                </c:pt>
                <c:pt idx="372">
                  <c:v>79.21575</c:v>
                </c:pt>
                <c:pt idx="373">
                  <c:v>79.21575</c:v>
                </c:pt>
                <c:pt idx="374">
                  <c:v>79.21575</c:v>
                </c:pt>
                <c:pt idx="375">
                  <c:v>79.21575</c:v>
                </c:pt>
                <c:pt idx="376">
                  <c:v>79.21575</c:v>
                </c:pt>
                <c:pt idx="377">
                  <c:v>79.21575</c:v>
                </c:pt>
                <c:pt idx="378">
                  <c:v>79.21575</c:v>
                </c:pt>
                <c:pt idx="379">
                  <c:v>79.21575</c:v>
                </c:pt>
                <c:pt idx="380">
                  <c:v>79.21575</c:v>
                </c:pt>
                <c:pt idx="381">
                  <c:v>79.21575</c:v>
                </c:pt>
                <c:pt idx="382">
                  <c:v>79.21575</c:v>
                </c:pt>
                <c:pt idx="383">
                  <c:v>79.21575</c:v>
                </c:pt>
                <c:pt idx="384">
                  <c:v>79.21575</c:v>
                </c:pt>
                <c:pt idx="385">
                  <c:v>79.21575</c:v>
                </c:pt>
                <c:pt idx="386">
                  <c:v>79.21575</c:v>
                </c:pt>
                <c:pt idx="387">
                  <c:v>79.21575</c:v>
                </c:pt>
                <c:pt idx="388">
                  <c:v>79.21575</c:v>
                </c:pt>
                <c:pt idx="389">
                  <c:v>79.21575</c:v>
                </c:pt>
                <c:pt idx="390">
                  <c:v>79.21575</c:v>
                </c:pt>
                <c:pt idx="391">
                  <c:v>79.21575</c:v>
                </c:pt>
                <c:pt idx="392">
                  <c:v>79.21575</c:v>
                </c:pt>
                <c:pt idx="393">
                  <c:v>79.21575</c:v>
                </c:pt>
                <c:pt idx="394">
                  <c:v>79.21575</c:v>
                </c:pt>
                <c:pt idx="395">
                  <c:v>79.21575</c:v>
                </c:pt>
                <c:pt idx="396">
                  <c:v>79.21575</c:v>
                </c:pt>
                <c:pt idx="397">
                  <c:v>79.21575</c:v>
                </c:pt>
                <c:pt idx="398">
                  <c:v>79.21575</c:v>
                </c:pt>
                <c:pt idx="399">
                  <c:v>79.21575</c:v>
                </c:pt>
                <c:pt idx="400">
                  <c:v>79.21575</c:v>
                </c:pt>
                <c:pt idx="401">
                  <c:v>79.21575</c:v>
                </c:pt>
                <c:pt idx="402">
                  <c:v>79.21575</c:v>
                </c:pt>
                <c:pt idx="403">
                  <c:v>79.21575</c:v>
                </c:pt>
                <c:pt idx="404">
                  <c:v>79.21575</c:v>
                </c:pt>
                <c:pt idx="405">
                  <c:v>79.21575</c:v>
                </c:pt>
                <c:pt idx="406">
                  <c:v>79.21575</c:v>
                </c:pt>
                <c:pt idx="407">
                  <c:v>79.21575</c:v>
                </c:pt>
                <c:pt idx="408">
                  <c:v>79.21575</c:v>
                </c:pt>
                <c:pt idx="409">
                  <c:v>79.21575</c:v>
                </c:pt>
                <c:pt idx="410">
                  <c:v>79.21575</c:v>
                </c:pt>
                <c:pt idx="411">
                  <c:v>79.21575</c:v>
                </c:pt>
                <c:pt idx="412">
                  <c:v>79.21575</c:v>
                </c:pt>
                <c:pt idx="413">
                  <c:v>79.21575</c:v>
                </c:pt>
                <c:pt idx="414">
                  <c:v>79.21575</c:v>
                </c:pt>
                <c:pt idx="415">
                  <c:v>79.21575</c:v>
                </c:pt>
                <c:pt idx="416">
                  <c:v>79.21575</c:v>
                </c:pt>
                <c:pt idx="417">
                  <c:v>79.21575</c:v>
                </c:pt>
                <c:pt idx="418">
                  <c:v>79.21575</c:v>
                </c:pt>
                <c:pt idx="419">
                  <c:v>79.21575</c:v>
                </c:pt>
                <c:pt idx="420">
                  <c:v>79.21575</c:v>
                </c:pt>
                <c:pt idx="421">
                  <c:v>79.21575</c:v>
                </c:pt>
                <c:pt idx="422">
                  <c:v>79.21575</c:v>
                </c:pt>
                <c:pt idx="423">
                  <c:v>79.21575</c:v>
                </c:pt>
                <c:pt idx="424">
                  <c:v>79.21575</c:v>
                </c:pt>
                <c:pt idx="425">
                  <c:v>79.21575</c:v>
                </c:pt>
                <c:pt idx="426">
                  <c:v>79.21575</c:v>
                </c:pt>
                <c:pt idx="427">
                  <c:v>79.21575</c:v>
                </c:pt>
                <c:pt idx="428">
                  <c:v>79.21575</c:v>
                </c:pt>
                <c:pt idx="429">
                  <c:v>79.21575</c:v>
                </c:pt>
                <c:pt idx="430">
                  <c:v>79.21575</c:v>
                </c:pt>
                <c:pt idx="431">
                  <c:v>79.21575</c:v>
                </c:pt>
                <c:pt idx="432">
                  <c:v>79.21575</c:v>
                </c:pt>
                <c:pt idx="433">
                  <c:v>79.21575</c:v>
                </c:pt>
                <c:pt idx="434">
                  <c:v>79.21575</c:v>
                </c:pt>
                <c:pt idx="435">
                  <c:v>79.21575</c:v>
                </c:pt>
                <c:pt idx="436">
                  <c:v>79.21575</c:v>
                </c:pt>
                <c:pt idx="437">
                  <c:v>79.21575</c:v>
                </c:pt>
                <c:pt idx="438">
                  <c:v>79.21575</c:v>
                </c:pt>
                <c:pt idx="439">
                  <c:v>79.21575</c:v>
                </c:pt>
                <c:pt idx="440">
                  <c:v>79.21575</c:v>
                </c:pt>
                <c:pt idx="441">
                  <c:v>79.21575</c:v>
                </c:pt>
                <c:pt idx="442">
                  <c:v>79.21575</c:v>
                </c:pt>
                <c:pt idx="443">
                  <c:v>79.21575</c:v>
                </c:pt>
                <c:pt idx="444">
                  <c:v>79.21575</c:v>
                </c:pt>
                <c:pt idx="445">
                  <c:v>79.21575</c:v>
                </c:pt>
                <c:pt idx="446">
                  <c:v>79.21575</c:v>
                </c:pt>
                <c:pt idx="447">
                  <c:v>79.21575</c:v>
                </c:pt>
                <c:pt idx="448">
                  <c:v>79.21575</c:v>
                </c:pt>
                <c:pt idx="449">
                  <c:v>79.21575</c:v>
                </c:pt>
                <c:pt idx="450">
                  <c:v>79.21575</c:v>
                </c:pt>
                <c:pt idx="451">
                  <c:v>79.21575</c:v>
                </c:pt>
                <c:pt idx="452">
                  <c:v>79.21575</c:v>
                </c:pt>
                <c:pt idx="453">
                  <c:v>79.21575</c:v>
                </c:pt>
                <c:pt idx="454">
                  <c:v>79.21575</c:v>
                </c:pt>
                <c:pt idx="455">
                  <c:v>79.21575</c:v>
                </c:pt>
                <c:pt idx="456">
                  <c:v>79.21575</c:v>
                </c:pt>
                <c:pt idx="457">
                  <c:v>79.21575</c:v>
                </c:pt>
                <c:pt idx="458">
                  <c:v>79.21575</c:v>
                </c:pt>
                <c:pt idx="459">
                  <c:v>79.21575</c:v>
                </c:pt>
                <c:pt idx="460">
                  <c:v>79.21575</c:v>
                </c:pt>
                <c:pt idx="461">
                  <c:v>79.21575</c:v>
                </c:pt>
                <c:pt idx="462">
                  <c:v>79.21575</c:v>
                </c:pt>
                <c:pt idx="463">
                  <c:v>79.21575</c:v>
                </c:pt>
                <c:pt idx="464">
                  <c:v>79.21575</c:v>
                </c:pt>
                <c:pt idx="465">
                  <c:v>79.21575</c:v>
                </c:pt>
                <c:pt idx="466">
                  <c:v>79.21575</c:v>
                </c:pt>
                <c:pt idx="467">
                  <c:v>79.21575</c:v>
                </c:pt>
                <c:pt idx="468">
                  <c:v>79.21575</c:v>
                </c:pt>
                <c:pt idx="469">
                  <c:v>79.21575</c:v>
                </c:pt>
                <c:pt idx="470">
                  <c:v>79.21575</c:v>
                </c:pt>
                <c:pt idx="471">
                  <c:v>79.21575</c:v>
                </c:pt>
                <c:pt idx="472">
                  <c:v>79.21575</c:v>
                </c:pt>
                <c:pt idx="473">
                  <c:v>79.21575</c:v>
                </c:pt>
                <c:pt idx="474">
                  <c:v>79.21575</c:v>
                </c:pt>
                <c:pt idx="475">
                  <c:v>79.21575</c:v>
                </c:pt>
                <c:pt idx="476">
                  <c:v>79.21575</c:v>
                </c:pt>
                <c:pt idx="477">
                  <c:v>79.21575</c:v>
                </c:pt>
                <c:pt idx="478">
                  <c:v>79.21575</c:v>
                </c:pt>
                <c:pt idx="479">
                  <c:v>79.21575</c:v>
                </c:pt>
                <c:pt idx="480">
                  <c:v>79.21575</c:v>
                </c:pt>
                <c:pt idx="481">
                  <c:v>79.21575</c:v>
                </c:pt>
                <c:pt idx="482">
                  <c:v>79.21575</c:v>
                </c:pt>
                <c:pt idx="483">
                  <c:v>79.21575</c:v>
                </c:pt>
                <c:pt idx="484">
                  <c:v>79.21575</c:v>
                </c:pt>
                <c:pt idx="485">
                  <c:v>79.21575</c:v>
                </c:pt>
                <c:pt idx="486">
                  <c:v>79.21575</c:v>
                </c:pt>
                <c:pt idx="487">
                  <c:v>79.21575</c:v>
                </c:pt>
                <c:pt idx="488">
                  <c:v>79.21575</c:v>
                </c:pt>
                <c:pt idx="489">
                  <c:v>79.21575</c:v>
                </c:pt>
                <c:pt idx="490">
                  <c:v>79.21575</c:v>
                </c:pt>
                <c:pt idx="491">
                  <c:v>79.21575</c:v>
                </c:pt>
                <c:pt idx="492">
                  <c:v>79.21575</c:v>
                </c:pt>
                <c:pt idx="493">
                  <c:v>79.21575</c:v>
                </c:pt>
                <c:pt idx="494">
                  <c:v>79.21575</c:v>
                </c:pt>
                <c:pt idx="495">
                  <c:v>79.21575</c:v>
                </c:pt>
                <c:pt idx="496">
                  <c:v>79.21575</c:v>
                </c:pt>
                <c:pt idx="497">
                  <c:v>79.21575</c:v>
                </c:pt>
                <c:pt idx="498">
                  <c:v>79.21575</c:v>
                </c:pt>
                <c:pt idx="499">
                  <c:v>79.21575</c:v>
                </c:pt>
                <c:pt idx="500">
                  <c:v>79.21575</c:v>
                </c:pt>
                <c:pt idx="501">
                  <c:v>79.21575</c:v>
                </c:pt>
                <c:pt idx="502">
                  <c:v>79.21575</c:v>
                </c:pt>
                <c:pt idx="503">
                  <c:v>79.21575</c:v>
                </c:pt>
                <c:pt idx="504">
                  <c:v>79.21575</c:v>
                </c:pt>
                <c:pt idx="505">
                  <c:v>79.21575</c:v>
                </c:pt>
                <c:pt idx="506">
                  <c:v>79.21575</c:v>
                </c:pt>
                <c:pt idx="507">
                  <c:v>79.21575</c:v>
                </c:pt>
                <c:pt idx="508">
                  <c:v>79.21575</c:v>
                </c:pt>
                <c:pt idx="509">
                  <c:v>79.21575</c:v>
                </c:pt>
                <c:pt idx="510">
                  <c:v>79.21575</c:v>
                </c:pt>
                <c:pt idx="511">
                  <c:v>79.21575</c:v>
                </c:pt>
                <c:pt idx="512">
                  <c:v>79.21575</c:v>
                </c:pt>
                <c:pt idx="513">
                  <c:v>79.21575</c:v>
                </c:pt>
                <c:pt idx="514">
                  <c:v>79.21575</c:v>
                </c:pt>
                <c:pt idx="515">
                  <c:v>79.21575</c:v>
                </c:pt>
                <c:pt idx="516">
                  <c:v>79.21575</c:v>
                </c:pt>
                <c:pt idx="517">
                  <c:v>79.21575</c:v>
                </c:pt>
                <c:pt idx="518">
                  <c:v>79.21575</c:v>
                </c:pt>
                <c:pt idx="519">
                  <c:v>79.21575</c:v>
                </c:pt>
                <c:pt idx="520">
                  <c:v>79.21575</c:v>
                </c:pt>
                <c:pt idx="521">
                  <c:v>79.21575</c:v>
                </c:pt>
                <c:pt idx="522">
                  <c:v>79.21575</c:v>
                </c:pt>
                <c:pt idx="523">
                  <c:v>79.21575</c:v>
                </c:pt>
                <c:pt idx="524">
                  <c:v>79.21575</c:v>
                </c:pt>
                <c:pt idx="525">
                  <c:v>79.21575</c:v>
                </c:pt>
                <c:pt idx="526">
                  <c:v>79.21575</c:v>
                </c:pt>
                <c:pt idx="527">
                  <c:v>79.21575</c:v>
                </c:pt>
                <c:pt idx="528">
                  <c:v>79.21575</c:v>
                </c:pt>
                <c:pt idx="529">
                  <c:v>79.21575</c:v>
                </c:pt>
                <c:pt idx="530">
                  <c:v>79.21575</c:v>
                </c:pt>
                <c:pt idx="531">
                  <c:v>79.21575</c:v>
                </c:pt>
                <c:pt idx="532">
                  <c:v>79.21575</c:v>
                </c:pt>
                <c:pt idx="533">
                  <c:v>79.21575</c:v>
                </c:pt>
                <c:pt idx="534">
                  <c:v>79.21575</c:v>
                </c:pt>
                <c:pt idx="535">
                  <c:v>79.21575</c:v>
                </c:pt>
                <c:pt idx="536">
                  <c:v>79.21575</c:v>
                </c:pt>
                <c:pt idx="537">
                  <c:v>79.21575</c:v>
                </c:pt>
                <c:pt idx="538">
                  <c:v>79.21575</c:v>
                </c:pt>
                <c:pt idx="539">
                  <c:v>79.21575</c:v>
                </c:pt>
                <c:pt idx="540">
                  <c:v>79.21575</c:v>
                </c:pt>
                <c:pt idx="541">
                  <c:v>79.21575</c:v>
                </c:pt>
                <c:pt idx="542">
                  <c:v>79.21575</c:v>
                </c:pt>
                <c:pt idx="543">
                  <c:v>79.21575</c:v>
                </c:pt>
                <c:pt idx="544">
                  <c:v>79.21575</c:v>
                </c:pt>
                <c:pt idx="545">
                  <c:v>79.21575</c:v>
                </c:pt>
                <c:pt idx="546">
                  <c:v>79.21575</c:v>
                </c:pt>
                <c:pt idx="547">
                  <c:v>79.21575</c:v>
                </c:pt>
                <c:pt idx="548">
                  <c:v>79.21575</c:v>
                </c:pt>
                <c:pt idx="549">
                  <c:v>79.21575</c:v>
                </c:pt>
                <c:pt idx="550">
                  <c:v>79.21575</c:v>
                </c:pt>
                <c:pt idx="551">
                  <c:v>79.21575</c:v>
                </c:pt>
                <c:pt idx="552">
                  <c:v>79.21575</c:v>
                </c:pt>
                <c:pt idx="553">
                  <c:v>79.21575</c:v>
                </c:pt>
                <c:pt idx="554">
                  <c:v>79.21575</c:v>
                </c:pt>
                <c:pt idx="555">
                  <c:v>79.21575</c:v>
                </c:pt>
                <c:pt idx="556">
                  <c:v>79.21575</c:v>
                </c:pt>
                <c:pt idx="557">
                  <c:v>79.21575</c:v>
                </c:pt>
                <c:pt idx="558">
                  <c:v>79.21575</c:v>
                </c:pt>
                <c:pt idx="559">
                  <c:v>79.21575</c:v>
                </c:pt>
                <c:pt idx="560">
                  <c:v>79.21575</c:v>
                </c:pt>
                <c:pt idx="561">
                  <c:v>79.21575</c:v>
                </c:pt>
                <c:pt idx="562">
                  <c:v>79.21575</c:v>
                </c:pt>
                <c:pt idx="563">
                  <c:v>79.21575</c:v>
                </c:pt>
                <c:pt idx="564">
                  <c:v>79.21575</c:v>
                </c:pt>
                <c:pt idx="565">
                  <c:v>79.21575</c:v>
                </c:pt>
                <c:pt idx="566">
                  <c:v>79.21575</c:v>
                </c:pt>
                <c:pt idx="567">
                  <c:v>79.21575</c:v>
                </c:pt>
                <c:pt idx="568">
                  <c:v>79.21575</c:v>
                </c:pt>
                <c:pt idx="569">
                  <c:v>79.21575</c:v>
                </c:pt>
                <c:pt idx="570">
                  <c:v>79.21575</c:v>
                </c:pt>
                <c:pt idx="571">
                  <c:v>79.21575</c:v>
                </c:pt>
                <c:pt idx="572">
                  <c:v>79.21575</c:v>
                </c:pt>
                <c:pt idx="573">
                  <c:v>79.21575</c:v>
                </c:pt>
                <c:pt idx="574">
                  <c:v>79.21575</c:v>
                </c:pt>
                <c:pt idx="575">
                  <c:v>79.21575</c:v>
                </c:pt>
                <c:pt idx="576">
                  <c:v>79.21575</c:v>
                </c:pt>
                <c:pt idx="577">
                  <c:v>79.21575</c:v>
                </c:pt>
                <c:pt idx="578">
                  <c:v>79.21575</c:v>
                </c:pt>
                <c:pt idx="579">
                  <c:v>79.21575</c:v>
                </c:pt>
                <c:pt idx="580">
                  <c:v>79.21575</c:v>
                </c:pt>
                <c:pt idx="581">
                  <c:v>79.21575</c:v>
                </c:pt>
                <c:pt idx="582">
                  <c:v>79.21575</c:v>
                </c:pt>
                <c:pt idx="583">
                  <c:v>79.21575</c:v>
                </c:pt>
                <c:pt idx="584">
                  <c:v>79.21575</c:v>
                </c:pt>
                <c:pt idx="585">
                  <c:v>79.21575</c:v>
                </c:pt>
                <c:pt idx="586">
                  <c:v>79.21575</c:v>
                </c:pt>
                <c:pt idx="587">
                  <c:v>79.21575</c:v>
                </c:pt>
                <c:pt idx="588">
                  <c:v>79.21575</c:v>
                </c:pt>
                <c:pt idx="589">
                  <c:v>79.21575</c:v>
                </c:pt>
                <c:pt idx="590">
                  <c:v>79.21575</c:v>
                </c:pt>
                <c:pt idx="591">
                  <c:v>79.21575</c:v>
                </c:pt>
                <c:pt idx="592">
                  <c:v>79.21575</c:v>
                </c:pt>
                <c:pt idx="593">
                  <c:v>79.21575</c:v>
                </c:pt>
                <c:pt idx="594">
                  <c:v>79.21575</c:v>
                </c:pt>
                <c:pt idx="595">
                  <c:v>79.21575</c:v>
                </c:pt>
                <c:pt idx="596">
                  <c:v>79.21575</c:v>
                </c:pt>
                <c:pt idx="597">
                  <c:v>79.21575</c:v>
                </c:pt>
                <c:pt idx="598">
                  <c:v>79.21575</c:v>
                </c:pt>
                <c:pt idx="599">
                  <c:v>79.21575</c:v>
                </c:pt>
                <c:pt idx="600">
                  <c:v>79.21575</c:v>
                </c:pt>
                <c:pt idx="601">
                  <c:v>79.21575</c:v>
                </c:pt>
                <c:pt idx="602">
                  <c:v>79.21575</c:v>
                </c:pt>
                <c:pt idx="603">
                  <c:v>79.21575</c:v>
                </c:pt>
                <c:pt idx="604">
                  <c:v>79.21575</c:v>
                </c:pt>
                <c:pt idx="605">
                  <c:v>79.21575</c:v>
                </c:pt>
                <c:pt idx="606">
                  <c:v>79.21575</c:v>
                </c:pt>
                <c:pt idx="607">
                  <c:v>79.21575</c:v>
                </c:pt>
                <c:pt idx="608">
                  <c:v>79.21575</c:v>
                </c:pt>
                <c:pt idx="609">
                  <c:v>79.21575</c:v>
                </c:pt>
                <c:pt idx="610">
                  <c:v>79.21575</c:v>
                </c:pt>
                <c:pt idx="611">
                  <c:v>79.21575</c:v>
                </c:pt>
                <c:pt idx="612">
                  <c:v>79.21575</c:v>
                </c:pt>
                <c:pt idx="613">
                  <c:v>79.21575</c:v>
                </c:pt>
                <c:pt idx="614">
                  <c:v>79.21575</c:v>
                </c:pt>
                <c:pt idx="615">
                  <c:v>79.21575</c:v>
                </c:pt>
                <c:pt idx="616">
                  <c:v>79.21575</c:v>
                </c:pt>
                <c:pt idx="617">
                  <c:v>79.21575</c:v>
                </c:pt>
                <c:pt idx="618">
                  <c:v>79.21575</c:v>
                </c:pt>
                <c:pt idx="619">
                  <c:v>79.21575</c:v>
                </c:pt>
                <c:pt idx="620">
                  <c:v>79.21575</c:v>
                </c:pt>
                <c:pt idx="621">
                  <c:v>79.21575</c:v>
                </c:pt>
                <c:pt idx="622">
                  <c:v>79.21575</c:v>
                </c:pt>
                <c:pt idx="623">
                  <c:v>79.21575</c:v>
                </c:pt>
                <c:pt idx="624">
                  <c:v>79.21575</c:v>
                </c:pt>
                <c:pt idx="625">
                  <c:v>79.21575</c:v>
                </c:pt>
                <c:pt idx="626">
                  <c:v>79.21575</c:v>
                </c:pt>
                <c:pt idx="627">
                  <c:v>79.21575</c:v>
                </c:pt>
                <c:pt idx="628">
                  <c:v>79.21575</c:v>
                </c:pt>
                <c:pt idx="629">
                  <c:v>79.21575</c:v>
                </c:pt>
                <c:pt idx="630">
                  <c:v>79.21575</c:v>
                </c:pt>
                <c:pt idx="631">
                  <c:v>79.21575</c:v>
                </c:pt>
                <c:pt idx="632">
                  <c:v>79.21575</c:v>
                </c:pt>
                <c:pt idx="633">
                  <c:v>79.21575</c:v>
                </c:pt>
                <c:pt idx="634">
                  <c:v>79.21575</c:v>
                </c:pt>
                <c:pt idx="635">
                  <c:v>79.21575</c:v>
                </c:pt>
                <c:pt idx="636">
                  <c:v>79.21575</c:v>
                </c:pt>
                <c:pt idx="637">
                  <c:v>79.21575</c:v>
                </c:pt>
                <c:pt idx="638">
                  <c:v>79.21575</c:v>
                </c:pt>
                <c:pt idx="639">
                  <c:v>79.21575</c:v>
                </c:pt>
                <c:pt idx="640">
                  <c:v>79.21575</c:v>
                </c:pt>
                <c:pt idx="641">
                  <c:v>79.21575</c:v>
                </c:pt>
                <c:pt idx="642">
                  <c:v>79.21575</c:v>
                </c:pt>
                <c:pt idx="643">
                  <c:v>79.21575</c:v>
                </c:pt>
                <c:pt idx="644">
                  <c:v>79.21575</c:v>
                </c:pt>
                <c:pt idx="645">
                  <c:v>79.21575</c:v>
                </c:pt>
                <c:pt idx="646">
                  <c:v>79.21575</c:v>
                </c:pt>
                <c:pt idx="647">
                  <c:v>79.21575</c:v>
                </c:pt>
                <c:pt idx="648">
                  <c:v>79.21575</c:v>
                </c:pt>
                <c:pt idx="649">
                  <c:v>79.21575</c:v>
                </c:pt>
                <c:pt idx="650">
                  <c:v>79.21575</c:v>
                </c:pt>
                <c:pt idx="651">
                  <c:v>79.21575</c:v>
                </c:pt>
                <c:pt idx="652">
                  <c:v>79.21575</c:v>
                </c:pt>
                <c:pt idx="653">
                  <c:v>79.21575</c:v>
                </c:pt>
                <c:pt idx="654">
                  <c:v>79.21575</c:v>
                </c:pt>
                <c:pt idx="655">
                  <c:v>79.21575</c:v>
                </c:pt>
                <c:pt idx="656">
                  <c:v>79.21575</c:v>
                </c:pt>
                <c:pt idx="657">
                  <c:v>79.21575</c:v>
                </c:pt>
                <c:pt idx="658">
                  <c:v>79.21575</c:v>
                </c:pt>
                <c:pt idx="659">
                  <c:v>79.21575</c:v>
                </c:pt>
                <c:pt idx="660">
                  <c:v>79.21575</c:v>
                </c:pt>
                <c:pt idx="661">
                  <c:v>79.21575</c:v>
                </c:pt>
                <c:pt idx="662">
                  <c:v>79.21575</c:v>
                </c:pt>
                <c:pt idx="663">
                  <c:v>79.21575</c:v>
                </c:pt>
                <c:pt idx="664">
                  <c:v>79.21575</c:v>
                </c:pt>
                <c:pt idx="665">
                  <c:v>79.21575</c:v>
                </c:pt>
                <c:pt idx="666">
                  <c:v>79.21575</c:v>
                </c:pt>
                <c:pt idx="667">
                  <c:v>79.21575</c:v>
                </c:pt>
                <c:pt idx="668">
                  <c:v>79.21575</c:v>
                </c:pt>
                <c:pt idx="669">
                  <c:v>79.21575</c:v>
                </c:pt>
                <c:pt idx="670">
                  <c:v>79.21575</c:v>
                </c:pt>
                <c:pt idx="671">
                  <c:v>79.21575</c:v>
                </c:pt>
                <c:pt idx="672">
                  <c:v>79.21575</c:v>
                </c:pt>
                <c:pt idx="673">
                  <c:v>79.21575</c:v>
                </c:pt>
                <c:pt idx="674">
                  <c:v>79.21575</c:v>
                </c:pt>
                <c:pt idx="675">
                  <c:v>79.21575</c:v>
                </c:pt>
                <c:pt idx="676">
                  <c:v>79.21575</c:v>
                </c:pt>
                <c:pt idx="677">
                  <c:v>79.21575</c:v>
                </c:pt>
                <c:pt idx="678">
                  <c:v>79.21575</c:v>
                </c:pt>
                <c:pt idx="679">
                  <c:v>79.21575</c:v>
                </c:pt>
                <c:pt idx="680">
                  <c:v>79.21575</c:v>
                </c:pt>
                <c:pt idx="681">
                  <c:v>79.21575</c:v>
                </c:pt>
                <c:pt idx="682">
                  <c:v>79.21575</c:v>
                </c:pt>
                <c:pt idx="683">
                  <c:v>79.21575</c:v>
                </c:pt>
                <c:pt idx="684">
                  <c:v>79.21575</c:v>
                </c:pt>
                <c:pt idx="685">
                  <c:v>79.21575</c:v>
                </c:pt>
                <c:pt idx="686">
                  <c:v>79.21575</c:v>
                </c:pt>
                <c:pt idx="687">
                  <c:v>79.21575</c:v>
                </c:pt>
                <c:pt idx="688">
                  <c:v>79.21575</c:v>
                </c:pt>
                <c:pt idx="689">
                  <c:v>79.21575</c:v>
                </c:pt>
                <c:pt idx="690">
                  <c:v>79.21575</c:v>
                </c:pt>
                <c:pt idx="691">
                  <c:v>79.21575</c:v>
                </c:pt>
                <c:pt idx="692">
                  <c:v>79.21575</c:v>
                </c:pt>
                <c:pt idx="693">
                  <c:v>79.21575</c:v>
                </c:pt>
                <c:pt idx="694">
                  <c:v>79.21575</c:v>
                </c:pt>
                <c:pt idx="695">
                  <c:v>79.21575</c:v>
                </c:pt>
                <c:pt idx="696">
                  <c:v>79.21575</c:v>
                </c:pt>
                <c:pt idx="697">
                  <c:v>79.21575</c:v>
                </c:pt>
                <c:pt idx="698">
                  <c:v>79.21575</c:v>
                </c:pt>
                <c:pt idx="699">
                  <c:v>79.21575</c:v>
                </c:pt>
                <c:pt idx="700">
                  <c:v>79.21575</c:v>
                </c:pt>
                <c:pt idx="701">
                  <c:v>79.21575</c:v>
                </c:pt>
                <c:pt idx="702">
                  <c:v>79.21575</c:v>
                </c:pt>
                <c:pt idx="703">
                  <c:v>79.21575</c:v>
                </c:pt>
                <c:pt idx="704">
                  <c:v>79.21575</c:v>
                </c:pt>
                <c:pt idx="705">
                  <c:v>79.21575</c:v>
                </c:pt>
                <c:pt idx="706">
                  <c:v>79.21575</c:v>
                </c:pt>
                <c:pt idx="707">
                  <c:v>79.21575</c:v>
                </c:pt>
                <c:pt idx="708">
                  <c:v>79.21575</c:v>
                </c:pt>
                <c:pt idx="709">
                  <c:v>79.21575</c:v>
                </c:pt>
                <c:pt idx="710">
                  <c:v>79.21575</c:v>
                </c:pt>
                <c:pt idx="711">
                  <c:v>79.21575</c:v>
                </c:pt>
                <c:pt idx="712">
                  <c:v>79.21575</c:v>
                </c:pt>
                <c:pt idx="713">
                  <c:v>79.21575</c:v>
                </c:pt>
                <c:pt idx="714">
                  <c:v>79.21575</c:v>
                </c:pt>
                <c:pt idx="715">
                  <c:v>79.21575</c:v>
                </c:pt>
                <c:pt idx="716">
                  <c:v>79.21575</c:v>
                </c:pt>
                <c:pt idx="717">
                  <c:v>79.21575</c:v>
                </c:pt>
                <c:pt idx="718">
                  <c:v>79.21575</c:v>
                </c:pt>
                <c:pt idx="719">
                  <c:v>79.21575</c:v>
                </c:pt>
                <c:pt idx="720">
                  <c:v>79.21575</c:v>
                </c:pt>
                <c:pt idx="721">
                  <c:v>79.21575</c:v>
                </c:pt>
                <c:pt idx="722">
                  <c:v>79.21575</c:v>
                </c:pt>
                <c:pt idx="723">
                  <c:v>79.21575</c:v>
                </c:pt>
                <c:pt idx="724">
                  <c:v>79.21575</c:v>
                </c:pt>
                <c:pt idx="725">
                  <c:v>79.21575</c:v>
                </c:pt>
                <c:pt idx="726">
                  <c:v>79.21575</c:v>
                </c:pt>
                <c:pt idx="727">
                  <c:v>79.21575</c:v>
                </c:pt>
                <c:pt idx="728">
                  <c:v>79.21575</c:v>
                </c:pt>
                <c:pt idx="729">
                  <c:v>79.21575</c:v>
                </c:pt>
                <c:pt idx="730">
                  <c:v>79.21575</c:v>
                </c:pt>
                <c:pt idx="731">
                  <c:v>79.21575</c:v>
                </c:pt>
                <c:pt idx="732">
                  <c:v>79.21575</c:v>
                </c:pt>
                <c:pt idx="733">
                  <c:v>79.21575</c:v>
                </c:pt>
                <c:pt idx="734">
                  <c:v>79.21575</c:v>
                </c:pt>
                <c:pt idx="735">
                  <c:v>79.21575</c:v>
                </c:pt>
                <c:pt idx="736">
                  <c:v>79.21575</c:v>
                </c:pt>
                <c:pt idx="737">
                  <c:v>79.21575</c:v>
                </c:pt>
                <c:pt idx="738">
                  <c:v>79.21575</c:v>
                </c:pt>
                <c:pt idx="739">
                  <c:v>79.21575</c:v>
                </c:pt>
                <c:pt idx="740">
                  <c:v>79.21575</c:v>
                </c:pt>
                <c:pt idx="741">
                  <c:v>79.21575</c:v>
                </c:pt>
                <c:pt idx="742">
                  <c:v>79.21575</c:v>
                </c:pt>
                <c:pt idx="743">
                  <c:v>79.21575</c:v>
                </c:pt>
                <c:pt idx="744">
                  <c:v>79.21575</c:v>
                </c:pt>
                <c:pt idx="745">
                  <c:v>79.21575</c:v>
                </c:pt>
                <c:pt idx="746">
                  <c:v>79.21575</c:v>
                </c:pt>
                <c:pt idx="747">
                  <c:v>79.21575</c:v>
                </c:pt>
                <c:pt idx="748">
                  <c:v>79.21575</c:v>
                </c:pt>
                <c:pt idx="749">
                  <c:v>79.21575</c:v>
                </c:pt>
                <c:pt idx="750">
                  <c:v>79.21575</c:v>
                </c:pt>
                <c:pt idx="751">
                  <c:v>79.21575</c:v>
                </c:pt>
                <c:pt idx="752">
                  <c:v>79.21575</c:v>
                </c:pt>
                <c:pt idx="753">
                  <c:v>79.21575</c:v>
                </c:pt>
                <c:pt idx="754">
                  <c:v>79.21575</c:v>
                </c:pt>
                <c:pt idx="755">
                  <c:v>79.21575</c:v>
                </c:pt>
                <c:pt idx="756">
                  <c:v>79.21575</c:v>
                </c:pt>
                <c:pt idx="757">
                  <c:v>79.21575</c:v>
                </c:pt>
                <c:pt idx="758">
                  <c:v>79.21575</c:v>
                </c:pt>
                <c:pt idx="759">
                  <c:v>79.21575</c:v>
                </c:pt>
                <c:pt idx="760">
                  <c:v>79.21575</c:v>
                </c:pt>
                <c:pt idx="761">
                  <c:v>79.21575</c:v>
                </c:pt>
                <c:pt idx="762">
                  <c:v>79.21575</c:v>
                </c:pt>
                <c:pt idx="763">
                  <c:v>79.21575</c:v>
                </c:pt>
                <c:pt idx="764">
                  <c:v>79.21575</c:v>
                </c:pt>
                <c:pt idx="765">
                  <c:v>79.21575</c:v>
                </c:pt>
                <c:pt idx="766">
                  <c:v>79.21575</c:v>
                </c:pt>
                <c:pt idx="767">
                  <c:v>79.21575</c:v>
                </c:pt>
                <c:pt idx="768">
                  <c:v>79.21575</c:v>
                </c:pt>
                <c:pt idx="769">
                  <c:v>79.21575</c:v>
                </c:pt>
                <c:pt idx="770">
                  <c:v>79.21575</c:v>
                </c:pt>
                <c:pt idx="771">
                  <c:v>79.21575</c:v>
                </c:pt>
                <c:pt idx="772">
                  <c:v>79.21575</c:v>
                </c:pt>
                <c:pt idx="773">
                  <c:v>79.21575</c:v>
                </c:pt>
                <c:pt idx="774">
                  <c:v>79.21575</c:v>
                </c:pt>
                <c:pt idx="775">
                  <c:v>79.21575</c:v>
                </c:pt>
                <c:pt idx="776">
                  <c:v>79.21575</c:v>
                </c:pt>
                <c:pt idx="777">
                  <c:v>79.21575</c:v>
                </c:pt>
                <c:pt idx="778">
                  <c:v>79.21575</c:v>
                </c:pt>
                <c:pt idx="779">
                  <c:v>79.21575</c:v>
                </c:pt>
                <c:pt idx="780">
                  <c:v>79.21575</c:v>
                </c:pt>
                <c:pt idx="781">
                  <c:v>79.21575</c:v>
                </c:pt>
                <c:pt idx="782">
                  <c:v>79.21575</c:v>
                </c:pt>
                <c:pt idx="783">
                  <c:v>79.21575</c:v>
                </c:pt>
                <c:pt idx="784">
                  <c:v>79.21575</c:v>
                </c:pt>
                <c:pt idx="785">
                  <c:v>79.21575</c:v>
                </c:pt>
                <c:pt idx="786">
                  <c:v>79.21575</c:v>
                </c:pt>
                <c:pt idx="787">
                  <c:v>79.21575</c:v>
                </c:pt>
                <c:pt idx="788">
                  <c:v>79.21575</c:v>
                </c:pt>
                <c:pt idx="789">
                  <c:v>79.21575</c:v>
                </c:pt>
                <c:pt idx="790">
                  <c:v>79.21575</c:v>
                </c:pt>
                <c:pt idx="791">
                  <c:v>79.21575</c:v>
                </c:pt>
                <c:pt idx="792">
                  <c:v>79.21575</c:v>
                </c:pt>
                <c:pt idx="793">
                  <c:v>79.21575</c:v>
                </c:pt>
                <c:pt idx="794">
                  <c:v>79.21575</c:v>
                </c:pt>
                <c:pt idx="795">
                  <c:v>79.21575</c:v>
                </c:pt>
                <c:pt idx="796">
                  <c:v>79.21575</c:v>
                </c:pt>
                <c:pt idx="797">
                  <c:v>79.21575</c:v>
                </c:pt>
                <c:pt idx="798">
                  <c:v>79.21575</c:v>
                </c:pt>
                <c:pt idx="799">
                  <c:v>79.21575</c:v>
                </c:pt>
                <c:pt idx="800">
                  <c:v>79.21575</c:v>
                </c:pt>
                <c:pt idx="801">
                  <c:v>79.21575</c:v>
                </c:pt>
                <c:pt idx="802">
                  <c:v>79.21575</c:v>
                </c:pt>
                <c:pt idx="803">
                  <c:v>79.21575</c:v>
                </c:pt>
                <c:pt idx="804">
                  <c:v>79.21575</c:v>
                </c:pt>
                <c:pt idx="805">
                  <c:v>79.21575</c:v>
                </c:pt>
                <c:pt idx="806">
                  <c:v>79.21575</c:v>
                </c:pt>
                <c:pt idx="807">
                  <c:v>79.21575</c:v>
                </c:pt>
                <c:pt idx="808">
                  <c:v>79.21575</c:v>
                </c:pt>
                <c:pt idx="809">
                  <c:v>79.21575</c:v>
                </c:pt>
                <c:pt idx="810">
                  <c:v>79.21575</c:v>
                </c:pt>
                <c:pt idx="811">
                  <c:v>79.21575</c:v>
                </c:pt>
                <c:pt idx="812">
                  <c:v>79.21575</c:v>
                </c:pt>
                <c:pt idx="813">
                  <c:v>79.21575</c:v>
                </c:pt>
                <c:pt idx="814">
                  <c:v>79.21575</c:v>
                </c:pt>
                <c:pt idx="815">
                  <c:v>79.21575</c:v>
                </c:pt>
                <c:pt idx="816">
                  <c:v>79.21575</c:v>
                </c:pt>
                <c:pt idx="817">
                  <c:v>79.21575</c:v>
                </c:pt>
                <c:pt idx="818">
                  <c:v>79.21575</c:v>
                </c:pt>
                <c:pt idx="819">
                  <c:v>79.21575</c:v>
                </c:pt>
                <c:pt idx="820">
                  <c:v>79.21575</c:v>
                </c:pt>
                <c:pt idx="821">
                  <c:v>79.21575</c:v>
                </c:pt>
                <c:pt idx="822">
                  <c:v>79.21575</c:v>
                </c:pt>
                <c:pt idx="823">
                  <c:v>79.21575</c:v>
                </c:pt>
                <c:pt idx="824">
                  <c:v>79.21575</c:v>
                </c:pt>
                <c:pt idx="825">
                  <c:v>79.21575</c:v>
                </c:pt>
                <c:pt idx="826">
                  <c:v>79.21575</c:v>
                </c:pt>
                <c:pt idx="827">
                  <c:v>79.21575</c:v>
                </c:pt>
                <c:pt idx="828">
                  <c:v>79.21575</c:v>
                </c:pt>
                <c:pt idx="829">
                  <c:v>79.21575</c:v>
                </c:pt>
                <c:pt idx="830">
                  <c:v>79.21575</c:v>
                </c:pt>
                <c:pt idx="831">
                  <c:v>79.21575</c:v>
                </c:pt>
                <c:pt idx="832">
                  <c:v>79.21575</c:v>
                </c:pt>
                <c:pt idx="833">
                  <c:v>79.21575</c:v>
                </c:pt>
                <c:pt idx="834">
                  <c:v>79.21575</c:v>
                </c:pt>
                <c:pt idx="835">
                  <c:v>79.21575</c:v>
                </c:pt>
                <c:pt idx="836">
                  <c:v>79.21575</c:v>
                </c:pt>
                <c:pt idx="837">
                  <c:v>79.21575</c:v>
                </c:pt>
                <c:pt idx="838">
                  <c:v>79.21575</c:v>
                </c:pt>
                <c:pt idx="839">
                  <c:v>79.21575</c:v>
                </c:pt>
                <c:pt idx="840">
                  <c:v>79.21575</c:v>
                </c:pt>
                <c:pt idx="841">
                  <c:v>79.21575</c:v>
                </c:pt>
                <c:pt idx="842">
                  <c:v>79.21575</c:v>
                </c:pt>
                <c:pt idx="843">
                  <c:v>79.21575</c:v>
                </c:pt>
                <c:pt idx="844">
                  <c:v>79.21575</c:v>
                </c:pt>
                <c:pt idx="845">
                  <c:v>79.21575</c:v>
                </c:pt>
                <c:pt idx="846">
                  <c:v>79.21575</c:v>
                </c:pt>
                <c:pt idx="847">
                  <c:v>79.21575</c:v>
                </c:pt>
                <c:pt idx="848">
                  <c:v>79.21575</c:v>
                </c:pt>
                <c:pt idx="849">
                  <c:v>79.21575</c:v>
                </c:pt>
                <c:pt idx="850">
                  <c:v>79.21575</c:v>
                </c:pt>
                <c:pt idx="851">
                  <c:v>79.21575</c:v>
                </c:pt>
                <c:pt idx="852">
                  <c:v>79.21575</c:v>
                </c:pt>
                <c:pt idx="853">
                  <c:v>79.21575</c:v>
                </c:pt>
                <c:pt idx="854">
                  <c:v>79.21575</c:v>
                </c:pt>
                <c:pt idx="855">
                  <c:v>79.21575</c:v>
                </c:pt>
                <c:pt idx="856">
                  <c:v>79.21575</c:v>
                </c:pt>
                <c:pt idx="857">
                  <c:v>79.21575</c:v>
                </c:pt>
                <c:pt idx="858">
                  <c:v>79.21575</c:v>
                </c:pt>
                <c:pt idx="859">
                  <c:v>79.21575</c:v>
                </c:pt>
                <c:pt idx="860">
                  <c:v>79.21575</c:v>
                </c:pt>
                <c:pt idx="861">
                  <c:v>79.21575</c:v>
                </c:pt>
                <c:pt idx="862">
                  <c:v>79.21575</c:v>
                </c:pt>
                <c:pt idx="863">
                  <c:v>79.21575</c:v>
                </c:pt>
                <c:pt idx="864">
                  <c:v>79.21575</c:v>
                </c:pt>
                <c:pt idx="865">
                  <c:v>79.21575</c:v>
                </c:pt>
                <c:pt idx="866">
                  <c:v>79.21575</c:v>
                </c:pt>
                <c:pt idx="867">
                  <c:v>79.21575</c:v>
                </c:pt>
                <c:pt idx="868">
                  <c:v>79.21575</c:v>
                </c:pt>
                <c:pt idx="869">
                  <c:v>79.21575</c:v>
                </c:pt>
                <c:pt idx="870">
                  <c:v>79.21575</c:v>
                </c:pt>
                <c:pt idx="871">
                  <c:v>79.21575</c:v>
                </c:pt>
                <c:pt idx="872">
                  <c:v>79.21575</c:v>
                </c:pt>
                <c:pt idx="873">
                  <c:v>79.21575</c:v>
                </c:pt>
                <c:pt idx="874">
                  <c:v>79.21575</c:v>
                </c:pt>
                <c:pt idx="875">
                  <c:v>79.21575</c:v>
                </c:pt>
                <c:pt idx="876">
                  <c:v>79.21575</c:v>
                </c:pt>
                <c:pt idx="877">
                  <c:v>79.21575</c:v>
                </c:pt>
                <c:pt idx="878">
                  <c:v>79.21575</c:v>
                </c:pt>
                <c:pt idx="879">
                  <c:v>79.21575</c:v>
                </c:pt>
                <c:pt idx="880">
                  <c:v>79.21575</c:v>
                </c:pt>
                <c:pt idx="881">
                  <c:v>79.21575</c:v>
                </c:pt>
                <c:pt idx="882">
                  <c:v>79.21575</c:v>
                </c:pt>
                <c:pt idx="883">
                  <c:v>79.21575</c:v>
                </c:pt>
                <c:pt idx="884">
                  <c:v>79.21575</c:v>
                </c:pt>
                <c:pt idx="885">
                  <c:v>79.21575</c:v>
                </c:pt>
                <c:pt idx="886">
                  <c:v>79.21575</c:v>
                </c:pt>
                <c:pt idx="887">
                  <c:v>79.21575</c:v>
                </c:pt>
                <c:pt idx="888">
                  <c:v>79.21575</c:v>
                </c:pt>
                <c:pt idx="889">
                  <c:v>79.21575</c:v>
                </c:pt>
                <c:pt idx="890">
                  <c:v>79.21575</c:v>
                </c:pt>
                <c:pt idx="891">
                  <c:v>79.21575</c:v>
                </c:pt>
                <c:pt idx="892">
                  <c:v>79.21575</c:v>
                </c:pt>
                <c:pt idx="893">
                  <c:v>79.21575</c:v>
                </c:pt>
                <c:pt idx="894">
                  <c:v>79.21575</c:v>
                </c:pt>
                <c:pt idx="895">
                  <c:v>79.21575</c:v>
                </c:pt>
                <c:pt idx="896">
                  <c:v>79.21575</c:v>
                </c:pt>
                <c:pt idx="897">
                  <c:v>79.21575</c:v>
                </c:pt>
                <c:pt idx="898">
                  <c:v>79.21575</c:v>
                </c:pt>
                <c:pt idx="899">
                  <c:v>79.21575</c:v>
                </c:pt>
                <c:pt idx="900">
                  <c:v>79.21575</c:v>
                </c:pt>
                <c:pt idx="901">
                  <c:v>79.21575</c:v>
                </c:pt>
                <c:pt idx="902">
                  <c:v>79.21575</c:v>
                </c:pt>
                <c:pt idx="903">
                  <c:v>79.21575</c:v>
                </c:pt>
                <c:pt idx="904">
                  <c:v>79.21575</c:v>
                </c:pt>
                <c:pt idx="905">
                  <c:v>79.21575</c:v>
                </c:pt>
                <c:pt idx="906">
                  <c:v>79.21575</c:v>
                </c:pt>
                <c:pt idx="907">
                  <c:v>79.21575</c:v>
                </c:pt>
                <c:pt idx="908">
                  <c:v>79.21575</c:v>
                </c:pt>
                <c:pt idx="909">
                  <c:v>79.21575</c:v>
                </c:pt>
                <c:pt idx="910">
                  <c:v>79.21575</c:v>
                </c:pt>
                <c:pt idx="911">
                  <c:v>79.21575</c:v>
                </c:pt>
                <c:pt idx="912">
                  <c:v>79.21575</c:v>
                </c:pt>
                <c:pt idx="913">
                  <c:v>79.21575</c:v>
                </c:pt>
                <c:pt idx="914">
                  <c:v>79.21575</c:v>
                </c:pt>
                <c:pt idx="915">
                  <c:v>79.21575</c:v>
                </c:pt>
                <c:pt idx="916">
                  <c:v>79.21575</c:v>
                </c:pt>
                <c:pt idx="917">
                  <c:v>79.21575</c:v>
                </c:pt>
                <c:pt idx="918">
                  <c:v>79.21575</c:v>
                </c:pt>
                <c:pt idx="919">
                  <c:v>79.21575</c:v>
                </c:pt>
                <c:pt idx="920">
                  <c:v>79.21575</c:v>
                </c:pt>
                <c:pt idx="921">
                  <c:v>79.21575</c:v>
                </c:pt>
                <c:pt idx="922">
                  <c:v>79.21575</c:v>
                </c:pt>
                <c:pt idx="923">
                  <c:v>79.21575</c:v>
                </c:pt>
                <c:pt idx="924">
                  <c:v>79.21575</c:v>
                </c:pt>
                <c:pt idx="925">
                  <c:v>79.21575</c:v>
                </c:pt>
                <c:pt idx="926">
                  <c:v>79.21575</c:v>
                </c:pt>
                <c:pt idx="927">
                  <c:v>79.21575</c:v>
                </c:pt>
                <c:pt idx="928">
                  <c:v>79.21575</c:v>
                </c:pt>
                <c:pt idx="929">
                  <c:v>79.21575</c:v>
                </c:pt>
                <c:pt idx="930">
                  <c:v>79.21575</c:v>
                </c:pt>
                <c:pt idx="931">
                  <c:v>79.21575</c:v>
                </c:pt>
                <c:pt idx="932">
                  <c:v>79.21575</c:v>
                </c:pt>
                <c:pt idx="933">
                  <c:v>79.21575</c:v>
                </c:pt>
                <c:pt idx="934">
                  <c:v>79.21575</c:v>
                </c:pt>
                <c:pt idx="935">
                  <c:v>79.21575</c:v>
                </c:pt>
                <c:pt idx="936">
                  <c:v>79.21575</c:v>
                </c:pt>
                <c:pt idx="937">
                  <c:v>79.21575</c:v>
                </c:pt>
                <c:pt idx="938">
                  <c:v>79.21575</c:v>
                </c:pt>
                <c:pt idx="939">
                  <c:v>79.21575</c:v>
                </c:pt>
                <c:pt idx="940">
                  <c:v>79.21575</c:v>
                </c:pt>
                <c:pt idx="941">
                  <c:v>79.21575</c:v>
                </c:pt>
                <c:pt idx="942">
                  <c:v>79.21575</c:v>
                </c:pt>
                <c:pt idx="943">
                  <c:v>79.21575</c:v>
                </c:pt>
                <c:pt idx="944">
                  <c:v>79.21575</c:v>
                </c:pt>
                <c:pt idx="945">
                  <c:v>79.21575</c:v>
                </c:pt>
                <c:pt idx="946">
                  <c:v>79.21575</c:v>
                </c:pt>
                <c:pt idx="947">
                  <c:v>79.21575</c:v>
                </c:pt>
                <c:pt idx="948">
                  <c:v>79.21575</c:v>
                </c:pt>
                <c:pt idx="949">
                  <c:v>79.21575</c:v>
                </c:pt>
                <c:pt idx="950">
                  <c:v>79.21575</c:v>
                </c:pt>
                <c:pt idx="951">
                  <c:v>79.21575</c:v>
                </c:pt>
                <c:pt idx="952">
                  <c:v>79.21575</c:v>
                </c:pt>
                <c:pt idx="953">
                  <c:v>79.21575</c:v>
                </c:pt>
                <c:pt idx="954">
                  <c:v>79.21575</c:v>
                </c:pt>
                <c:pt idx="955">
                  <c:v>79.21575</c:v>
                </c:pt>
                <c:pt idx="956">
                  <c:v>79.21575</c:v>
                </c:pt>
                <c:pt idx="957">
                  <c:v>79.21575</c:v>
                </c:pt>
                <c:pt idx="958">
                  <c:v>79.21575</c:v>
                </c:pt>
                <c:pt idx="959">
                  <c:v>79.21575</c:v>
                </c:pt>
                <c:pt idx="960">
                  <c:v>79.21575</c:v>
                </c:pt>
                <c:pt idx="961">
                  <c:v>79.21575</c:v>
                </c:pt>
                <c:pt idx="962">
                  <c:v>79.21575</c:v>
                </c:pt>
                <c:pt idx="963">
                  <c:v>79.21575</c:v>
                </c:pt>
                <c:pt idx="964">
                  <c:v>79.21575</c:v>
                </c:pt>
                <c:pt idx="965">
                  <c:v>79.21575</c:v>
                </c:pt>
                <c:pt idx="966">
                  <c:v>79.21575</c:v>
                </c:pt>
                <c:pt idx="967">
                  <c:v>79.21575</c:v>
                </c:pt>
                <c:pt idx="968">
                  <c:v>79.21575</c:v>
                </c:pt>
                <c:pt idx="969">
                  <c:v>79.21575</c:v>
                </c:pt>
                <c:pt idx="970">
                  <c:v>79.21575</c:v>
                </c:pt>
                <c:pt idx="971">
                  <c:v>79.21575</c:v>
                </c:pt>
                <c:pt idx="972">
                  <c:v>79.21575</c:v>
                </c:pt>
                <c:pt idx="973">
                  <c:v>79.21575</c:v>
                </c:pt>
                <c:pt idx="974">
                  <c:v>79.21575</c:v>
                </c:pt>
                <c:pt idx="975">
                  <c:v>79.21575</c:v>
                </c:pt>
                <c:pt idx="976">
                  <c:v>79.21575</c:v>
                </c:pt>
                <c:pt idx="977">
                  <c:v>79.21575</c:v>
                </c:pt>
                <c:pt idx="978">
                  <c:v>79.21575</c:v>
                </c:pt>
                <c:pt idx="979">
                  <c:v>79.21575</c:v>
                </c:pt>
                <c:pt idx="980">
                  <c:v>79.21575</c:v>
                </c:pt>
                <c:pt idx="981">
                  <c:v>79.21575</c:v>
                </c:pt>
                <c:pt idx="982">
                  <c:v>79.21575</c:v>
                </c:pt>
                <c:pt idx="983">
                  <c:v>79.21575</c:v>
                </c:pt>
                <c:pt idx="984">
                  <c:v>79.21575</c:v>
                </c:pt>
                <c:pt idx="985">
                  <c:v>79.21575</c:v>
                </c:pt>
                <c:pt idx="986">
                  <c:v>79.21575</c:v>
                </c:pt>
                <c:pt idx="987">
                  <c:v>79.21575</c:v>
                </c:pt>
                <c:pt idx="988">
                  <c:v>79.21575</c:v>
                </c:pt>
                <c:pt idx="989">
                  <c:v>79.21575</c:v>
                </c:pt>
                <c:pt idx="990">
                  <c:v>79.21575</c:v>
                </c:pt>
                <c:pt idx="991">
                  <c:v>79.21575</c:v>
                </c:pt>
                <c:pt idx="992">
                  <c:v>79.21575</c:v>
                </c:pt>
                <c:pt idx="993">
                  <c:v>79.21575</c:v>
                </c:pt>
                <c:pt idx="994">
                  <c:v>79.21575</c:v>
                </c:pt>
                <c:pt idx="995">
                  <c:v>79.21575</c:v>
                </c:pt>
                <c:pt idx="996">
                  <c:v>79.21575</c:v>
                </c:pt>
                <c:pt idx="997">
                  <c:v>79.21575</c:v>
                </c:pt>
                <c:pt idx="998">
                  <c:v>79.21575</c:v>
                </c:pt>
                <c:pt idx="999">
                  <c:v>79.21575</c:v>
                </c:pt>
                <c:pt idx="1000">
                  <c:v>79.21575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Calculs!$W$4:$W$1004</c:f>
              <c:numCache>
                <c:formatCode>0.00</c:formatCode>
                <c:ptCount val="1001"/>
                <c:pt idx="0">
                  <c:v>0</c:v>
                </c:pt>
                <c:pt idx="1">
                  <c:v>8.207235033110565E-9</c:v>
                </c:pt>
                <c:pt idx="2">
                  <c:v>1.5659378195125969E-4</c:v>
                </c:pt>
                <c:pt idx="3">
                  <c:v>1.3895083461206534E-3</c:v>
                </c:pt>
                <c:pt idx="4">
                  <c:v>5.5335626837915404E-3</c:v>
                </c:pt>
                <c:pt idx="5">
                  <c:v>1.5342020210850573E-2</c:v>
                </c:pt>
                <c:pt idx="6">
                  <c:v>3.2208278502469039E-2</c:v>
                </c:pt>
                <c:pt idx="7">
                  <c:v>5.5203024984994402E-2</c:v>
                </c:pt>
                <c:pt idx="8">
                  <c:v>8.428686146801348E-2</c:v>
                </c:pt>
                <c:pt idx="9">
                  <c:v>0.11942017238131844</c:v>
                </c:pt>
                <c:pt idx="10">
                  <c:v>0.16056312792921457</c:v>
                </c:pt>
                <c:pt idx="11">
                  <c:v>0.20767568726165239</c:v>
                </c:pt>
                <c:pt idx="12">
                  <c:v>0.26071760166173602</c:v>
                </c:pt>
                <c:pt idx="13">
                  <c:v>0.31964841774916414</c:v>
                </c:pt>
                <c:pt idx="14">
                  <c:v>0.38442748069915156</c:v>
                </c:pt>
                <c:pt idx="15">
                  <c:v>0.45501393747638341</c:v>
                </c:pt>
                <c:pt idx="16">
                  <c:v>0.53136674008354612</c:v>
                </c:pt>
                <c:pt idx="17">
                  <c:v>0.6134446488239863</c:v>
                </c:pt>
                <c:pt idx="18">
                  <c:v>0.70120623557803652</c:v>
                </c:pt>
                <c:pt idx="19">
                  <c:v>0.7946098870925532</c:v>
                </c:pt>
                <c:pt idx="20">
                  <c:v>0.89361380828321535</c:v>
                </c:pt>
                <c:pt idx="21">
                  <c:v>0.99817602554910823</c:v>
                </c:pt>
                <c:pt idx="22">
                  <c:v>1.1082543900991535</c:v>
                </c:pt>
                <c:pt idx="23">
                  <c:v>1.2238065812899044</c:v>
                </c:pt>
                <c:pt idx="24">
                  <c:v>1.3447901099742576</c:v>
                </c:pt>
                <c:pt idx="25">
                  <c:v>1.471162321860614</c:v>
                </c:pt>
                <c:pt idx="26">
                  <c:v>1.6028804008820219</c:v>
                </c:pt>
                <c:pt idx="27">
                  <c:v>1.7399013725748449</c:v>
                </c:pt>
                <c:pt idx="28">
                  <c:v>1.8821821074664862</c:v>
                </c:pt>
                <c:pt idx="29">
                  <c:v>2.0296793244717044</c:v>
                </c:pt>
                <c:pt idx="30">
                  <c:v>2.1823495942970523</c:v>
                </c:pt>
                <c:pt idx="31">
                  <c:v>2.3401493428529903</c:v>
                </c:pt>
                <c:pt idx="32">
                  <c:v>2.503034854673178</c:v>
                </c:pt>
                <c:pt idx="33">
                  <c:v>2.6709622763405108</c:v>
                </c:pt>
                <c:pt idx="34">
                  <c:v>2.8438876199194247</c:v>
                </c:pt>
                <c:pt idx="35">
                  <c:v>3.0217678828290282</c:v>
                </c:pt>
                <c:pt idx="36">
                  <c:v>3.204560117509788</c:v>
                </c:pt>
                <c:pt idx="37">
                  <c:v>3.3922201040782194</c:v>
                </c:pt>
                <c:pt idx="38">
                  <c:v>3.5847034978123631</c:v>
                </c:pt>
                <c:pt idx="39">
                  <c:v>3.781965832782582</c:v>
                </c:pt>
                <c:pt idx="40">
                  <c:v>3.983962525482232</c:v>
                </c:pt>
                <c:pt idx="41">
                  <c:v>4.1906488784483846</c:v>
                </c:pt>
                <c:pt idx="42">
                  <c:v>4.4019800838734309</c:v>
                </c:pt>
                <c:pt idx="43">
                  <c:v>4.617911227208249</c:v>
                </c:pt>
                <c:pt idx="44">
                  <c:v>4.8383972907574284</c:v>
                </c:pt>
                <c:pt idx="45">
                  <c:v>5.0633931572670781</c:v>
                </c:pt>
                <c:pt idx="46">
                  <c:v>5.2928536135054216</c:v>
                </c:pt>
                <c:pt idx="47">
                  <c:v>5.5267333538364962</c:v>
                </c:pt>
                <c:pt idx="48">
                  <c:v>5.7649869837871357</c:v>
                </c:pt>
                <c:pt idx="49">
                  <c:v>6.0075690236072541</c:v>
                </c:pt>
                <c:pt idx="50">
                  <c:v>6.2544339118235932</c:v>
                </c:pt>
                <c:pt idx="51">
                  <c:v>6.5057037417493637</c:v>
                </c:pt>
                <c:pt idx="52">
                  <c:v>6.7615138095792169</c:v>
                </c:pt>
                <c:pt idx="53">
                  <c:v>7.0218381589533347</c:v>
                </c:pt>
                <c:pt idx="54">
                  <c:v>7.2866506893648326</c:v>
                </c:pt>
                <c:pt idx="55">
                  <c:v>7.5559251579386073</c:v>
                </c:pt>
                <c:pt idx="56">
                  <c:v>7.829635181216366</c:v>
                </c:pt>
                <c:pt idx="57">
                  <c:v>8.1077542369479083</c:v>
                </c:pt>
                <c:pt idx="58">
                  <c:v>8.3902556658885672</c:v>
                </c:pt>
                <c:pt idx="59">
                  <c:v>8.6771126736028421</c:v>
                </c:pt>
                <c:pt idx="60">
                  <c:v>8.9682983322741325</c:v>
                </c:pt>
                <c:pt idx="61">
                  <c:v>9.2637855825205158</c:v>
                </c:pt>
                <c:pt idx="62">
                  <c:v>9.5635472352165269</c:v>
                </c:pt>
                <c:pt idx="63">
                  <c:v>9.8675559733207923</c:v>
                </c:pt>
                <c:pt idx="64">
                  <c:v>10.175784353709464</c:v>
                </c:pt>
                <c:pt idx="65">
                  <c:v>10.488204809015377</c:v>
                </c:pt>
                <c:pt idx="66">
                  <c:v>10.804789649472692</c:v>
                </c:pt>
                <c:pt idx="67">
                  <c:v>11.125511064767082</c:v>
                </c:pt>
                <c:pt idx="68">
                  <c:v>11.450341125891141</c:v>
                </c:pt>
                <c:pt idx="69">
                  <c:v>11.779251787005034</c:v>
                </c:pt>
                <c:pt idx="70">
                  <c:v>12.112214887302168</c:v>
                </c:pt>
                <c:pt idx="71">
                  <c:v>12.449202152879735</c:v>
                </c:pt>
                <c:pt idx="72">
                  <c:v>12.790185198613987</c:v>
                </c:pt>
                <c:pt idx="73">
                  <c:v>13.135135530040138</c:v>
                </c:pt>
                <c:pt idx="74">
                  <c:v>13.484024545236581</c:v>
                </c:pt>
                <c:pt idx="75">
                  <c:v>13.836823536713474</c:v>
                </c:pt>
                <c:pt idx="76">
                  <c:v>14.193503693305324</c:v>
                </c:pt>
                <c:pt idx="77">
                  <c:v>14.554036102067496</c:v>
                </c:pt>
                <c:pt idx="78">
                  <c:v>14.918391750176447</c:v>
                </c:pt>
                <c:pt idx="79">
                  <c:v>15.286541526833581</c:v>
                </c:pt>
                <c:pt idx="80">
                  <c:v>15.658456225172342</c:v>
                </c:pt>
                <c:pt idx="81">
                  <c:v>16.034106544168665</c:v>
                </c:pt>
                <c:pt idx="82">
                  <c:v>16.41346309055427</c:v>
                </c:pt>
                <c:pt idx="83">
                  <c:v>16.796496380732918</c:v>
                </c:pt>
                <c:pt idx="84">
                  <c:v>17.183176842699176</c:v>
                </c:pt>
                <c:pt idx="85">
                  <c:v>17.573474817959731</c:v>
                </c:pt>
                <c:pt idx="86">
                  <c:v>17.967360563456882</c:v>
                </c:pt>
                <c:pt idx="87">
                  <c:v>18.364804253494093</c:v>
                </c:pt>
                <c:pt idx="88">
                  <c:v>18.765775981663442</c:v>
                </c:pt>
                <c:pt idx="89">
                  <c:v>19.170245762774755</c:v>
                </c:pt>
                <c:pt idx="90">
                  <c:v>19.578183534786159</c:v>
                </c:pt>
                <c:pt idx="91">
                  <c:v>19.989559160735908</c:v>
                </c:pt>
                <c:pt idx="92">
                  <c:v>20.404342430675392</c:v>
                </c:pt>
                <c:pt idx="93">
                  <c:v>20.822503063602941</c:v>
                </c:pt>
                <c:pt idx="94">
                  <c:v>21.244010709398268</c:v>
                </c:pt>
                <c:pt idx="95">
                  <c:v>21.668834950757574</c:v>
                </c:pt>
                <c:pt idx="96">
                  <c:v>22.096945305128784</c:v>
                </c:pt>
                <c:pt idx="97">
                  <c:v>22.528311226646935</c:v>
                </c:pt>
                <c:pt idx="98">
                  <c:v>22.962902108069475</c:v>
                </c:pt>
                <c:pt idx="99">
                  <c:v>23.400687282711228</c:v>
                </c:pt>
                <c:pt idx="100">
                  <c:v>23.841636026378847</c:v>
                </c:pt>
                <c:pt idx="101">
                  <c:v>24.285568370327372</c:v>
                </c:pt>
                <c:pt idx="102">
                  <c:v>24.73229870870334</c:v>
                </c:pt>
                <c:pt idx="103">
                  <c:v>25.181787871613903</c:v>
                </c:pt>
                <c:pt idx="104">
                  <c:v>25.633996686050814</c:v>
                </c:pt>
                <c:pt idx="105">
                  <c:v>26.088885978425555</c:v>
                </c:pt>
                <c:pt idx="106">
                  <c:v>26.546416577095648</c:v>
                </c:pt>
                <c:pt idx="107">
                  <c:v>27.006549314881674</c:v>
                </c:pt>
                <c:pt idx="108">
                  <c:v>27.469245031574829</c:v>
                </c:pt>
                <c:pt idx="109">
                  <c:v>27.934464576434745</c:v>
                </c:pt>
                <c:pt idx="110">
                  <c:v>28.402168810677548</c:v>
                </c:pt>
                <c:pt idx="111">
                  <c:v>28.872318609953396</c:v>
                </c:pt>
                <c:pt idx="112">
                  <c:v>29.344874866813878</c:v>
                </c:pt>
                <c:pt idx="113">
                  <c:v>29.819798493168509</c:v>
                </c:pt>
                <c:pt idx="114">
                  <c:v>30.297050422730432</c:v>
                </c:pt>
                <c:pt idx="115">
                  <c:v>30.776591613450993</c:v>
                </c:pt>
                <c:pt idx="116">
                  <c:v>31.258383049942715</c:v>
                </c:pt>
                <c:pt idx="117">
                  <c:v>31.742385745890903</c:v>
                </c:pt>
                <c:pt idx="118">
                  <c:v>32.22856074645334</c:v>
                </c:pt>
                <c:pt idx="119">
                  <c:v>32.716869130647744</c:v>
                </c:pt>
                <c:pt idx="120">
                  <c:v>33.207272013727184</c:v>
                </c:pt>
                <c:pt idx="121">
                  <c:v>33.699730549542807</c:v>
                </c:pt>
                <c:pt idx="122">
                  <c:v>34.194205932893894</c:v>
                </c:pt>
                <c:pt idx="123">
                  <c:v>34.690659401865027</c:v>
                </c:pt>
                <c:pt idx="124">
                  <c:v>35.189052240149969</c:v>
                </c:pt>
                <c:pt idx="125">
                  <c:v>35.689345779362377</c:v>
                </c:pt>
                <c:pt idx="126">
                  <c:v>36.191501401332765</c:v>
                </c:pt>
                <c:pt idx="127">
                  <c:v>36.695480540391799</c:v>
                </c:pt>
                <c:pt idx="128">
                  <c:v>37.201244685639686</c:v>
                </c:pt>
                <c:pt idx="129">
                  <c:v>37.708755383201201</c:v>
                </c:pt>
                <c:pt idx="130">
                  <c:v>38.217974238466546</c:v>
                </c:pt>
                <c:pt idx="131">
                  <c:v>38.728862918317638</c:v>
                </c:pt>
                <c:pt idx="132">
                  <c:v>39.241383153339683</c:v>
                </c:pt>
                <c:pt idx="133">
                  <c:v>39.755496740017634</c:v>
                </c:pt>
                <c:pt idx="134">
                  <c:v>40.271165542917863</c:v>
                </c:pt>
                <c:pt idx="135">
                  <c:v>40.788351496854446</c:v>
                </c:pt>
                <c:pt idx="136">
                  <c:v>41.307016609039778</c:v>
                </c:pt>
                <c:pt idx="137">
                  <c:v>41.82712296122002</c:v>
                </c:pt>
                <c:pt idx="138">
                  <c:v>42.348632711794295</c:v>
                </c:pt>
                <c:pt idx="139">
                  <c:v>42.871508097918429</c:v>
                </c:pt>
                <c:pt idx="140">
                  <c:v>43.395711437592048</c:v>
                </c:pt>
                <c:pt idx="141">
                  <c:v>43.921205131729849</c:v>
                </c:pt>
                <c:pt idx="142">
                  <c:v>44.447951666216248</c:v>
                </c:pt>
                <c:pt idx="143">
                  <c:v>44.975913613943526</c:v>
                </c:pt>
                <c:pt idx="144">
                  <c:v>45.505053636833182</c:v>
                </c:pt>
                <c:pt idx="145">
                  <c:v>46.035334487840522</c:v>
                </c:pt>
                <c:pt idx="146">
                  <c:v>46.56671901294218</c:v>
                </c:pt>
                <c:pt idx="147">
                  <c:v>47.09917015310652</c:v>
                </c:pt>
                <c:pt idx="148">
                  <c:v>47.632650946246805</c:v>
                </c:pt>
                <c:pt idx="149">
                  <c:v>48.16712452915683</c:v>
                </c:pt>
                <c:pt idx="150">
                  <c:v>48.702554139429232</c:v>
                </c:pt>
                <c:pt idx="151">
                  <c:v>49.238975205805325</c:v>
                </c:pt>
                <c:pt idx="152">
                  <c:v>49.77642484577644</c:v>
                </c:pt>
                <c:pt idx="153">
                  <c:v>50.314868931153562</c:v>
                </c:pt>
                <c:pt idx="154">
                  <c:v>50.85427342049816</c:v>
                </c:pt>
                <c:pt idx="155">
                  <c:v>51.394604360833362</c:v>
                </c:pt>
                <c:pt idx="156">
                  <c:v>51.935827889339635</c:v>
                </c:pt>
                <c:pt idx="157">
                  <c:v>52.477910235035409</c:v>
                </c:pt>
                <c:pt idx="158">
                  <c:v>53.02081772044199</c:v>
                </c:pt>
                <c:pt idx="159">
                  <c:v>53.564516763233087</c:v>
                </c:pt>
                <c:pt idx="160">
                  <c:v>54.108973877868699</c:v>
                </c:pt>
                <c:pt idx="161">
                  <c:v>54.654155677213055</c:v>
                </c:pt>
                <c:pt idx="162">
                  <c:v>55.200028874136912</c:v>
                </c:pt>
                <c:pt idx="163">
                  <c:v>55.746560283103939</c:v>
                </c:pt>
                <c:pt idx="164">
                  <c:v>56.293716821740936</c:v>
                </c:pt>
                <c:pt idx="165">
                  <c:v>56.84146551239207</c:v>
                </c:pt>
                <c:pt idx="166">
                  <c:v>57.389773483656825</c:v>
                </c:pt>
                <c:pt idx="167">
                  <c:v>57.938607971911956</c:v>
                </c:pt>
                <c:pt idx="168">
                  <c:v>58.487936322816815</c:v>
                </c:pt>
                <c:pt idx="169">
                  <c:v>59.037725992802336</c:v>
                </c:pt>
                <c:pt idx="170">
                  <c:v>59.587944550543803</c:v>
                </c:pt>
                <c:pt idx="171">
                  <c:v>60.138559678416676</c:v>
                </c:pt>
                <c:pt idx="172">
                  <c:v>60.689539173936268</c:v>
                </c:pt>
                <c:pt idx="173">
                  <c:v>61.240850951180313</c:v>
                </c:pt>
                <c:pt idx="174">
                  <c:v>61.792463042195166</c:v>
                </c:pt>
                <c:pt idx="175">
                  <c:v>62.34434359838513</c:v>
                </c:pt>
                <c:pt idx="176">
                  <c:v>62.89646089188475</c:v>
                </c:pt>
                <c:pt idx="177">
                  <c:v>63.448783316914607</c:v>
                </c:pt>
                <c:pt idx="178">
                  <c:v>64.001279391119922</c:v>
                </c:pt>
                <c:pt idx="179">
                  <c:v>64.553917756892147</c:v>
                </c:pt>
                <c:pt idx="180">
                  <c:v>65.106667182673803</c:v>
                </c:pt>
                <c:pt idx="181">
                  <c:v>65.65949656424614</c:v>
                </c:pt>
                <c:pt idx="182">
                  <c:v>66.212374925999654</c:v>
                </c:pt>
                <c:pt idx="183">
                  <c:v>66.765271422187453</c:v>
                </c:pt>
                <c:pt idx="184">
                  <c:v>67.31815533816166</c:v>
                </c:pt>
                <c:pt idx="185">
                  <c:v>67.870996091592701</c:v>
                </c:pt>
                <c:pt idx="186">
                  <c:v>68.423763233670797</c:v>
                </c:pt>
                <c:pt idx="187">
                  <c:v>68.976426450291044</c:v>
                </c:pt>
                <c:pt idx="188">
                  <c:v>69.528955563220876</c:v>
                </c:pt>
                <c:pt idx="189">
                  <c:v>70.081320531249872</c:v>
                </c:pt>
                <c:pt idx="190">
                  <c:v>70.63349145132301</c:v>
                </c:pt>
                <c:pt idx="191">
                  <c:v>71.185438559656447</c:v>
                </c:pt>
                <c:pt idx="192">
                  <c:v>71.737132232835137</c:v>
                </c:pt>
                <c:pt idx="193">
                  <c:v>72.288542988894704</c:v>
                </c:pt>
                <c:pt idx="194">
                  <c:v>72.839641488384515</c:v>
                </c:pt>
                <c:pt idx="195">
                  <c:v>73.390398535414334</c:v>
                </c:pt>
                <c:pt idx="196">
                  <c:v>73.940785078683348</c:v>
                </c:pt>
                <c:pt idx="197">
                  <c:v>74.490772212491834</c:v>
                </c:pt>
                <c:pt idx="198">
                  <c:v>75.040331177735695</c:v>
                </c:pt>
                <c:pt idx="199">
                  <c:v>75.589433362883426</c:v>
                </c:pt>
                <c:pt idx="200">
                  <c:v>76.138050304936272</c:v>
                </c:pt>
                <c:pt idx="201">
                  <c:v>76.686153690370389</c:v>
                </c:pt>
                <c:pt idx="202">
                  <c:v>77.233715356062305</c:v>
                </c:pt>
                <c:pt idx="203">
                  <c:v>77.7807072901971</c:v>
                </c:pt>
                <c:pt idx="204">
                  <c:v>78.327101633158875</c:v>
                </c:pt>
                <c:pt idx="205">
                  <c:v>78.872870678404595</c:v>
                </c:pt>
                <c:pt idx="206">
                  <c:v>79.417986873320402</c:v>
                </c:pt>
                <c:pt idx="207">
                  <c:v>79.962422820060823</c:v>
                </c:pt>
                <c:pt idx="208">
                  <c:v>80.506151276370773</c:v>
                </c:pt>
                <c:pt idx="209">
                  <c:v>81.049145156390779</c:v>
                </c:pt>
                <c:pt idx="210">
                  <c:v>81.591377531444607</c:v>
                </c:pt>
                <c:pt idx="211">
                  <c:v>82.132821630810241</c:v>
                </c:pt>
                <c:pt idx="212">
                  <c:v>82.673450842473827</c:v>
                </c:pt>
                <c:pt idx="213">
                  <c:v>83.213238713866417</c:v>
                </c:pt>
                <c:pt idx="214">
                  <c:v>83.75215895258394</c:v>
                </c:pt>
                <c:pt idx="215">
                  <c:v>84.290185427090464</c:v>
                </c:pt>
                <c:pt idx="216">
                  <c:v>84.827292167404181</c:v>
                </c:pt>
                <c:pt idx="217">
                  <c:v>85.363453365766901</c:v>
                </c:pt>
                <c:pt idx="218">
                  <c:v>85.898643377296992</c:v>
                </c:pt>
                <c:pt idx="219">
                  <c:v>86.432836720624948</c:v>
                </c:pt>
                <c:pt idx="220">
                  <c:v>86.966008078513156</c:v>
                </c:pt>
                <c:pt idx="221">
                  <c:v>87.498132298458316</c:v>
                </c:pt>
                <c:pt idx="222">
                  <c:v>88.029184393278001</c:v>
                </c:pt>
                <c:pt idx="223">
                  <c:v>88.559139541680096</c:v>
                </c:pt>
                <c:pt idx="224">
                  <c:v>89.087973088816213</c:v>
                </c:pt>
                <c:pt idx="225">
                  <c:v>89.615660546819001</c:v>
                </c:pt>
                <c:pt idx="226">
                  <c:v>90.142177595322252</c:v>
                </c:pt>
                <c:pt idx="227">
                  <c:v>90.667500081965812</c:v>
                </c:pt>
                <c:pt idx="228">
                  <c:v>91.191604022883638</c:v>
                </c:pt>
                <c:pt idx="229">
                  <c:v>91.714465603176123</c:v>
                </c:pt>
                <c:pt idx="230">
                  <c:v>92.236061177366224</c:v>
                </c:pt>
                <c:pt idx="231">
                  <c:v>92.756367269839728</c:v>
                </c:pt>
                <c:pt idx="232">
                  <c:v>93.275360575269417</c:v>
                </c:pt>
                <c:pt idx="233">
                  <c:v>93.793017959023928</c:v>
                </c:pt>
                <c:pt idx="234">
                  <c:v>94.309316457560186</c:v>
                </c:pt>
                <c:pt idx="235">
                  <c:v>94.824233278800946</c:v>
                </c:pt>
                <c:pt idx="236">
                  <c:v>95.33774580249603</c:v>
                </c:pt>
                <c:pt idx="237">
                  <c:v>95.849831580568747</c:v>
                </c:pt>
                <c:pt idx="238">
                  <c:v>96.36046833744615</c:v>
                </c:pt>
                <c:pt idx="239">
                  <c:v>96.869633970374906</c:v>
                </c:pt>
                <c:pt idx="240">
                  <c:v>97.377306549720998</c:v>
                </c:pt>
                <c:pt idx="241">
                  <c:v>97.883464319254955</c:v>
                </c:pt>
                <c:pt idx="242">
                  <c:v>98.388085696421555</c:v>
                </c:pt>
                <c:pt idx="243">
                  <c:v>98.891149272594745</c:v>
                </c:pt>
                <c:pt idx="244">
                  <c:v>99.392633813317858</c:v>
                </c:pt>
                <c:pt idx="245">
                  <c:v>99.892518258528767</c:v>
                </c:pt>
                <c:pt idx="246">
                  <c:v>100.39078172277009</c:v>
                </c:pt>
                <c:pt idx="247">
                  <c:v>100.8874034953856</c:v>
                </c:pt>
                <c:pt idx="248">
                  <c:v>101.38236304070122</c:v>
                </c:pt>
                <c:pt idx="249">
                  <c:v>101.8756399981923</c:v>
                </c:pt>
                <c:pt idx="250">
                  <c:v>102.36721418263585</c:v>
                </c:pt>
                <c:pt idx="251">
                  <c:v>102.85661970407998</c:v>
                </c:pt>
                <c:pt idx="252">
                  <c:v>103.34338696328943</c:v>
                </c:pt>
                <c:pt idx="253">
                  <c:v>103.827490929831</c:v>
                </c:pt>
                <c:pt idx="254">
                  <c:v>104.30890686096619</c:v>
                </c:pt>
                <c:pt idx="255">
                  <c:v>104.78761030152081</c:v>
                </c:pt>
                <c:pt idx="256">
                  <c:v>105.26357708373102</c:v>
                </c:pt>
                <c:pt idx="257">
                  <c:v>105.73678332706552</c:v>
                </c:pt>
                <c:pt idx="258">
                  <c:v>106.2072054380251</c:v>
                </c:pt>
                <c:pt idx="259">
                  <c:v>106.67482010991903</c:v>
                </c:pt>
                <c:pt idx="260">
                  <c:v>107.13960432261835</c:v>
                </c:pt>
                <c:pt idx="261">
                  <c:v>107.60153534228728</c:v>
                </c:pt>
                <c:pt idx="262">
                  <c:v>108.06059072109183</c:v>
                </c:pt>
                <c:pt idx="263">
                  <c:v>108.51674829688685</c:v>
                </c:pt>
                <c:pt idx="264">
                  <c:v>108.96998619288098</c:v>
                </c:pt>
                <c:pt idx="265">
                  <c:v>109.42028281728039</c:v>
                </c:pt>
                <c:pt idx="266">
                  <c:v>109.86761686291079</c:v>
                </c:pt>
                <c:pt idx="267">
                  <c:v>110.3119673068191</c:v>
                </c:pt>
                <c:pt idx="268">
                  <c:v>110.75331340985366</c:v>
                </c:pt>
                <c:pt idx="269">
                  <c:v>111.19163471622427</c:v>
                </c:pt>
                <c:pt idx="270">
                  <c:v>111.62691105304191</c:v>
                </c:pt>
                <c:pt idx="271">
                  <c:v>112.05912252983829</c:v>
                </c:pt>
                <c:pt idx="272">
                  <c:v>112.488249538066</c:v>
                </c:pt>
                <c:pt idx="273">
                  <c:v>112.91427275057842</c:v>
                </c:pt>
                <c:pt idx="274">
                  <c:v>113.3371731210911</c:v>
                </c:pt>
                <c:pt idx="275">
                  <c:v>113.75693188362368</c:v>
                </c:pt>
                <c:pt idx="276">
                  <c:v>114.17353055192285</c:v>
                </c:pt>
                <c:pt idx="277">
                  <c:v>114.58695091886773</c:v>
                </c:pt>
                <c:pt idx="278">
                  <c:v>114.99717505585546</c:v>
                </c:pt>
                <c:pt idx="279">
                  <c:v>115.40418531217013</c:v>
                </c:pt>
                <c:pt idx="280">
                  <c:v>115.8079643143333</c:v>
                </c:pt>
                <c:pt idx="281">
                  <c:v>116.20849496543694</c:v>
                </c:pt>
                <c:pt idx="282">
                  <c:v>116.60576044445939</c:v>
                </c:pt>
                <c:pt idx="283">
                  <c:v>116.99974420556404</c:v>
                </c:pt>
                <c:pt idx="284">
                  <c:v>117.39042997738144</c:v>
                </c:pt>
                <c:pt idx="285">
                  <c:v>117.77780176227498</c:v>
                </c:pt>
                <c:pt idx="286">
                  <c:v>118.16184383558968</c:v>
                </c:pt>
                <c:pt idx="287">
                  <c:v>118.5425407448859</c:v>
                </c:pt>
                <c:pt idx="288">
                  <c:v>118.91987730915643</c:v>
                </c:pt>
                <c:pt idx="289">
                  <c:v>119.29383861802887</c:v>
                </c:pt>
                <c:pt idx="290">
                  <c:v>119.66441003095191</c:v>
                </c:pt>
                <c:pt idx="291">
                  <c:v>120.03157717636734</c:v>
                </c:pt>
                <c:pt idx="292">
                  <c:v>120.39532595086671</c:v>
                </c:pt>
                <c:pt idx="293">
                  <c:v>120.75564251833411</c:v>
                </c:pt>
                <c:pt idx="294">
                  <c:v>121.11251330907396</c:v>
                </c:pt>
                <c:pt idx="295">
                  <c:v>121.46592501892526</c:v>
                </c:pt>
                <c:pt idx="296">
                  <c:v>121.8158646083623</c:v>
                </c:pt>
                <c:pt idx="297">
                  <c:v>122.16231930158104</c:v>
                </c:pt>
                <c:pt idx="298">
                  <c:v>122.49996041345993</c:v>
                </c:pt>
                <c:pt idx="299">
                  <c:v>122.82343714479883</c:v>
                </c:pt>
                <c:pt idx="300">
                  <c:v>123.132710917221</c:v>
                </c:pt>
                <c:pt idx="301">
                  <c:v>123.42774616963962</c:v>
                </c:pt>
                <c:pt idx="302">
                  <c:v>123.70851034237748</c:v>
                </c:pt>
                <c:pt idx="303">
                  <c:v>123.97497386099781</c:v>
                </c:pt>
                <c:pt idx="304">
                  <c:v>124.2271101198539</c:v>
                </c:pt>
                <c:pt idx="305">
                  <c:v>124.46489546536945</c:v>
                </c:pt>
                <c:pt idx="306">
                  <c:v>124.68830917905713</c:v>
                </c:pt>
                <c:pt idx="307">
                  <c:v>124.89733346028585</c:v>
                </c:pt>
                <c:pt idx="308">
                  <c:v>125.09195340880656</c:v>
                </c:pt>
                <c:pt idx="309">
                  <c:v>125.27215700704485</c:v>
                </c:pt>
                <c:pt idx="310">
                  <c:v>125.4379351021709</c:v>
                </c:pt>
                <c:pt idx="311">
                  <c:v>125.58928138795481</c:v>
                </c:pt>
                <c:pt idx="312">
                  <c:v>125.72619238641789</c:v>
                </c:pt>
                <c:pt idx="313">
                  <c:v>125.84866742928781</c:v>
                </c:pt>
                <c:pt idx="314">
                  <c:v>125.95670863926763</c:v>
                </c:pt>
                <c:pt idx="315">
                  <c:v>126.0503209111268</c:v>
                </c:pt>
                <c:pt idx="316">
                  <c:v>126.12951189262395</c:v>
                </c:pt>
                <c:pt idx="317">
                  <c:v>126.1942919652699</c:v>
                </c:pt>
                <c:pt idx="318">
                  <c:v>126.24467422493925</c:v>
                </c:pt>
                <c:pt idx="319">
                  <c:v>126.28067446234014</c:v>
                </c:pt>
                <c:pt idx="320">
                  <c:v>126.30231114334997</c:v>
                </c:pt>
                <c:pt idx="321">
                  <c:v>126.31174720674989</c:v>
                </c:pt>
                <c:pt idx="322">
                  <c:v>126.31114441683525</c:v>
                </c:pt>
                <c:pt idx="323">
                  <c:v>126.30052041463829</c:v>
                </c:pt>
                <c:pt idx="324">
                  <c:v>126.27989411014806</c:v>
                </c:pt>
                <c:pt idx="325">
                  <c:v>126.24928567246421</c:v>
                </c:pt>
                <c:pt idx="326">
                  <c:v>126.20871651993593</c:v>
                </c:pt>
                <c:pt idx="327">
                  <c:v>126.15820931028743</c:v>
                </c:pt>
                <c:pt idx="328">
                  <c:v>126.09778793073416</c:v>
                </c:pt>
                <c:pt idx="329">
                  <c:v>126.02747748809169</c:v>
                </c:pt>
                <c:pt idx="330">
                  <c:v>125.94730429887962</c:v>
                </c:pt>
                <c:pt idx="331">
                  <c:v>125.85729587942353</c:v>
                </c:pt>
                <c:pt idx="332">
                  <c:v>125.75748093595733</c:v>
                </c:pt>
                <c:pt idx="333">
                  <c:v>125.64788935472798</c:v>
                </c:pt>
                <c:pt idx="334">
                  <c:v>125.5285521921063</c:v>
                </c:pt>
                <c:pt idx="335">
                  <c:v>125.39950166470463</c:v>
                </c:pt>
                <c:pt idx="336">
                  <c:v>125.2607711395047</c:v>
                </c:pt>
                <c:pt idx="337">
                  <c:v>125.11239512399851</c:v>
                </c:pt>
                <c:pt idx="338">
                  <c:v>124.95440925634287</c:v>
                </c:pt>
                <c:pt idx="339">
                  <c:v>124.78685029553175</c:v>
                </c:pt>
                <c:pt idx="340">
                  <c:v>124.60975611158712</c:v>
                </c:pt>
                <c:pt idx="341">
                  <c:v>124.42316567577157</c:v>
                </c:pt>
                <c:pt idx="342">
                  <c:v>124.22711905082429</c:v>
                </c:pt>
                <c:pt idx="343">
                  <c:v>124.02165738122243</c:v>
                </c:pt>
                <c:pt idx="344">
                  <c:v>123.80682288347076</c:v>
                </c:pt>
                <c:pt idx="345">
                  <c:v>123.58265883642021</c:v>
                </c:pt>
                <c:pt idx="346">
                  <c:v>123.34920957161914</c:v>
                </c:pt>
                <c:pt idx="347">
                  <c:v>123.10652046369738</c:v>
                </c:pt>
                <c:pt idx="348">
                  <c:v>122.85486513629478</c:v>
                </c:pt>
                <c:pt idx="349">
                  <c:v>122.59451680235746</c:v>
                </c:pt>
                <c:pt idx="350">
                  <c:v>122.32552146823579</c:v>
                </c:pt>
                <c:pt idx="351">
                  <c:v>122.04792604350959</c:v>
                </c:pt>
                <c:pt idx="352">
                  <c:v>121.76177833250441</c:v>
                </c:pt>
                <c:pt idx="353">
                  <c:v>121.46712702585069</c:v>
                </c:pt>
                <c:pt idx="354">
                  <c:v>121.16402169208679</c:v>
                </c:pt>
                <c:pt idx="355">
                  <c:v>120.85251276930801</c:v>
                </c:pt>
                <c:pt idx="356">
                  <c:v>120.53265155686216</c:v>
                </c:pt>
                <c:pt idx="357">
                  <c:v>120.2044902070939</c:v>
                </c:pt>
                <c:pt idx="358">
                  <c:v>119.86808171713892</c:v>
                </c:pt>
                <c:pt idx="359">
                  <c:v>119.52347992076859</c:v>
                </c:pt>
                <c:pt idx="360">
                  <c:v>119.17538861779398</c:v>
                </c:pt>
                <c:pt idx="361">
                  <c:v>118.82847465753139</c:v>
                </c:pt>
                <c:pt idx="362">
                  <c:v>118.48273283132677</c:v>
                </c:pt>
                <c:pt idx="363">
                  <c:v>118.13815795973809</c:v>
                </c:pt>
                <c:pt idx="364">
                  <c:v>117.79474489233831</c:v>
                </c:pt>
                <c:pt idx="365">
                  <c:v>117.45248850751996</c:v>
                </c:pt>
                <c:pt idx="366">
                  <c:v>117.11138371230159</c:v>
                </c:pt>
                <c:pt idx="367">
                  <c:v>116.77142544213517</c:v>
                </c:pt>
                <c:pt idx="368">
                  <c:v>116.43260866071554</c:v>
                </c:pt>
                <c:pt idx="369">
                  <c:v>116.0949283597911</c:v>
                </c:pt>
                <c:pt idx="370">
                  <c:v>115.75837955897602</c:v>
                </c:pt>
                <c:pt idx="371">
                  <c:v>115.42295730556387</c:v>
                </c:pt>
                <c:pt idx="372">
                  <c:v>115.0886566743428</c:v>
                </c:pt>
                <c:pt idx="373">
                  <c:v>114.75547276741219</c:v>
                </c:pt>
                <c:pt idx="374">
                  <c:v>114.42340071400045</c:v>
                </c:pt>
                <c:pt idx="375">
                  <c:v>114.09243567028476</c:v>
                </c:pt>
                <c:pt idx="376">
                  <c:v>113.76257281921174</c:v>
                </c:pt>
                <c:pt idx="377">
                  <c:v>113.43380737031961</c:v>
                </c:pt>
                <c:pt idx="378">
                  <c:v>113.10613455956197</c:v>
                </c:pt>
                <c:pt idx="379">
                  <c:v>112.7795496491327</c:v>
                </c:pt>
                <c:pt idx="380">
                  <c:v>112.45404792729221</c:v>
                </c:pt>
                <c:pt idx="381">
                  <c:v>112.12962470819537</c:v>
                </c:pt>
                <c:pt idx="382">
                  <c:v>111.8062753317203</c:v>
                </c:pt>
                <c:pt idx="383">
                  <c:v>111.48399516329886</c:v>
                </c:pt>
                <c:pt idx="384">
                  <c:v>111.16277959374806</c:v>
                </c:pt>
                <c:pt idx="385">
                  <c:v>110.84262403910333</c:v>
                </c:pt>
                <c:pt idx="386">
                  <c:v>110.52352394045243</c:v>
                </c:pt>
                <c:pt idx="387">
                  <c:v>110.20547476377125</c:v>
                </c:pt>
                <c:pt idx="388">
                  <c:v>109.8884719997604</c:v>
                </c:pt>
                <c:pt idx="389">
                  <c:v>109.57251116368316</c:v>
                </c:pt>
                <c:pt idx="390">
                  <c:v>109.25758779520503</c:v>
                </c:pt>
                <c:pt idx="391">
                  <c:v>108.94369745823391</c:v>
                </c:pt>
                <c:pt idx="392">
                  <c:v>108.630835740762</c:v>
                </c:pt>
                <c:pt idx="393">
                  <c:v>108.31899825470866</c:v>
                </c:pt>
                <c:pt idx="394">
                  <c:v>108.00818063576452</c:v>
                </c:pt>
                <c:pt idx="395">
                  <c:v>107.69837854323681</c:v>
                </c:pt>
                <c:pt idx="396">
                  <c:v>107.38958765989581</c:v>
                </c:pt>
                <c:pt idx="397">
                  <c:v>107.08180369182261</c:v>
                </c:pt>
                <c:pt idx="398">
                  <c:v>106.77502236825765</c:v>
                </c:pt>
                <c:pt idx="399">
                  <c:v>106.46923944145117</c:v>
                </c:pt>
                <c:pt idx="400">
                  <c:v>106.16445068651372</c:v>
                </c:pt>
                <c:pt idx="401">
                  <c:v>103.14941990378593</c:v>
                </c:pt>
                <c:pt idx="402">
                  <c:v>100.23093964728854</c:v>
                </c:pt>
                <c:pt idx="403">
                  <c:v>97.405026115138924</c:v>
                </c:pt>
                <c:pt idx="404">
                  <c:v>94.667902813540124</c:v>
                </c:pt>
                <c:pt idx="405">
                  <c:v>92.015987708841578</c:v>
                </c:pt>
                <c:pt idx="406">
                  <c:v>89.445881303575263</c:v>
                </c:pt>
                <c:pt idx="407">
                  <c:v>86.954355561079595</c:v>
                </c:pt>
                <c:pt idx="408">
                  <c:v>84.538343610189784</c:v>
                </c:pt>
                <c:pt idx="409">
                  <c:v>82.194930167653069</c:v>
                </c:pt>
                <c:pt idx="410">
                  <c:v>79.92134262148879</c:v>
                </c:pt>
                <c:pt idx="411">
                  <c:v>77.714942723532573</c:v>
                </c:pt>
                <c:pt idx="412">
                  <c:v>75.573218843929126</c:v>
                </c:pt>
                <c:pt idx="413">
                  <c:v>73.493778744431808</c:v>
                </c:pt>
                <c:pt idx="414">
                  <c:v>71.474342831064789</c:v>
                </c:pt>
                <c:pt idx="415">
                  <c:v>69.51273785005705</c:v>
                </c:pt>
                <c:pt idx="416">
                  <c:v>67.606890993990945</c:v>
                </c:pt>
                <c:pt idx="417">
                  <c:v>65.754824387865611</c:v>
                </c:pt>
                <c:pt idx="418">
                  <c:v>63.954649927274566</c:v>
                </c:pt>
                <c:pt idx="419">
                  <c:v>62.204564443172238</c:v>
                </c:pt>
                <c:pt idx="420">
                  <c:v>60.502845169772044</c:v>
                </c:pt>
                <c:pt idx="421">
                  <c:v>58.847845494001803</c:v>
                </c:pt>
                <c:pt idx="422">
                  <c:v>57.237990966660149</c:v>
                </c:pt>
                <c:pt idx="423">
                  <c:v>55.671775556982119</c:v>
                </c:pt>
                <c:pt idx="424">
                  <c:v>54.147758133752831</c:v>
                </c:pt>
                <c:pt idx="425">
                  <c:v>52.664559157414345</c:v>
                </c:pt>
                <c:pt idx="426">
                  <c:v>51.220857568804583</c:v>
                </c:pt>
                <c:pt idx="427">
                  <c:v>49.815387861262217</c:v>
                </c:pt>
                <c:pt idx="428">
                  <c:v>48.446937323830831</c:v>
                </c:pt>
                <c:pt idx="429">
                  <c:v>47.114343444215855</c:v>
                </c:pt>
                <c:pt idx="430">
                  <c:v>45.816491460987898</c:v>
                </c:pt>
                <c:pt idx="431">
                  <c:v>44.552312055301272</c:v>
                </c:pt>
                <c:pt idx="432">
                  <c:v>43.320779173104754</c:v>
                </c:pt>
                <c:pt idx="433">
                  <c:v>42.120907969476782</c:v>
                </c:pt>
                <c:pt idx="434">
                  <c:v>40.951752867316557</c:v>
                </c:pt>
                <c:pt idx="435">
                  <c:v>39.812405723176596</c:v>
                </c:pt>
                <c:pt idx="436">
                  <c:v>38.701994093532086</c:v>
                </c:pt>
                <c:pt idx="437">
                  <c:v>37.619679595251583</c:v>
                </c:pt>
                <c:pt idx="438">
                  <c:v>36.564656354468219</c:v>
                </c:pt>
                <c:pt idx="439">
                  <c:v>35.536149538449955</c:v>
                </c:pt>
                <c:pt idx="440">
                  <c:v>34.533413965437681</c:v>
                </c:pt>
                <c:pt idx="441">
                  <c:v>33.555732787761691</c:v>
                </c:pt>
                <c:pt idx="442">
                  <c:v>32.602416243863111</c:v>
                </c:pt>
                <c:pt idx="443">
                  <c:v>31.672800475139542</c:v>
                </c:pt>
                <c:pt idx="444">
                  <c:v>30.766246403805038</c:v>
                </c:pt>
                <c:pt idx="445">
                  <c:v>29.882138668205851</c:v>
                </c:pt>
                <c:pt idx="446">
                  <c:v>29.019884612265859</c:v>
                </c:pt>
                <c:pt idx="447">
                  <c:v>28.178913325952063</c:v>
                </c:pt>
                <c:pt idx="448">
                  <c:v>27.358674733849949</c:v>
                </c:pt>
                <c:pt idx="449">
                  <c:v>26.558638729126383</c:v>
                </c:pt>
                <c:pt idx="450">
                  <c:v>25.778294350328817</c:v>
                </c:pt>
                <c:pt idx="451">
                  <c:v>25.017148998631836</c:v>
                </c:pt>
                <c:pt idx="452">
                  <c:v>24.274727693291005</c:v>
                </c:pt>
                <c:pt idx="453">
                  <c:v>23.550572363203241</c:v>
                </c:pt>
                <c:pt idx="454">
                  <c:v>22.844241172602938</c:v>
                </c:pt>
                <c:pt idx="455">
                  <c:v>22.155307879043427</c:v>
                </c:pt>
                <c:pt idx="456">
                  <c:v>21.483361221926121</c:v>
                </c:pt>
                <c:pt idx="457">
                  <c:v>20.828004339944673</c:v>
                </c:pt>
                <c:pt idx="458">
                  <c:v>20.188854215909373</c:v>
                </c:pt>
                <c:pt idx="459">
                  <c:v>19.565541147508235</c:v>
                </c:pt>
                <c:pt idx="460">
                  <c:v>18.957708242646746</c:v>
                </c:pt>
                <c:pt idx="461">
                  <c:v>18.365010938087774</c:v>
                </c:pt>
                <c:pt idx="462">
                  <c:v>17.787116540187636</c:v>
                </c:pt>
                <c:pt idx="463">
                  <c:v>17.223703786593845</c:v>
                </c:pt>
                <c:pt idx="464">
                  <c:v>16.674462427835298</c:v>
                </c:pt>
                <c:pt idx="465">
                  <c:v>16.13909282779602</c:v>
                </c:pt>
                <c:pt idx="466">
                  <c:v>15.617305582121121</c:v>
                </c:pt>
                <c:pt idx="467">
                  <c:v>15.108821153656264</c:v>
                </c:pt>
                <c:pt idx="468">
                  <c:v>14.613369524072116</c:v>
                </c:pt>
                <c:pt idx="469">
                  <c:v>14.130689860871612</c:v>
                </c:pt>
                <c:pt idx="470">
                  <c:v>13.660530199021649</c:v>
                </c:pt>
                <c:pt idx="471">
                  <c:v>13.202647136491429</c:v>
                </c:pt>
                <c:pt idx="472">
                  <c:v>12.75680554301803</c:v>
                </c:pt>
                <c:pt idx="473">
                  <c:v>12.322778281455182</c:v>
                </c:pt>
                <c:pt idx="474">
                  <c:v>11.900345941094852</c:v>
                </c:pt>
                <c:pt idx="475">
                  <c:v>11.489296582382178</c:v>
                </c:pt>
                <c:pt idx="476">
                  <c:v>11.08942549247339</c:v>
                </c:pt>
                <c:pt idx="477">
                  <c:v>10.700534951113504</c:v>
                </c:pt>
                <c:pt idx="478">
                  <c:v>10.322434006335669</c:v>
                </c:pt>
                <c:pt idx="479">
                  <c:v>9.9549382595075286</c:v>
                </c:pt>
                <c:pt idx="480">
                  <c:v>9.5978696592716517</c:v>
                </c:pt>
                <c:pt idx="481">
                  <c:v>9.2510563039470686</c:v>
                </c:pt>
                <c:pt idx="482">
                  <c:v>8.9143322519775481</c:v>
                </c:pt>
                <c:pt idx="483">
                  <c:v>8.5875373400289998</c:v>
                </c:pt>
                <c:pt idx="484">
                  <c:v>8.2705170083539539</c:v>
                </c:pt>
                <c:pt idx="485">
                  <c:v>7.9631221330549824</c:v>
                </c:pt>
                <c:pt idx="486">
                  <c:v>7.6652088648914711</c:v>
                </c:pt>
                <c:pt idx="487">
                  <c:v>7.3766384742851479</c:v>
                </c:pt>
                <c:pt idx="488">
                  <c:v>7.0972772021896349</c:v>
                </c:pt>
                <c:pt idx="489">
                  <c:v>6.8269961164974458</c:v>
                </c:pt>
                <c:pt idx="490">
                  <c:v>6.5656709736647478</c:v>
                </c:pt>
                <c:pt idx="491">
                  <c:v>6.3131820852397214</c:v>
                </c:pt>
                <c:pt idx="492">
                  <c:v>6.0694141889843687</c:v>
                </c:pt>
                <c:pt idx="493">
                  <c:v>5.8342563242822152</c:v>
                </c:pt>
                <c:pt idx="494">
                  <c:v>5.60760171152568</c:v>
                </c:pt>
                <c:pt idx="495">
                  <c:v>5.3893476351765273</c:v>
                </c:pt>
                <c:pt idx="496">
                  <c:v>5.1793953301913689</c:v>
                </c:pt>
                <c:pt idx="497">
                  <c:v>4.9776498715011046</c:v>
                </c:pt>
                <c:pt idx="498">
                  <c:v>4.7840200662289742</c:v>
                </c:pt>
                <c:pt idx="499">
                  <c:v>4.5984183483265033</c:v>
                </c:pt>
                <c:pt idx="500">
                  <c:v>4.4207606752999027</c:v>
                </c:pt>
                <c:pt idx="501">
                  <c:v>4.2509664266923117</c:v>
                </c:pt>
                <c:pt idx="502">
                  <c:v>4.0889583039791102</c:v>
                </c:pt>
                <c:pt idx="503">
                  <c:v>3.9346622315253055</c:v>
                </c:pt>
                <c:pt idx="504">
                  <c:v>3.7880072582460094</c:v>
                </c:pt>
                <c:pt idx="505">
                  <c:v>3.648925459603614</c:v>
                </c:pt>
                <c:pt idx="506">
                  <c:v>3.5173518395695416</c:v>
                </c:pt>
                <c:pt idx="507">
                  <c:v>3.3932242321748749</c:v>
                </c:pt>
                <c:pt idx="508">
                  <c:v>3.2764832022738553</c:v>
                </c:pt>
                <c:pt idx="509">
                  <c:v>3.1670719451484604</c:v>
                </c:pt>
                <c:pt idx="510">
                  <c:v>3.0649361845918826</c:v>
                </c:pt>
                <c:pt idx="511">
                  <c:v>2.9700240691254813</c:v>
                </c:pt>
                <c:pt idx="512">
                  <c:v>2.8822860660285499</c:v>
                </c:pt>
                <c:pt idx="513">
                  <c:v>2.8016748528947031</c:v>
                </c:pt>
                <c:pt idx="514">
                  <c:v>2.7281452064735805</c:v>
                </c:pt>
                <c:pt idx="515">
                  <c:v>2.6616538886129124</c:v>
                </c:pt>
                <c:pt idx="516">
                  <c:v>2.6021595291840147</c:v>
                </c:pt>
                <c:pt idx="517">
                  <c:v>2.5496225059531916</c:v>
                </c:pt>
                <c:pt idx="518">
                  <c:v>2.5040048214514949</c:v>
                </c:pt>
                <c:pt idx="519">
                  <c:v>2.4652699769937154</c:v>
                </c:pt>
                <c:pt idx="520">
                  <c:v>2.4333828441019016</c:v>
                </c:pt>
                <c:pt idx="521">
                  <c:v>2.4083095336953857</c:v>
                </c:pt>
                <c:pt idx="522">
                  <c:v>2.3900172635140615</c:v>
                </c:pt>
                <c:pt idx="523">
                  <c:v>2.3784742243396644</c:v>
                </c:pt>
                <c:pt idx="524">
                  <c:v>2.3736494456663144</c:v>
                </c:pt>
                <c:pt idx="525">
                  <c:v>2.3755126615417637</c:v>
                </c:pt>
                <c:pt idx="526">
                  <c:v>2.3840341773508076</c:v>
                </c:pt>
                <c:pt idx="527">
                  <c:v>2.3991847383391938</c:v>
                </c:pt>
                <c:pt idx="528">
                  <c:v>2.4209354006784589</c:v>
                </c:pt>
                <c:pt idx="529">
                  <c:v>2.4492574058494743</c:v>
                </c:pt>
                <c:pt idx="530">
                  <c:v>2.4841220590763817</c:v>
                </c:pt>
                <c:pt idx="531">
                  <c:v>2.5255006124760526</c:v>
                </c:pt>
                <c:pt idx="532">
                  <c:v>2.5733641535049365</c:v>
                </c:pt>
                <c:pt idx="533">
                  <c:v>2.6276834991899829</c:v>
                </c:pt>
                <c:pt idx="534">
                  <c:v>2.6884290965280746</c:v>
                </c:pt>
                <c:pt idx="535">
                  <c:v>2.755570929333885</c:v>
                </c:pt>
                <c:pt idx="536">
                  <c:v>2.8290784317138478</c:v>
                </c:pt>
                <c:pt idx="537">
                  <c:v>2.9089204082474684</c:v>
                </c:pt>
                <c:pt idx="538">
                  <c:v>2.9950649608695024</c:v>
                </c:pt>
                <c:pt idx="539">
                  <c:v>3.087479422369539</c:v>
                </c:pt>
                <c:pt idx="540">
                  <c:v>3.1861302963602447</c:v>
                </c:pt>
                <c:pt idx="541">
                  <c:v>3.2909832035123157</c:v>
                </c:pt>
                <c:pt idx="542">
                  <c:v>3.4020028338128507</c:v>
                </c:pt>
                <c:pt idx="543">
                  <c:v>3.5191529045734344</c:v>
                </c:pt>
                <c:pt idx="544">
                  <c:v>3.6423961238937963</c:v>
                </c:pt>
                <c:pt idx="545">
                  <c:v>3.7716941592750839</c:v>
                </c:pt>
                <c:pt idx="546">
                  <c:v>3.9070076110723204</c:v>
                </c:pt>
                <c:pt idx="547">
                  <c:v>4.0482959904770333</c:v>
                </c:pt>
                <c:pt idx="548">
                  <c:v>4.195517701727268</c:v>
                </c:pt>
                <c:pt idx="549">
                  <c:v>4.3486300282519581</c:v>
                </c:pt>
                <c:pt idx="550">
                  <c:v>4.5075891224689313</c:v>
                </c:pt>
                <c:pt idx="551">
                  <c:v>4.6723499989700157</c:v>
                </c:pt>
                <c:pt idx="552">
                  <c:v>4.842866530841814</c:v>
                </c:pt>
                <c:pt idx="553">
                  <c:v>5.019091448886372</c:v>
                </c:pt>
                <c:pt idx="554">
                  <c:v>5.2009763435216669</c:v>
                </c:pt>
                <c:pt idx="555">
                  <c:v>5.3884716691572754</c:v>
                </c:pt>
                <c:pt idx="556">
                  <c:v>5.5815267508553923</c:v>
                </c:pt>
                <c:pt idx="557">
                  <c:v>5.7800897931016575</c:v>
                </c:pt>
                <c:pt idx="558">
                  <c:v>5.9841078905235223</c:v>
                </c:pt>
                <c:pt idx="559">
                  <c:v>6.1935270404064395</c:v>
                </c:pt>
                <c:pt idx="560">
                  <c:v>6.4082921568697024</c:v>
                </c:pt>
                <c:pt idx="561">
                  <c:v>6.6283470865745731</c:v>
                </c:pt>
                <c:pt idx="562">
                  <c:v>6.8536346258470084</c:v>
                </c:pt>
                <c:pt idx="563">
                  <c:v>7.0840965391063264</c:v>
                </c:pt>
                <c:pt idx="564">
                  <c:v>7.3196735784994447</c:v>
                </c:pt>
                <c:pt idx="565">
                  <c:v>7.5603055046475323</c:v>
                </c:pt>
                <c:pt idx="566">
                  <c:v>7.805931108418906</c:v>
                </c:pt>
                <c:pt idx="567">
                  <c:v>8.0564882336478885</c:v>
                </c:pt>
                <c:pt idx="568">
                  <c:v>8.3119138007250388</c:v>
                </c:pt>
                <c:pt idx="569">
                  <c:v>8.5721438309890097</c:v>
                </c:pt>
                <c:pt idx="570">
                  <c:v>8.83711347185492</c:v>
                </c:pt>
                <c:pt idx="571">
                  <c:v>9.1067570226181331</c:v>
                </c:pt>
                <c:pt idx="572">
                  <c:v>9.3810079608759445</c:v>
                </c:pt>
                <c:pt idx="573">
                  <c:v>9.6597989695132203</c:v>
                </c:pt>
                <c:pt idx="574">
                  <c:v>9.9430619642007834</c:v>
                </c:pt>
                <c:pt idx="575">
                  <c:v>10.230728121358268</c:v>
                </c:pt>
                <c:pt idx="576">
                  <c:v>10.522727906535534</c:v>
                </c:pt>
                <c:pt idx="577">
                  <c:v>10.818991103169049</c:v>
                </c:pt>
                <c:pt idx="578">
                  <c:v>11.119446841671691</c:v>
                </c:pt>
                <c:pt idx="579">
                  <c:v>11.424023628816251</c:v>
                </c:pt>
                <c:pt idx="580">
                  <c:v>11.732649377374745</c:v>
                </c:pt>
                <c:pt idx="581">
                  <c:v>12.045251435977143</c:v>
                </c:pt>
                <c:pt idx="582">
                  <c:v>12.361756619154653</c:v>
                </c:pt>
                <c:pt idx="583">
                  <c:v>12.682091237533982</c:v>
                </c:pt>
                <c:pt idx="584">
                  <c:v>13.006181128150358</c:v>
                </c:pt>
                <c:pt idx="585">
                  <c:v>13.3339516848482</c:v>
                </c:pt>
                <c:pt idx="586">
                  <c:v>13.665327888739473</c:v>
                </c:pt>
                <c:pt idx="587">
                  <c:v>14.000234338690767</c:v>
                </c:pt>
                <c:pt idx="588">
                  <c:v>14.338595281811248</c:v>
                </c:pt>
                <c:pt idx="589">
                  <c:v>14.680334643914348</c:v>
                </c:pt>
                <c:pt idx="590">
                  <c:v>15.025376059927195</c:v>
                </c:pt>
                <c:pt idx="591">
                  <c:v>15.373642904222486</c:v>
                </c:pt>
                <c:pt idx="592">
                  <c:v>15.72505832084842</c:v>
                </c:pt>
                <c:pt idx="593">
                  <c:v>16.079545253632983</c:v>
                </c:pt>
                <c:pt idx="594">
                  <c:v>16.437026476139874</c:v>
                </c:pt>
                <c:pt idx="595">
                  <c:v>16.797424621453874</c:v>
                </c:pt>
                <c:pt idx="596">
                  <c:v>17.160662211774266</c:v>
                </c:pt>
                <c:pt idx="597">
                  <c:v>17.526661687795809</c:v>
                </c:pt>
                <c:pt idx="598">
                  <c:v>17.895345437857092</c:v>
                </c:pt>
                <c:pt idx="599">
                  <c:v>18.266635826837298</c:v>
                </c:pt>
                <c:pt idx="600">
                  <c:v>18.640455224782482</c:v>
                </c:pt>
                <c:pt idx="601">
                  <c:v>19.016726035243746</c:v>
                </c:pt>
                <c:pt idx="602">
                  <c:v>19.395370723309853</c:v>
                </c:pt>
                <c:pt idx="603">
                  <c:v>19.776311843317778</c:v>
                </c:pt>
                <c:pt idx="604">
                  <c:v>20.15947206622528</c:v>
                </c:pt>
                <c:pt idx="605">
                  <c:v>20.544774206630109</c:v>
                </c:pt>
                <c:pt idx="606">
                  <c:v>20.932141249421182</c:v>
                </c:pt>
                <c:pt idx="607">
                  <c:v>21.321496376047801</c:v>
                </c:pt>
                <c:pt idx="608">
                  <c:v>21.712762990393287</c:v>
                </c:pt>
                <c:pt idx="609">
                  <c:v>22.105864744240467</c:v>
                </c:pt>
                <c:pt idx="610">
                  <c:v>22.500725562316639</c:v>
                </c:pt>
                <c:pt idx="611">
                  <c:v>22.897269666906478</c:v>
                </c:pt>
                <c:pt idx="612">
                  <c:v>23.295421602022028</c:v>
                </c:pt>
                <c:pt idx="613">
                  <c:v>23.695106257119292</c:v>
                </c:pt>
                <c:pt idx="614">
                  <c:v>24.096248890351625</c:v>
                </c:pt>
                <c:pt idx="615">
                  <c:v>24.498775151350866</c:v>
                </c:pt>
                <c:pt idx="616">
                  <c:v>24.902611103527441</c:v>
                </c:pt>
                <c:pt idx="617">
                  <c:v>25.307683245881634</c:v>
                </c:pt>
                <c:pt idx="618">
                  <c:v>25.713918534318307</c:v>
                </c:pt>
                <c:pt idx="619">
                  <c:v>26.121244402458384</c:v>
                </c:pt>
                <c:pt idx="620">
                  <c:v>26.52958878194077</c:v>
                </c:pt>
                <c:pt idx="621">
                  <c:v>26.938880122208708</c:v>
                </c:pt>
                <c:pt idx="622">
                  <c:v>27.349047409775729</c:v>
                </c:pt>
                <c:pt idx="623">
                  <c:v>27.76002018696617</c:v>
                </c:pt>
                <c:pt idx="624">
                  <c:v>28.17172857012617</c:v>
                </c:pt>
                <c:pt idx="625">
                  <c:v>28.584103267301764</c:v>
                </c:pt>
                <c:pt idx="626">
                  <c:v>28.997075595380633</c:v>
                </c:pt>
                <c:pt idx="627">
                  <c:v>29.410577496695105</c:v>
                </c:pt>
                <c:pt idx="628">
                  <c:v>29.824541555084171</c:v>
                </c:pt>
                <c:pt idx="629">
                  <c:v>30.23890101141307</c:v>
                </c:pt>
                <c:pt idx="630">
                  <c:v>30.653589778549062</c:v>
                </c:pt>
                <c:pt idx="631">
                  <c:v>31.068542455792972</c:v>
                </c:pt>
                <c:pt idx="632">
                  <c:v>31.483694342766157</c:v>
                </c:pt>
                <c:pt idx="633">
                  <c:v>31.898981452752981</c:v>
                </c:pt>
                <c:pt idx="634">
                  <c:v>32.314340525500015</c:v>
                </c:pt>
                <c:pt idx="635">
                  <c:v>32.729709039472205</c:v>
                </c:pt>
                <c:pt idx="636">
                  <c:v>33.145025223568609</c:v>
                </c:pt>
                <c:pt idx="637">
                  <c:v>33.560228068298571</c:v>
                </c:pt>
                <c:pt idx="638">
                  <c:v>33.975257336421507</c:v>
                </c:pt>
                <c:pt idx="639">
                  <c:v>34.390053573052434</c:v>
                </c:pt>
                <c:pt idx="640">
                  <c:v>34.804558115236745</c:v>
                </c:pt>
                <c:pt idx="641">
                  <c:v>35.218713100997448</c:v>
                </c:pt>
                <c:pt idx="642">
                  <c:v>35.632461477858783</c:v>
                </c:pt>
                <c:pt idx="643">
                  <c:v>36.045747010850263</c:v>
                </c:pt>
                <c:pt idx="644">
                  <c:v>36.45851428999562</c:v>
                </c:pt>
                <c:pt idx="645">
                  <c:v>36.870708737291672</c:v>
                </c:pt>
                <c:pt idx="646">
                  <c:v>37.282276613181807</c:v>
                </c:pt>
                <c:pt idx="647">
                  <c:v>37.693165022529797</c:v>
                </c:pt>
                <c:pt idx="648">
                  <c:v>38.103321920099425</c:v>
                </c:pt>
                <c:pt idx="649">
                  <c:v>38.512696115545964</c:v>
                </c:pt>
                <c:pt idx="650">
                  <c:v>38.921237277925513</c:v>
                </c:pt>
                <c:pt idx="651">
                  <c:v>39.328895939728824</c:v>
                </c:pt>
                <c:pt idx="652">
                  <c:v>39.735623500446167</c:v>
                </c:pt>
                <c:pt idx="653">
                  <c:v>40.141372229670111</c:v>
                </c:pt>
                <c:pt idx="654">
                  <c:v>40.546095269743319</c:v>
                </c:pt>
                <c:pt idx="655">
                  <c:v>40.94974663795869</c:v>
                </c:pt>
                <c:pt idx="656">
                  <c:v>41.352281228319121</c:v>
                </c:pt>
                <c:pt idx="657">
                  <c:v>41.753654812864866</c:v>
                </c:pt>
                <c:pt idx="658">
                  <c:v>42.153824042575792</c:v>
                </c:pt>
                <c:pt idx="659">
                  <c:v>42.552746447857217</c:v>
                </c:pt>
                <c:pt idx="660">
                  <c:v>42.950380438616506</c:v>
                </c:pt>
                <c:pt idx="661">
                  <c:v>43.346685303939502</c:v>
                </c:pt>
                <c:pt idx="662">
                  <c:v>43.741621211374401</c:v>
                </c:pt>
                <c:pt idx="663">
                  <c:v>44.135149205832128</c:v>
                </c:pt>
                <c:pt idx="664">
                  <c:v>44.527231208111274</c:v>
                </c:pt>
                <c:pt idx="665">
                  <c:v>44.917830013056566</c:v>
                </c:pt>
                <c:pt idx="666">
                  <c:v>45.306909287359147</c:v>
                </c:pt>
                <c:pt idx="667">
                  <c:v>45.694433567008126</c:v>
                </c:pt>
                <c:pt idx="668">
                  <c:v>46.080368254401286</c:v>
                </c:pt>
                <c:pt idx="669">
                  <c:v>46.464679615124581</c:v>
                </c:pt>
                <c:pt idx="670">
                  <c:v>46.847334774409099</c:v>
                </c:pt>
                <c:pt idx="671">
                  <c:v>47.228301713274114</c:v>
                </c:pt>
                <c:pt idx="672">
                  <c:v>47.607549264365865</c:v>
                </c:pt>
                <c:pt idx="673">
                  <c:v>47.985047107499938</c:v>
                </c:pt>
                <c:pt idx="674">
                  <c:v>48.360765764917552</c:v>
                </c:pt>
                <c:pt idx="675">
                  <c:v>48.734676596263554</c:v>
                </c:pt>
                <c:pt idx="676">
                  <c:v>49.106751793295786</c:v>
                </c:pt>
                <c:pt idx="677">
                  <c:v>49.476964374334131</c:v>
                </c:pt>
                <c:pt idx="678">
                  <c:v>49.845288178459079</c:v>
                </c:pt>
                <c:pt idx="679">
                  <c:v>50.211697859467407</c:v>
                </c:pt>
                <c:pt idx="680">
                  <c:v>50.576168879594881</c:v>
                </c:pt>
                <c:pt idx="681">
                  <c:v>50.938677503014219</c:v>
                </c:pt>
                <c:pt idx="682">
                  <c:v>51.299200789117045</c:v>
                </c:pt>
                <c:pt idx="683">
                  <c:v>51.657716585588496</c:v>
                </c:pt>
                <c:pt idx="684">
                  <c:v>52.014203521283349</c:v>
                </c:pt>
                <c:pt idx="685">
                  <c:v>52.368640998911623</c:v>
                </c:pt>
                <c:pt idx="686">
                  <c:v>52.721009187542599</c:v>
                </c:pt>
                <c:pt idx="687">
                  <c:v>53.071289014935374</c:v>
                </c:pt>
                <c:pt idx="688">
                  <c:v>53.419462159703968</c:v>
                </c:pt>
                <c:pt idx="689">
                  <c:v>53.76551104332578</c:v>
                </c:pt>
                <c:pt idx="690">
                  <c:v>54.109418822000642</c:v>
                </c:pt>
                <c:pt idx="691">
                  <c:v>54.451169378369066</c:v>
                </c:pt>
                <c:pt idx="692">
                  <c:v>54.790747313097356</c:v>
                </c:pt>
                <c:pt idx="693">
                  <c:v>55.128137936336955</c:v>
                </c:pt>
                <c:pt idx="694">
                  <c:v>55.463327259066304</c:v>
                </c:pt>
                <c:pt idx="695">
                  <c:v>55.796301984322113</c:v>
                </c:pt>
                <c:pt idx="696">
                  <c:v>56.127049498327992</c:v>
                </c:pt>
                <c:pt idx="697">
                  <c:v>56.455557861526941</c:v>
                </c:pt>
                <c:pt idx="698">
                  <c:v>56.781815799525859</c:v>
                </c:pt>
                <c:pt idx="699">
                  <c:v>57.105812693957979</c:v>
                </c:pt>
                <c:pt idx="700">
                  <c:v>57.427538573271171</c:v>
                </c:pt>
                <c:pt idx="701">
                  <c:v>57.746984103447893</c:v>
                </c:pt>
                <c:pt idx="702">
                  <c:v>58.064140578664158</c:v>
                </c:pt>
                <c:pt idx="703">
                  <c:v>58.378999911893601</c:v>
                </c:pt>
                <c:pt idx="704">
                  <c:v>58.691554625463027</c:v>
                </c:pt>
                <c:pt idx="705">
                  <c:v>59.001797841565583</c:v>
                </c:pt>
                <c:pt idx="706">
                  <c:v>59.309723272738211</c:v>
                </c:pt>
                <c:pt idx="707">
                  <c:v>59.615325212308207</c:v>
                </c:pt>
                <c:pt idx="708">
                  <c:v>59.615627818551893</c:v>
                </c:pt>
                <c:pt idx="709">
                  <c:v>59.615930422489981</c:v>
                </c:pt>
                <c:pt idx="710">
                  <c:v>59.616233024122366</c:v>
                </c:pt>
                <c:pt idx="711">
                  <c:v>59.61653562344911</c:v>
                </c:pt>
                <c:pt idx="712">
                  <c:v>59.616838220470193</c:v>
                </c:pt>
                <c:pt idx="713">
                  <c:v>59.617140815185607</c:v>
                </c:pt>
                <c:pt idx="714">
                  <c:v>59.617443407595339</c:v>
                </c:pt>
                <c:pt idx="715">
                  <c:v>59.617745997699352</c:v>
                </c:pt>
                <c:pt idx="716">
                  <c:v>59.618048585497753</c:v>
                </c:pt>
                <c:pt idx="717">
                  <c:v>59.618351170990429</c:v>
                </c:pt>
                <c:pt idx="718">
                  <c:v>59.618653754177437</c:v>
                </c:pt>
                <c:pt idx="719">
                  <c:v>59.618956335058712</c:v>
                </c:pt>
                <c:pt idx="720">
                  <c:v>59.619258913634333</c:v>
                </c:pt>
                <c:pt idx="721">
                  <c:v>59.619561489904221</c:v>
                </c:pt>
                <c:pt idx="722">
                  <c:v>59.619864063868398</c:v>
                </c:pt>
                <c:pt idx="723">
                  <c:v>59.620166635526864</c:v>
                </c:pt>
                <c:pt idx="724">
                  <c:v>59.620469204879605</c:v>
                </c:pt>
                <c:pt idx="725">
                  <c:v>59.620771771926634</c:v>
                </c:pt>
                <c:pt idx="726">
                  <c:v>59.621074336667924</c:v>
                </c:pt>
                <c:pt idx="727">
                  <c:v>59.621376899103488</c:v>
                </c:pt>
                <c:pt idx="728">
                  <c:v>59.621679459233313</c:v>
                </c:pt>
                <c:pt idx="729">
                  <c:v>59.621982017057377</c:v>
                </c:pt>
                <c:pt idx="730">
                  <c:v>59.622284572575737</c:v>
                </c:pt>
                <c:pt idx="731">
                  <c:v>59.622587125788328</c:v>
                </c:pt>
                <c:pt idx="732">
                  <c:v>59.622889676695124</c:v>
                </c:pt>
                <c:pt idx="733">
                  <c:v>59.623192225296201</c:v>
                </c:pt>
                <c:pt idx="734">
                  <c:v>59.623494771591496</c:v>
                </c:pt>
                <c:pt idx="735">
                  <c:v>59.623797315581022</c:v>
                </c:pt>
                <c:pt idx="736">
                  <c:v>59.624099857264781</c:v>
                </c:pt>
                <c:pt idx="737">
                  <c:v>59.624402396642743</c:v>
                </c:pt>
                <c:pt idx="738">
                  <c:v>59.624704933714931</c:v>
                </c:pt>
                <c:pt idx="739">
                  <c:v>59.625007468481336</c:v>
                </c:pt>
                <c:pt idx="740">
                  <c:v>59.625310000941937</c:v>
                </c:pt>
                <c:pt idx="741">
                  <c:v>59.625612531096735</c:v>
                </c:pt>
                <c:pt idx="742">
                  <c:v>59.625915058945779</c:v>
                </c:pt>
                <c:pt idx="743">
                  <c:v>59.62621758448897</c:v>
                </c:pt>
                <c:pt idx="744">
                  <c:v>59.626520107726343</c:v>
                </c:pt>
                <c:pt idx="745">
                  <c:v>59.626822628657912</c:v>
                </c:pt>
                <c:pt idx="746">
                  <c:v>59.627125147283643</c:v>
                </c:pt>
                <c:pt idx="747">
                  <c:v>59.627427663603584</c:v>
                </c:pt>
                <c:pt idx="748">
                  <c:v>59.627730177617671</c:v>
                </c:pt>
                <c:pt idx="749">
                  <c:v>59.628032689325948</c:v>
                </c:pt>
                <c:pt idx="750">
                  <c:v>59.628335198728365</c:v>
                </c:pt>
                <c:pt idx="751">
                  <c:v>59.628637705824936</c:v>
                </c:pt>
                <c:pt idx="752">
                  <c:v>59.628940210615688</c:v>
                </c:pt>
                <c:pt idx="753">
                  <c:v>59.62924271310056</c:v>
                </c:pt>
                <c:pt idx="754">
                  <c:v>59.62954521327957</c:v>
                </c:pt>
                <c:pt idx="755">
                  <c:v>59.629847711152735</c:v>
                </c:pt>
                <c:pt idx="756">
                  <c:v>59.63015020672001</c:v>
                </c:pt>
                <c:pt idx="757">
                  <c:v>59.630452699981404</c:v>
                </c:pt>
                <c:pt idx="758">
                  <c:v>59.630755190936945</c:v>
                </c:pt>
                <c:pt idx="759">
                  <c:v>59.631057679586618</c:v>
                </c:pt>
                <c:pt idx="760">
                  <c:v>59.631360165930396</c:v>
                </c:pt>
                <c:pt idx="761">
                  <c:v>59.63166264996827</c:v>
                </c:pt>
                <c:pt idx="762">
                  <c:v>59.631965131700262</c:v>
                </c:pt>
                <c:pt idx="763">
                  <c:v>59.632267611126352</c:v>
                </c:pt>
                <c:pt idx="764">
                  <c:v>59.632570088246538</c:v>
                </c:pt>
                <c:pt idx="765">
                  <c:v>59.632872563060793</c:v>
                </c:pt>
                <c:pt idx="766">
                  <c:v>59.633175035569174</c:v>
                </c:pt>
                <c:pt idx="767">
                  <c:v>59.633477505771623</c:v>
                </c:pt>
                <c:pt idx="768">
                  <c:v>59.633779973668155</c:v>
                </c:pt>
                <c:pt idx="769">
                  <c:v>59.634082439258734</c:v>
                </c:pt>
                <c:pt idx="770">
                  <c:v>59.634384902543403</c:v>
                </c:pt>
                <c:pt idx="771">
                  <c:v>59.63468736352214</c:v>
                </c:pt>
                <c:pt idx="772">
                  <c:v>59.63498982219491</c:v>
                </c:pt>
                <c:pt idx="773">
                  <c:v>59.635292278561749</c:v>
                </c:pt>
                <c:pt idx="774">
                  <c:v>59.635594732622657</c:v>
                </c:pt>
                <c:pt idx="775">
                  <c:v>59.635897184377583</c:v>
                </c:pt>
                <c:pt idx="776">
                  <c:v>59.636199633826571</c:v>
                </c:pt>
                <c:pt idx="777">
                  <c:v>59.636502080969592</c:v>
                </c:pt>
                <c:pt idx="778">
                  <c:v>59.636804525806639</c:v>
                </c:pt>
                <c:pt idx="779">
                  <c:v>59.637106968337712</c:v>
                </c:pt>
                <c:pt idx="780">
                  <c:v>59.637409408562824</c:v>
                </c:pt>
                <c:pt idx="781">
                  <c:v>59.637711846481928</c:v>
                </c:pt>
                <c:pt idx="782">
                  <c:v>59.638014282095035</c:v>
                </c:pt>
                <c:pt idx="783">
                  <c:v>59.638316715402212</c:v>
                </c:pt>
                <c:pt idx="784">
                  <c:v>59.638619146403329</c:v>
                </c:pt>
                <c:pt idx="785">
                  <c:v>59.638921575098479</c:v>
                </c:pt>
                <c:pt idx="786">
                  <c:v>59.639224001487612</c:v>
                </c:pt>
                <c:pt idx="787">
                  <c:v>59.639526425570743</c:v>
                </c:pt>
                <c:pt idx="788">
                  <c:v>59.639828847347843</c:v>
                </c:pt>
                <c:pt idx="789">
                  <c:v>59.640131266818912</c:v>
                </c:pt>
                <c:pt idx="790">
                  <c:v>59.640433683984014</c:v>
                </c:pt>
                <c:pt idx="791">
                  <c:v>59.64073609884305</c:v>
                </c:pt>
                <c:pt idx="792">
                  <c:v>59.641038511396083</c:v>
                </c:pt>
                <c:pt idx="793">
                  <c:v>59.641340921643035</c:v>
                </c:pt>
                <c:pt idx="794">
                  <c:v>59.641643329584006</c:v>
                </c:pt>
                <c:pt idx="795">
                  <c:v>59.641945735218869</c:v>
                </c:pt>
                <c:pt idx="796">
                  <c:v>59.6422481385477</c:v>
                </c:pt>
                <c:pt idx="797">
                  <c:v>59.642550539570486</c:v>
                </c:pt>
                <c:pt idx="798">
                  <c:v>59.642852938287213</c:v>
                </c:pt>
                <c:pt idx="799">
                  <c:v>59.643155334697859</c:v>
                </c:pt>
                <c:pt idx="800">
                  <c:v>59.64345772880246</c:v>
                </c:pt>
                <c:pt idx="801">
                  <c:v>59.643760120600966</c:v>
                </c:pt>
                <c:pt idx="802">
                  <c:v>59.644062510093391</c:v>
                </c:pt>
                <c:pt idx="803">
                  <c:v>59.64436489727975</c:v>
                </c:pt>
                <c:pt idx="804">
                  <c:v>59.644667282160036</c:v>
                </c:pt>
                <c:pt idx="805">
                  <c:v>59.644969664734184</c:v>
                </c:pt>
                <c:pt idx="806">
                  <c:v>59.645272045002251</c:v>
                </c:pt>
                <c:pt idx="807">
                  <c:v>59.645574422964231</c:v>
                </c:pt>
                <c:pt idx="808">
                  <c:v>59.645876798620101</c:v>
                </c:pt>
                <c:pt idx="809">
                  <c:v>59.646179171969841</c:v>
                </c:pt>
                <c:pt idx="810">
                  <c:v>59.646481543013493</c:v>
                </c:pt>
                <c:pt idx="811">
                  <c:v>59.646783911751008</c:v>
                </c:pt>
                <c:pt idx="812">
                  <c:v>59.647086278182407</c:v>
                </c:pt>
                <c:pt idx="813">
                  <c:v>59.647388642307703</c:v>
                </c:pt>
                <c:pt idx="814">
                  <c:v>59.647691004126813</c:v>
                </c:pt>
                <c:pt idx="815">
                  <c:v>59.647993363639827</c:v>
                </c:pt>
                <c:pt idx="816">
                  <c:v>59.648295720846676</c:v>
                </c:pt>
                <c:pt idx="817">
                  <c:v>59.648598075747394</c:v>
                </c:pt>
                <c:pt idx="818">
                  <c:v>59.648900428341967</c:v>
                </c:pt>
                <c:pt idx="819">
                  <c:v>59.64920277863034</c:v>
                </c:pt>
                <c:pt idx="820">
                  <c:v>59.649505126612588</c:v>
                </c:pt>
                <c:pt idx="821">
                  <c:v>59.649807472288686</c:v>
                </c:pt>
                <c:pt idx="822">
                  <c:v>59.650109815658595</c:v>
                </c:pt>
                <c:pt idx="823">
                  <c:v>59.650412156722311</c:v>
                </c:pt>
                <c:pt idx="824">
                  <c:v>59.650714495479882</c:v>
                </c:pt>
                <c:pt idx="825">
                  <c:v>59.651016831931251</c:v>
                </c:pt>
                <c:pt idx="826">
                  <c:v>59.651319166076433</c:v>
                </c:pt>
                <c:pt idx="827">
                  <c:v>59.651621497915407</c:v>
                </c:pt>
                <c:pt idx="828">
                  <c:v>59.651923827448229</c:v>
                </c:pt>
                <c:pt idx="829">
                  <c:v>59.652226154674807</c:v>
                </c:pt>
                <c:pt idx="830">
                  <c:v>59.652528479595205</c:v>
                </c:pt>
                <c:pt idx="831">
                  <c:v>59.652830802209373</c:v>
                </c:pt>
                <c:pt idx="832">
                  <c:v>59.653133122517318</c:v>
                </c:pt>
                <c:pt idx="833">
                  <c:v>59.653435440519068</c:v>
                </c:pt>
                <c:pt idx="834">
                  <c:v>59.653737756214582</c:v>
                </c:pt>
                <c:pt idx="835">
                  <c:v>59.654040069603845</c:v>
                </c:pt>
                <c:pt idx="836">
                  <c:v>59.654342380686877</c:v>
                </c:pt>
                <c:pt idx="837">
                  <c:v>59.654644689463716</c:v>
                </c:pt>
                <c:pt idx="838">
                  <c:v>59.654946995934274</c:v>
                </c:pt>
                <c:pt idx="839">
                  <c:v>59.655249300098617</c:v>
                </c:pt>
                <c:pt idx="840">
                  <c:v>59.655551601956688</c:v>
                </c:pt>
                <c:pt idx="841">
                  <c:v>59.655853901508507</c:v>
                </c:pt>
                <c:pt idx="842">
                  <c:v>59.656156198754047</c:v>
                </c:pt>
                <c:pt idx="843">
                  <c:v>59.656458493693343</c:v>
                </c:pt>
                <c:pt idx="844">
                  <c:v>59.656760786326359</c:v>
                </c:pt>
                <c:pt idx="845">
                  <c:v>59.657063076653095</c:v>
                </c:pt>
                <c:pt idx="846">
                  <c:v>59.657365364673552</c:v>
                </c:pt>
                <c:pt idx="847">
                  <c:v>59.657667650387751</c:v>
                </c:pt>
                <c:pt idx="848">
                  <c:v>59.657969933795627</c:v>
                </c:pt>
                <c:pt idx="849">
                  <c:v>59.658272214897238</c:v>
                </c:pt>
                <c:pt idx="850">
                  <c:v>59.658574493692541</c:v>
                </c:pt>
                <c:pt idx="851">
                  <c:v>59.658876770181543</c:v>
                </c:pt>
                <c:pt idx="852">
                  <c:v>59.659179044364237</c:v>
                </c:pt>
                <c:pt idx="853">
                  <c:v>59.659481316240623</c:v>
                </c:pt>
                <c:pt idx="854">
                  <c:v>59.659783585810708</c:v>
                </c:pt>
                <c:pt idx="855">
                  <c:v>59.660085853074456</c:v>
                </c:pt>
                <c:pt idx="856">
                  <c:v>59.660388118031854</c:v>
                </c:pt>
                <c:pt idx="857">
                  <c:v>59.660690380682951</c:v>
                </c:pt>
                <c:pt idx="858">
                  <c:v>59.660992641027718</c:v>
                </c:pt>
                <c:pt idx="859">
                  <c:v>59.661294899066156</c:v>
                </c:pt>
                <c:pt idx="860">
                  <c:v>59.661597154798244</c:v>
                </c:pt>
                <c:pt idx="861">
                  <c:v>59.661899408223974</c:v>
                </c:pt>
                <c:pt idx="862">
                  <c:v>59.662201659343381</c:v>
                </c:pt>
                <c:pt idx="863">
                  <c:v>59.662503908156388</c:v>
                </c:pt>
                <c:pt idx="864">
                  <c:v>59.662806154663066</c:v>
                </c:pt>
                <c:pt idx="865">
                  <c:v>59.663108398863351</c:v>
                </c:pt>
                <c:pt idx="866">
                  <c:v>59.663410640757299</c:v>
                </c:pt>
                <c:pt idx="867">
                  <c:v>59.663712880344825</c:v>
                </c:pt>
                <c:pt idx="868">
                  <c:v>59.664015117626008</c:v>
                </c:pt>
                <c:pt idx="869">
                  <c:v>59.664317352600797</c:v>
                </c:pt>
                <c:pt idx="870">
                  <c:v>59.6646195852692</c:v>
                </c:pt>
                <c:pt idx="871">
                  <c:v>59.66492181563121</c:v>
                </c:pt>
                <c:pt idx="872">
                  <c:v>59.665224043686827</c:v>
                </c:pt>
                <c:pt idx="873">
                  <c:v>59.665526269436043</c:v>
                </c:pt>
                <c:pt idx="874">
                  <c:v>59.665828492878831</c:v>
                </c:pt>
                <c:pt idx="875">
                  <c:v>59.666130714015218</c:v>
                </c:pt>
                <c:pt idx="876">
                  <c:v>59.66643293284519</c:v>
                </c:pt>
                <c:pt idx="877">
                  <c:v>59.666735149368741</c:v>
                </c:pt>
                <c:pt idx="878">
                  <c:v>59.667037363585862</c:v>
                </c:pt>
                <c:pt idx="879">
                  <c:v>59.667339575496563</c:v>
                </c:pt>
                <c:pt idx="880">
                  <c:v>59.667641785100834</c:v>
                </c:pt>
                <c:pt idx="881">
                  <c:v>59.667943992398691</c:v>
                </c:pt>
                <c:pt idx="882">
                  <c:v>59.668246197390062</c:v>
                </c:pt>
                <c:pt idx="883">
                  <c:v>59.66854840007499</c:v>
                </c:pt>
                <c:pt idx="884">
                  <c:v>59.668850600453482</c:v>
                </c:pt>
                <c:pt idx="885">
                  <c:v>59.669152798525502</c:v>
                </c:pt>
                <c:pt idx="886">
                  <c:v>59.669454994291087</c:v>
                </c:pt>
                <c:pt idx="887">
                  <c:v>59.669757187750214</c:v>
                </c:pt>
                <c:pt idx="888">
                  <c:v>59.670059378902849</c:v>
                </c:pt>
                <c:pt idx="889">
                  <c:v>59.670361567748991</c:v>
                </c:pt>
                <c:pt idx="890">
                  <c:v>59.670663754288682</c:v>
                </c:pt>
                <c:pt idx="891">
                  <c:v>59.670965938521888</c:v>
                </c:pt>
                <c:pt idx="892">
                  <c:v>59.671268120448595</c:v>
                </c:pt>
                <c:pt idx="893">
                  <c:v>59.671570300068822</c:v>
                </c:pt>
                <c:pt idx="894">
                  <c:v>59.671872477382529</c:v>
                </c:pt>
                <c:pt idx="895">
                  <c:v>59.672174652389756</c:v>
                </c:pt>
                <c:pt idx="896">
                  <c:v>59.672476825090456</c:v>
                </c:pt>
                <c:pt idx="897">
                  <c:v>59.672778995484677</c:v>
                </c:pt>
                <c:pt idx="898">
                  <c:v>59.673081163572348</c:v>
                </c:pt>
                <c:pt idx="899">
                  <c:v>59.673383329353506</c:v>
                </c:pt>
                <c:pt idx="900">
                  <c:v>59.673685492828149</c:v>
                </c:pt>
                <c:pt idx="901">
                  <c:v>59.673987653996271</c:v>
                </c:pt>
                <c:pt idx="902">
                  <c:v>59.674289812857843</c:v>
                </c:pt>
                <c:pt idx="903">
                  <c:v>59.674591969412894</c:v>
                </c:pt>
                <c:pt idx="904">
                  <c:v>59.674894123661367</c:v>
                </c:pt>
                <c:pt idx="905">
                  <c:v>59.675196275603341</c:v>
                </c:pt>
                <c:pt idx="906">
                  <c:v>59.675498425238729</c:v>
                </c:pt>
                <c:pt idx="907">
                  <c:v>59.675800572567589</c:v>
                </c:pt>
                <c:pt idx="908">
                  <c:v>59.676102717589856</c:v>
                </c:pt>
                <c:pt idx="909">
                  <c:v>59.676404860305588</c:v>
                </c:pt>
                <c:pt idx="910">
                  <c:v>59.676707000714707</c:v>
                </c:pt>
                <c:pt idx="911">
                  <c:v>59.677009138817333</c:v>
                </c:pt>
                <c:pt idx="912">
                  <c:v>59.677311274613309</c:v>
                </c:pt>
                <c:pt idx="913">
                  <c:v>59.677613408102694</c:v>
                </c:pt>
                <c:pt idx="914">
                  <c:v>59.677915539285515</c:v>
                </c:pt>
                <c:pt idx="915">
                  <c:v>59.678217668161757</c:v>
                </c:pt>
                <c:pt idx="916">
                  <c:v>59.678519794731386</c:v>
                </c:pt>
                <c:pt idx="917">
                  <c:v>59.678821918994437</c:v>
                </c:pt>
                <c:pt idx="918">
                  <c:v>59.679124040950853</c:v>
                </c:pt>
                <c:pt idx="919">
                  <c:v>59.67942616060067</c:v>
                </c:pt>
                <c:pt idx="920">
                  <c:v>59.679728277943852</c:v>
                </c:pt>
                <c:pt idx="921">
                  <c:v>59.680030392980456</c:v>
                </c:pt>
                <c:pt idx="922">
                  <c:v>59.680332505710439</c:v>
                </c:pt>
                <c:pt idx="923">
                  <c:v>59.680634616133752</c:v>
                </c:pt>
                <c:pt idx="924">
                  <c:v>59.680936724250444</c:v>
                </c:pt>
                <c:pt idx="925">
                  <c:v>59.681238830060501</c:v>
                </c:pt>
                <c:pt idx="926">
                  <c:v>59.68154093356393</c:v>
                </c:pt>
                <c:pt idx="927">
                  <c:v>59.681843034760718</c:v>
                </c:pt>
                <c:pt idx="928">
                  <c:v>59.68214513365082</c:v>
                </c:pt>
                <c:pt idx="929">
                  <c:v>59.68244723023431</c:v>
                </c:pt>
                <c:pt idx="930">
                  <c:v>59.682749324511107</c:v>
                </c:pt>
                <c:pt idx="931">
                  <c:v>59.683051416481241</c:v>
                </c:pt>
                <c:pt idx="932">
                  <c:v>59.683353506144748</c:v>
                </c:pt>
                <c:pt idx="933">
                  <c:v>59.683655593501534</c:v>
                </c:pt>
                <c:pt idx="934">
                  <c:v>59.683957678551657</c:v>
                </c:pt>
                <c:pt idx="935">
                  <c:v>59.684259761295102</c:v>
                </c:pt>
                <c:pt idx="936">
                  <c:v>59.684561841731856</c:v>
                </c:pt>
                <c:pt idx="937">
                  <c:v>59.684863919861904</c:v>
                </c:pt>
                <c:pt idx="938">
                  <c:v>59.68516599568526</c:v>
                </c:pt>
                <c:pt idx="939">
                  <c:v>59.685468069201931</c:v>
                </c:pt>
                <c:pt idx="940">
                  <c:v>59.685770140411918</c:v>
                </c:pt>
                <c:pt idx="941">
                  <c:v>59.686072209315178</c:v>
                </c:pt>
                <c:pt idx="942">
                  <c:v>59.68637427591171</c:v>
                </c:pt>
                <c:pt idx="943">
                  <c:v>59.686676340201551</c:v>
                </c:pt>
                <c:pt idx="944">
                  <c:v>59.686978402184643</c:v>
                </c:pt>
                <c:pt idx="945">
                  <c:v>59.687280461861029</c:v>
                </c:pt>
                <c:pt idx="946">
                  <c:v>59.687582519230652</c:v>
                </c:pt>
                <c:pt idx="947">
                  <c:v>59.68788457429357</c:v>
                </c:pt>
                <c:pt idx="948">
                  <c:v>59.688186627049731</c:v>
                </c:pt>
                <c:pt idx="949">
                  <c:v>59.688488677499151</c:v>
                </c:pt>
                <c:pt idx="950">
                  <c:v>59.688790725641802</c:v>
                </c:pt>
                <c:pt idx="951">
                  <c:v>59.689092771477704</c:v>
                </c:pt>
                <c:pt idx="952">
                  <c:v>59.689394815006878</c:v>
                </c:pt>
                <c:pt idx="953">
                  <c:v>59.689696856229261</c:v>
                </c:pt>
                <c:pt idx="954">
                  <c:v>59.689998895144889</c:v>
                </c:pt>
                <c:pt idx="955">
                  <c:v>59.69030093175374</c:v>
                </c:pt>
                <c:pt idx="956">
                  <c:v>59.690602966055813</c:v>
                </c:pt>
                <c:pt idx="957">
                  <c:v>59.69090499805111</c:v>
                </c:pt>
                <c:pt idx="958">
                  <c:v>59.691207027739623</c:v>
                </c:pt>
                <c:pt idx="959">
                  <c:v>59.691509055121344</c:v>
                </c:pt>
                <c:pt idx="960">
                  <c:v>59.691811080196267</c:v>
                </c:pt>
                <c:pt idx="961">
                  <c:v>59.692113102964363</c:v>
                </c:pt>
                <c:pt idx="962">
                  <c:v>59.69241512342569</c:v>
                </c:pt>
                <c:pt idx="963">
                  <c:v>59.692717141580218</c:v>
                </c:pt>
                <c:pt idx="964">
                  <c:v>59.693019157427884</c:v>
                </c:pt>
                <c:pt idx="965">
                  <c:v>59.693321170968787</c:v>
                </c:pt>
                <c:pt idx="966">
                  <c:v>59.693623182202806</c:v>
                </c:pt>
                <c:pt idx="967">
                  <c:v>59.693925191130056</c:v>
                </c:pt>
                <c:pt idx="968">
                  <c:v>59.694227197750443</c:v>
                </c:pt>
                <c:pt idx="969">
                  <c:v>59.694529202064025</c:v>
                </c:pt>
                <c:pt idx="970">
                  <c:v>59.694831204070738</c:v>
                </c:pt>
                <c:pt idx="971">
                  <c:v>59.695133203770617</c:v>
                </c:pt>
                <c:pt idx="972">
                  <c:v>59.695435201163669</c:v>
                </c:pt>
                <c:pt idx="973">
                  <c:v>59.695737196249844</c:v>
                </c:pt>
                <c:pt idx="974">
                  <c:v>59.696039189029172</c:v>
                </c:pt>
                <c:pt idx="975">
                  <c:v>59.69634117950163</c:v>
                </c:pt>
                <c:pt idx="976">
                  <c:v>59.696643167667219</c:v>
                </c:pt>
                <c:pt idx="977">
                  <c:v>59.696945153525931</c:v>
                </c:pt>
                <c:pt idx="978">
                  <c:v>59.697247137077781</c:v>
                </c:pt>
                <c:pt idx="979">
                  <c:v>59.697549118322762</c:v>
                </c:pt>
                <c:pt idx="980">
                  <c:v>59.69785109726083</c:v>
                </c:pt>
                <c:pt idx="981">
                  <c:v>59.69815307389203</c:v>
                </c:pt>
                <c:pt idx="982">
                  <c:v>59.698455048216324</c:v>
                </c:pt>
                <c:pt idx="983">
                  <c:v>59.698757020233714</c:v>
                </c:pt>
                <c:pt idx="984">
                  <c:v>59.69905898994422</c:v>
                </c:pt>
                <c:pt idx="985">
                  <c:v>59.699360957347793</c:v>
                </c:pt>
                <c:pt idx="986">
                  <c:v>59.69966292244446</c:v>
                </c:pt>
                <c:pt idx="987">
                  <c:v>59.699964885234237</c:v>
                </c:pt>
                <c:pt idx="988">
                  <c:v>59.700266845717074</c:v>
                </c:pt>
                <c:pt idx="989">
                  <c:v>59.700568803892999</c:v>
                </c:pt>
                <c:pt idx="990">
                  <c:v>59.700870759761969</c:v>
                </c:pt>
                <c:pt idx="991">
                  <c:v>59.701172713324048</c:v>
                </c:pt>
                <c:pt idx="992">
                  <c:v>59.701474664579159</c:v>
                </c:pt>
                <c:pt idx="993">
                  <c:v>59.701776613527322</c:v>
                </c:pt>
                <c:pt idx="994">
                  <c:v>59.702078560168559</c:v>
                </c:pt>
                <c:pt idx="995">
                  <c:v>59.702380504502827</c:v>
                </c:pt>
                <c:pt idx="996">
                  <c:v>59.70268244653014</c:v>
                </c:pt>
                <c:pt idx="997">
                  <c:v>59.702984386250499</c:v>
                </c:pt>
                <c:pt idx="998">
                  <c:v>59.703286323663889</c:v>
                </c:pt>
                <c:pt idx="999">
                  <c:v>59.703588258770317</c:v>
                </c:pt>
                <c:pt idx="1000">
                  <c:v>59.703890191569783</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Calculs!$I$4:$I$1004</c:f>
              <c:numCache>
                <c:formatCode>0.00</c:formatCode>
                <c:ptCount val="1001"/>
                <c:pt idx="0">
                  <c:v>0</c:v>
                </c:pt>
                <c:pt idx="1">
                  <c:v>1.4408583371852731E-3</c:v>
                </c:pt>
                <c:pt idx="2">
                  <c:v>0.19902614286238401</c:v>
                </c:pt>
                <c:pt idx="3">
                  <c:v>0.59286189037174941</c:v>
                </c:pt>
                <c:pt idx="4">
                  <c:v>1.1831111885895618</c:v>
                </c:pt>
                <c:pt idx="5">
                  <c:v>1.9699933352732955</c:v>
                </c:pt>
                <c:pt idx="6">
                  <c:v>2.8543534750275859</c:v>
                </c:pt>
                <c:pt idx="7">
                  <c:v>3.7368540892150079</c:v>
                </c:pt>
                <c:pt idx="8">
                  <c:v>4.6174854626885002</c:v>
                </c:pt>
                <c:pt idx="9">
                  <c:v>5.4962379159383428</c:v>
                </c:pt>
                <c:pt idx="10">
                  <c:v>6.3731018054693562</c:v>
                </c:pt>
                <c:pt idx="11">
                  <c:v>7.2480675241751786</c:v>
                </c:pt>
                <c:pt idx="12">
                  <c:v>8.1211255017095301</c:v>
                </c:pt>
                <c:pt idx="13">
                  <c:v>8.9922662048544417</c:v>
                </c:pt>
                <c:pt idx="14">
                  <c:v>9.8614801378854153</c:v>
                </c:pt>
                <c:pt idx="15">
                  <c:v>10.728757842933476</c:v>
                </c:pt>
                <c:pt idx="16">
                  <c:v>11.59408990034408</c:v>
                </c:pt>
                <c:pt idx="17">
                  <c:v>12.457466929032863</c:v>
                </c:pt>
                <c:pt idx="18">
                  <c:v>13.318879586838175</c:v>
                </c:pt>
                <c:pt idx="19">
                  <c:v>14.178318570870385</c:v>
                </c:pt>
                <c:pt idx="20">
                  <c:v>15.035774617857943</c:v>
                </c:pt>
                <c:pt idx="21">
                  <c:v>15.891238504490119</c:v>
                </c:pt>
                <c:pt idx="22">
                  <c:v>16.744701047756443</c:v>
                </c:pt>
                <c:pt idx="23">
                  <c:v>17.596153105282799</c:v>
                </c:pt>
                <c:pt idx="24">
                  <c:v>18.445585575664097</c:v>
                </c:pt>
                <c:pt idx="25">
                  <c:v>19.292989398793623</c:v>
                </c:pt>
                <c:pt idx="26">
                  <c:v>20.138355556188859</c:v>
                </c:pt>
                <c:pt idx="27">
                  <c:v>20.981675071313934</c:v>
                </c:pt>
                <c:pt idx="28">
                  <c:v>21.822939009898516</c:v>
                </c:pt>
                <c:pt idx="29">
                  <c:v>22.662138480253237</c:v>
                </c:pt>
                <c:pt idx="30">
                  <c:v>23.499264633581568</c:v>
                </c:pt>
                <c:pt idx="31">
                  <c:v>24.334308664288137</c:v>
                </c:pt>
                <c:pt idx="32">
                  <c:v>25.167261810283456</c:v>
                </c:pt>
                <c:pt idx="33">
                  <c:v>25.998115353285044</c:v>
                </c:pt>
                <c:pt idx="34">
                  <c:v>26.826860619114928</c:v>
                </c:pt>
                <c:pt idx="35">
                  <c:v>27.65349406602213</c:v>
                </c:pt>
                <c:pt idx="36">
                  <c:v>28.478012414361817</c:v>
                </c:pt>
                <c:pt idx="37">
                  <c:v>29.30040689400597</c:v>
                </c:pt>
                <c:pt idx="38">
                  <c:v>30.120668791806935</c:v>
                </c:pt>
                <c:pt idx="39">
                  <c:v>30.938789450913607</c:v>
                </c:pt>
                <c:pt idx="40">
                  <c:v>31.754760270220519</c:v>
                </c:pt>
                <c:pt idx="41">
                  <c:v>32.568572703896471</c:v>
                </c:pt>
                <c:pt idx="42">
                  <c:v>33.380218260982318</c:v>
                </c:pt>
                <c:pt idx="43">
                  <c:v>34.189688505049197</c:v>
                </c:pt>
                <c:pt idx="44">
                  <c:v>34.996975053909388</c:v>
                </c:pt>
                <c:pt idx="45">
                  <c:v>35.802069579373615</c:v>
                </c:pt>
                <c:pt idx="46">
                  <c:v>36.604963807048762</c:v>
                </c:pt>
                <c:pt idx="47">
                  <c:v>37.405649516171422</c:v>
                </c:pt>
                <c:pt idx="48">
                  <c:v>38.204118539472844</c:v>
                </c:pt>
                <c:pt idx="49">
                  <c:v>39.000362763071614</c:v>
                </c:pt>
                <c:pt idx="50">
                  <c:v>39.794374126390778</c:v>
                </c:pt>
                <c:pt idx="51">
                  <c:v>40.586667842497604</c:v>
                </c:pt>
                <c:pt idx="52">
                  <c:v>41.377759924781472</c:v>
                </c:pt>
                <c:pt idx="53">
                  <c:v>42.167643479754126</c:v>
                </c:pt>
                <c:pt idx="54">
                  <c:v>42.956311640283971</c:v>
                </c:pt>
                <c:pt idx="55">
                  <c:v>43.743757565623987</c:v>
                </c:pt>
                <c:pt idx="56">
                  <c:v>44.529974441452048</c:v>
                </c:pt>
                <c:pt idx="57">
                  <c:v>45.314955479922496</c:v>
                </c:pt>
                <c:pt idx="58">
                  <c:v>46.098693919727843</c:v>
                </c:pt>
                <c:pt idx="59">
                  <c:v>46.881183026169467</c:v>
                </c:pt>
                <c:pt idx="60">
                  <c:v>47.662416091236665</c:v>
                </c:pt>
                <c:pt idx="61">
                  <c:v>48.442386433692974</c:v>
                </c:pt>
                <c:pt idx="62">
                  <c:v>49.221087399169193</c:v>
                </c:pt>
                <c:pt idx="63">
                  <c:v>49.998512360262389</c:v>
                </c:pt>
                <c:pt idx="64">
                  <c:v>50.774654716640271</c:v>
                </c:pt>
                <c:pt idx="65">
                  <c:v>51.54950789515042</c:v>
                </c:pt>
                <c:pt idx="66">
                  <c:v>52.323065349933763</c:v>
                </c:pt>
                <c:pt idx="67">
                  <c:v>53.095320562542007</c:v>
                </c:pt>
                <c:pt idx="68">
                  <c:v>53.866267042058411</c:v>
                </c:pt>
                <c:pt idx="69">
                  <c:v>54.635898325221682</c:v>
                </c:pt>
                <c:pt idx="70">
                  <c:v>55.404207976552541</c:v>
                </c:pt>
                <c:pt idx="71">
                  <c:v>56.171189588482676</c:v>
                </c:pt>
                <c:pt idx="72">
                  <c:v>56.936836781485702</c:v>
                </c:pt>
                <c:pt idx="73">
                  <c:v>57.701143204210062</c:v>
                </c:pt>
                <c:pt idx="74">
                  <c:v>58.464102533613286</c:v>
                </c:pt>
                <c:pt idx="75">
                  <c:v>59.225708475097704</c:v>
                </c:pt>
                <c:pt idx="76">
                  <c:v>59.985954762647204</c:v>
                </c:pt>
                <c:pt idx="77">
                  <c:v>60.744835158964818</c:v>
                </c:pt>
                <c:pt idx="78">
                  <c:v>61.502343455611097</c:v>
                </c:pt>
                <c:pt idx="79">
                  <c:v>62.258473473142971</c:v>
                </c:pt>
                <c:pt idx="80">
                  <c:v>63.013219061252933</c:v>
                </c:pt>
                <c:pt idx="81">
                  <c:v>63.766574098908549</c:v>
                </c:pt>
                <c:pt idx="82">
                  <c:v>64.518532494491907</c:v>
                </c:pt>
                <c:pt idx="83">
                  <c:v>65.269088185939125</c:v>
                </c:pt>
                <c:pt idx="84">
                  <c:v>66.018235140879597</c:v>
                </c:pt>
                <c:pt idx="85">
                  <c:v>66.765967356775008</c:v>
                </c:pt>
                <c:pt idx="86">
                  <c:v>67.512278861057922</c:v>
                </c:pt>
                <c:pt idx="87">
                  <c:v>68.25716371126984</c:v>
                </c:pt>
                <c:pt idx="88">
                  <c:v>69.000615995198757</c:v>
                </c:pt>
                <c:pt idx="89">
                  <c:v>69.742629831015932</c:v>
                </c:pt>
                <c:pt idx="90">
                  <c:v>70.483199367411984</c:v>
                </c:pt>
                <c:pt idx="91">
                  <c:v>71.222318783732049</c:v>
                </c:pt>
                <c:pt idx="92">
                  <c:v>71.959982290110176</c:v>
                </c:pt>
                <c:pt idx="93">
                  <c:v>72.696184127602606</c:v>
                </c:pt>
                <c:pt idx="94">
                  <c:v>73.43091856832001</c:v>
                </c:pt>
                <c:pt idx="95">
                  <c:v>74.164179915558734</c:v>
                </c:pt>
                <c:pt idx="96">
                  <c:v>74.895962503930775</c:v>
                </c:pt>
                <c:pt idx="97">
                  <c:v>75.62626069949259</c:v>
                </c:pt>
                <c:pt idx="98">
                  <c:v>76.35506889987262</c:v>
                </c:pt>
                <c:pt idx="99">
                  <c:v>77.082381534397499</c:v>
                </c:pt>
                <c:pt idx="100">
                  <c:v>77.80819306421688</c:v>
                </c:pt>
                <c:pt idx="101">
                  <c:v>78.532256761913118</c:v>
                </c:pt>
                <c:pt idx="102">
                  <c:v>79.25432569765232</c:v>
                </c:pt>
                <c:pt idx="103">
                  <c:v>79.974394172282373</c:v>
                </c:pt>
                <c:pt idx="104">
                  <c:v>80.692456530638026</c:v>
                </c:pt>
                <c:pt idx="105">
                  <c:v>81.408507161632357</c:v>
                </c:pt>
                <c:pt idx="106">
                  <c:v>82.122540498345771</c:v>
                </c:pt>
                <c:pt idx="107">
                  <c:v>82.834551018112506</c:v>
                </c:pt>
                <c:pt idx="108">
                  <c:v>83.544533242604601</c:v>
                </c:pt>
                <c:pt idx="109">
                  <c:v>84.252481737913357</c:v>
                </c:pt>
                <c:pt idx="110">
                  <c:v>84.95839111462827</c:v>
                </c:pt>
                <c:pt idx="111">
                  <c:v>85.662256027913259</c:v>
                </c:pt>
                <c:pt idx="112">
                  <c:v>86.364071177580414</c:v>
                </c:pt>
                <c:pt idx="113">
                  <c:v>87.063831308161056</c:v>
                </c:pt>
                <c:pt idx="114">
                  <c:v>87.761531208974134</c:v>
                </c:pt>
                <c:pt idx="115">
                  <c:v>88.457165714192143</c:v>
                </c:pt>
                <c:pt idx="116">
                  <c:v>89.150729702904059</c:v>
                </c:pt>
                <c:pt idx="117">
                  <c:v>89.842218099175952</c:v>
                </c:pt>
                <c:pt idx="118">
                  <c:v>90.531625872108634</c:v>
                </c:pt>
                <c:pt idx="119">
                  <c:v>91.218948035892723</c:v>
                </c:pt>
                <c:pt idx="120">
                  <c:v>91.904179649861021</c:v>
                </c:pt>
                <c:pt idx="121">
                  <c:v>92.587315818538102</c:v>
                </c:pt>
                <c:pt idx="122">
                  <c:v>93.268351691687258</c:v>
                </c:pt>
                <c:pt idx="123">
                  <c:v>93.947282464354586</c:v>
                </c:pt>
                <c:pt idx="124">
                  <c:v>94.62410337691054</c:v>
                </c:pt>
                <c:pt idx="125">
                  <c:v>95.29880971508851</c:v>
                </c:pt>
                <c:pt idx="126">
                  <c:v>95.971396810020892</c:v>
                </c:pt>
                <c:pt idx="127">
                  <c:v>96.641860038272171</c:v>
                </c:pt>
                <c:pt idx="128">
                  <c:v>97.31019482186953</c:v>
                </c:pt>
                <c:pt idx="129">
                  <c:v>97.976396628330448</c:v>
                </c:pt>
                <c:pt idx="130">
                  <c:v>98.640460970687684</c:v>
                </c:pt>
                <c:pt idx="131">
                  <c:v>99.30238340751157</c:v>
                </c:pt>
                <c:pt idx="132">
                  <c:v>99.962159542929427</c:v>
                </c:pt>
                <c:pt idx="133">
                  <c:v>100.61978502664232</c:v>
                </c:pt>
                <c:pt idx="134">
                  <c:v>101.27525555393905</c:v>
                </c:pt>
                <c:pt idx="135">
                  <c:v>101.92856686570741</c:v>
                </c:pt>
                <c:pt idx="136">
                  <c:v>102.57971474844264</c:v>
                </c:pt>
                <c:pt idx="137">
                  <c:v>103.22869503425336</c:v>
                </c:pt>
                <c:pt idx="138">
                  <c:v>103.87550360086448</c:v>
                </c:pt>
                <c:pt idx="139">
                  <c:v>104.52013637161767</c:v>
                </c:pt>
                <c:pt idx="140">
                  <c:v>105.16258931546891</c:v>
                </c:pt>
                <c:pt idx="141">
                  <c:v>105.80285844698342</c:v>
                </c:pt>
                <c:pt idx="142">
                  <c:v>106.44093982632796</c:v>
                </c:pt>
                <c:pt idx="143">
                  <c:v>107.07682955926029</c:v>
                </c:pt>
                <c:pt idx="144">
                  <c:v>107.71052379711602</c:v>
                </c:pt>
                <c:pt idx="145">
                  <c:v>108.34201873679285</c:v>
                </c:pt>
                <c:pt idx="146">
                  <c:v>108.97131062073201</c:v>
                </c:pt>
                <c:pt idx="147">
                  <c:v>109.59839573689712</c:v>
                </c:pt>
                <c:pt idx="148">
                  <c:v>110.22327041875042</c:v>
                </c:pt>
                <c:pt idx="149">
                  <c:v>110.84593104522629</c:v>
                </c:pt>
                <c:pt idx="150">
                  <c:v>111.46637404070228</c:v>
                </c:pt>
                <c:pt idx="151">
                  <c:v>112.08467792617799</c:v>
                </c:pt>
                <c:pt idx="152">
                  <c:v>112.7009213076755</c:v>
                </c:pt>
                <c:pt idx="153">
                  <c:v>113.31510075922459</c:v>
                </c:pt>
                <c:pt idx="154">
                  <c:v>113.92721289646697</c:v>
                </c:pt>
                <c:pt idx="155">
                  <c:v>114.53725437663229</c:v>
                </c:pt>
                <c:pt idx="156">
                  <c:v>115.14522189851191</c:v>
                </c:pt>
                <c:pt idx="157">
                  <c:v>115.75111220243018</c:v>
                </c:pt>
                <c:pt idx="158">
                  <c:v>116.35492207021368</c:v>
                </c:pt>
                <c:pt idx="159">
                  <c:v>116.95664832515786</c:v>
                </c:pt>
                <c:pt idx="160">
                  <c:v>117.55628783199172</c:v>
                </c:pt>
                <c:pt idx="161">
                  <c:v>118.15383749684004</c:v>
                </c:pt>
                <c:pt idx="162">
                  <c:v>118.74929426718326</c:v>
                </c:pt>
                <c:pt idx="163">
                  <c:v>119.34265513181543</c:v>
                </c:pt>
                <c:pt idx="164">
                  <c:v>119.93391712079966</c:v>
                </c:pt>
                <c:pt idx="165">
                  <c:v>120.5230773054214</c:v>
                </c:pt>
                <c:pt idx="166">
                  <c:v>121.11013279813959</c:v>
                </c:pt>
                <c:pt idx="167">
                  <c:v>121.69508075253559</c:v>
                </c:pt>
                <c:pt idx="168">
                  <c:v>122.2779183632599</c:v>
                </c:pt>
                <c:pt idx="169">
                  <c:v>122.85864286597671</c:v>
                </c:pt>
                <c:pt idx="170">
                  <c:v>123.4372515373063</c:v>
                </c:pt>
                <c:pt idx="171">
                  <c:v>124.01374169476536</c:v>
                </c:pt>
                <c:pt idx="172">
                  <c:v>124.5881106967051</c:v>
                </c:pt>
                <c:pt idx="173">
                  <c:v>125.16035594224729</c:v>
                </c:pt>
                <c:pt idx="174">
                  <c:v>125.73047487121819</c:v>
                </c:pt>
                <c:pt idx="175">
                  <c:v>126.2984649640804</c:v>
                </c:pt>
                <c:pt idx="176">
                  <c:v>126.86432374186263</c:v>
                </c:pt>
                <c:pt idx="177">
                  <c:v>127.42804876608746</c:v>
                </c:pt>
                <c:pt idx="178">
                  <c:v>127.98963763869698</c:v>
                </c:pt>
                <c:pt idx="179">
                  <c:v>128.54908800197646</c:v>
                </c:pt>
                <c:pt idx="180">
                  <c:v>129.10639753847596</c:v>
                </c:pt>
                <c:pt idx="181">
                  <c:v>129.66156397093013</c:v>
                </c:pt>
                <c:pt idx="182">
                  <c:v>130.21458506217573</c:v>
                </c:pt>
                <c:pt idx="183">
                  <c:v>130.76545861506742</c:v>
                </c:pt>
                <c:pt idx="184">
                  <c:v>131.31418247239145</c:v>
                </c:pt>
                <c:pt idx="185">
                  <c:v>131.86075451677769</c:v>
                </c:pt>
                <c:pt idx="186">
                  <c:v>132.40517267060932</c:v>
                </c:pt>
                <c:pt idx="187">
                  <c:v>132.947434895931</c:v>
                </c:pt>
                <c:pt idx="188">
                  <c:v>133.48753919435501</c:v>
                </c:pt>
                <c:pt idx="189">
                  <c:v>134.02548360696545</c:v>
                </c:pt>
                <c:pt idx="190">
                  <c:v>134.56126621422072</c:v>
                </c:pt>
                <c:pt idx="191">
                  <c:v>135.09488513585424</c:v>
                </c:pt>
                <c:pt idx="192">
                  <c:v>135.62633853077295</c:v>
                </c:pt>
                <c:pt idx="193">
                  <c:v>136.15562459695465</c:v>
                </c:pt>
                <c:pt idx="194">
                  <c:v>136.68274157134294</c:v>
                </c:pt>
                <c:pt idx="195">
                  <c:v>137.20768772974085</c:v>
                </c:pt>
                <c:pt idx="196">
                  <c:v>137.73046138670242</c:v>
                </c:pt>
                <c:pt idx="197">
                  <c:v>138.25106089542277</c:v>
                </c:pt>
                <c:pt idx="198">
                  <c:v>138.76948464762631</c:v>
                </c:pt>
                <c:pt idx="199">
                  <c:v>139.28573107345335</c:v>
                </c:pt>
                <c:pt idx="200">
                  <c:v>139.79979864134506</c:v>
                </c:pt>
                <c:pt idx="201">
                  <c:v>140.31168585792668</c:v>
                </c:pt>
                <c:pt idx="202">
                  <c:v>140.82139126788894</c:v>
                </c:pt>
                <c:pt idx="203">
                  <c:v>141.32891345386847</c:v>
                </c:pt>
                <c:pt idx="204">
                  <c:v>141.83425103632584</c:v>
                </c:pt>
                <c:pt idx="205">
                  <c:v>142.3374026734225</c:v>
                </c:pt>
                <c:pt idx="206">
                  <c:v>142.83836706089602</c:v>
                </c:pt>
                <c:pt idx="207">
                  <c:v>143.33714293193381</c:v>
                </c:pt>
                <c:pt idx="208">
                  <c:v>143.83372905704522</c:v>
                </c:pt>
                <c:pt idx="209">
                  <c:v>144.32812424393228</c:v>
                </c:pt>
                <c:pt idx="210">
                  <c:v>144.82032733735883</c:v>
                </c:pt>
                <c:pt idx="211">
                  <c:v>145.31033721901824</c:v>
                </c:pt>
                <c:pt idx="212">
                  <c:v>145.79815280739956</c:v>
                </c:pt>
                <c:pt idx="213">
                  <c:v>146.2837730576525</c:v>
                </c:pt>
                <c:pt idx="214">
                  <c:v>146.76719696145071</c:v>
                </c:pt>
                <c:pt idx="215">
                  <c:v>147.24842354685373</c:v>
                </c:pt>
                <c:pt idx="216">
                  <c:v>147.72745187816784</c:v>
                </c:pt>
                <c:pt idx="217">
                  <c:v>148.2042810558049</c:v>
                </c:pt>
                <c:pt idx="218">
                  <c:v>148.67891021614079</c:v>
                </c:pt>
                <c:pt idx="219">
                  <c:v>149.15133853137149</c:v>
                </c:pt>
                <c:pt idx="220">
                  <c:v>149.62156520936873</c:v>
                </c:pt>
                <c:pt idx="221">
                  <c:v>150.08958949353382</c:v>
                </c:pt>
                <c:pt idx="222">
                  <c:v>150.55541066265047</c:v>
                </c:pt>
                <c:pt idx="223">
                  <c:v>151.01902803073625</c:v>
                </c:pt>
                <c:pt idx="224">
                  <c:v>151.4804409468928</c:v>
                </c:pt>
                <c:pt idx="225">
                  <c:v>151.93964879515502</c:v>
                </c:pt>
                <c:pt idx="226">
                  <c:v>152.39665099433878</c:v>
                </c:pt>
                <c:pt idx="227">
                  <c:v>152.85144699788773</c:v>
                </c:pt>
                <c:pt idx="228">
                  <c:v>153.30403629371875</c:v>
                </c:pt>
                <c:pt idx="229">
                  <c:v>153.75441840406648</c:v>
                </c:pt>
                <c:pt idx="230">
                  <c:v>154.20259288532645</c:v>
                </c:pt>
                <c:pt idx="231">
                  <c:v>154.64855932789743</c:v>
                </c:pt>
                <c:pt idx="232">
                  <c:v>155.09231735602245</c:v>
                </c:pt>
                <c:pt idx="233">
                  <c:v>155.53386662762892</c:v>
                </c:pt>
                <c:pt idx="234">
                  <c:v>155.97320683416763</c:v>
                </c:pt>
                <c:pt idx="235">
                  <c:v>156.41033770045073</c:v>
                </c:pt>
                <c:pt idx="236">
                  <c:v>156.84525898448882</c:v>
                </c:pt>
                <c:pt idx="237">
                  <c:v>157.2779704773269</c:v>
                </c:pt>
                <c:pt idx="238">
                  <c:v>157.7084720028794</c:v>
                </c:pt>
                <c:pt idx="239">
                  <c:v>158.13676341776431</c:v>
                </c:pt>
                <c:pt idx="240">
                  <c:v>158.56284461113648</c:v>
                </c:pt>
                <c:pt idx="241">
                  <c:v>158.98671550451974</c:v>
                </c:pt>
                <c:pt idx="242">
                  <c:v>159.40837605163833</c:v>
                </c:pt>
                <c:pt idx="243">
                  <c:v>159.82782623824744</c:v>
                </c:pt>
                <c:pt idx="244">
                  <c:v>160.24506608196293</c:v>
                </c:pt>
                <c:pt idx="245">
                  <c:v>160.66009563209008</c:v>
                </c:pt>
                <c:pt idx="246">
                  <c:v>161.07291496945155</c:v>
                </c:pt>
                <c:pt idx="247">
                  <c:v>161.48352420621478</c:v>
                </c:pt>
                <c:pt idx="248">
                  <c:v>161.89192348571828</c:v>
                </c:pt>
                <c:pt idx="249">
                  <c:v>162.29811298229737</c:v>
                </c:pt>
                <c:pt idx="250">
                  <c:v>162.70209290110907</c:v>
                </c:pt>
                <c:pt idx="251">
                  <c:v>163.10350994002559</c:v>
                </c:pt>
                <c:pt idx="252">
                  <c:v>163.50201095247087</c:v>
                </c:pt>
                <c:pt idx="253">
                  <c:v>163.89759671274706</c:v>
                </c:pt>
                <c:pt idx="254">
                  <c:v>164.29026803724534</c:v>
                </c:pt>
                <c:pt idx="255">
                  <c:v>164.68002578414163</c:v>
                </c:pt>
                <c:pt idx="256">
                  <c:v>165.06687085309139</c:v>
                </c:pt>
                <c:pt idx="257">
                  <c:v>165.4508041849237</c:v>
                </c:pt>
                <c:pt idx="258">
                  <c:v>165.83182676133464</c:v>
                </c:pt>
                <c:pt idx="259">
                  <c:v>166.20993960457989</c:v>
                </c:pt>
                <c:pt idx="260">
                  <c:v>166.58514377716665</c:v>
                </c:pt>
                <c:pt idx="261">
                  <c:v>166.95744038154487</c:v>
                </c:pt>
                <c:pt idx="262">
                  <c:v>167.32683055979786</c:v>
                </c:pt>
                <c:pt idx="263">
                  <c:v>167.69331549333242</c:v>
                </c:pt>
                <c:pt idx="264">
                  <c:v>168.05689640256827</c:v>
                </c:pt>
                <c:pt idx="265">
                  <c:v>168.41757454662701</c:v>
                </c:pt>
                <c:pt idx="266">
                  <c:v>168.77535122302052</c:v>
                </c:pt>
                <c:pt idx="267">
                  <c:v>169.13022776733902</c:v>
                </c:pt>
                <c:pt idx="268">
                  <c:v>169.48220555293864</c:v>
                </c:pt>
                <c:pt idx="269">
                  <c:v>169.83128599062837</c:v>
                </c:pt>
                <c:pt idx="270">
                  <c:v>170.17747052835702</c:v>
                </c:pt>
                <c:pt idx="271">
                  <c:v>170.52076065089943</c:v>
                </c:pt>
                <c:pt idx="272">
                  <c:v>170.86115787954282</c:v>
                </c:pt>
                <c:pt idx="273">
                  <c:v>171.19866377177226</c:v>
                </c:pt>
                <c:pt idx="274">
                  <c:v>171.53327992095649</c:v>
                </c:pt>
                <c:pt idx="275">
                  <c:v>171.86500795603305</c:v>
                </c:pt>
                <c:pt idx="276">
                  <c:v>172.1938495411934</c:v>
                </c:pt>
                <c:pt idx="277">
                  <c:v>172.51980637556798</c:v>
                </c:pt>
                <c:pt idx="278">
                  <c:v>172.84288019291077</c:v>
                </c:pt>
                <c:pt idx="279">
                  <c:v>173.16307276128413</c:v>
                </c:pt>
                <c:pt idx="280">
                  <c:v>173.48038588274326</c:v>
                </c:pt>
                <c:pt idx="281">
                  <c:v>173.79482139302075</c:v>
                </c:pt>
                <c:pt idx="282">
                  <c:v>174.10638116121106</c:v>
                </c:pt>
                <c:pt idx="283">
                  <c:v>174.41506708945491</c:v>
                </c:pt>
                <c:pt idx="284">
                  <c:v>174.72088111262377</c:v>
                </c:pt>
                <c:pt idx="285">
                  <c:v>175.02382519800452</c:v>
                </c:pt>
                <c:pt idx="286">
                  <c:v>175.3239013449838</c:v>
                </c:pt>
                <c:pt idx="287">
                  <c:v>175.62111158473283</c:v>
                </c:pt>
                <c:pt idx="288">
                  <c:v>175.91545797989218</c:v>
                </c:pt>
                <c:pt idx="289">
                  <c:v>176.20694262425681</c:v>
                </c:pt>
                <c:pt idx="290">
                  <c:v>176.495567642461</c:v>
                </c:pt>
                <c:pt idx="291">
                  <c:v>176.78133518966382</c:v>
                </c:pt>
                <c:pt idx="292">
                  <c:v>177.06424745123456</c:v>
                </c:pt>
                <c:pt idx="293">
                  <c:v>177.34430664243868</c:v>
                </c:pt>
                <c:pt idx="294">
                  <c:v>177.62151500812362</c:v>
                </c:pt>
                <c:pt idx="295">
                  <c:v>177.89587482240535</c:v>
                </c:pt>
                <c:pt idx="296">
                  <c:v>178.16738838835488</c:v>
                </c:pt>
                <c:pt idx="297">
                  <c:v>178.4360580376854</c:v>
                </c:pt>
                <c:pt idx="298">
                  <c:v>178.69800849495465</c:v>
                </c:pt>
                <c:pt idx="299">
                  <c:v>178.94936746635523</c:v>
                </c:pt>
                <c:pt idx="300">
                  <c:v>179.19014535318422</c:v>
                </c:pt>
                <c:pt idx="301">
                  <c:v>179.42035277571844</c:v>
                </c:pt>
                <c:pt idx="302">
                  <c:v>179.64000056938278</c:v>
                </c:pt>
                <c:pt idx="303">
                  <c:v>179.84909978092273</c:v>
                </c:pt>
                <c:pt idx="304">
                  <c:v>180.04766166458111</c:v>
                </c:pt>
                <c:pt idx="305">
                  <c:v>180.23569767828047</c:v>
                </c:pt>
                <c:pt idx="306">
                  <c:v>180.41321947981112</c:v>
                </c:pt>
                <c:pt idx="307">
                  <c:v>180.58023892302558</c:v>
                </c:pt>
                <c:pt idx="308">
                  <c:v>180.73676805404037</c:v>
                </c:pt>
                <c:pt idx="309">
                  <c:v>180.88281910744536</c:v>
                </c:pt>
                <c:pt idx="310">
                  <c:v>181.01840450252149</c:v>
                </c:pt>
                <c:pt idx="311">
                  <c:v>181.1435368394672</c:v>
                </c:pt>
                <c:pt idx="312">
                  <c:v>181.25822889563457</c:v>
                </c:pt>
                <c:pt idx="313">
                  <c:v>181.36249362177526</c:v>
                </c:pt>
                <c:pt idx="314">
                  <c:v>181.456344138297</c:v>
                </c:pt>
                <c:pt idx="315">
                  <c:v>181.53979373153132</c:v>
                </c:pt>
                <c:pt idx="316">
                  <c:v>181.61285585001255</c:v>
                </c:pt>
                <c:pt idx="317">
                  <c:v>181.6755441007694</c:v>
                </c:pt>
                <c:pt idx="318">
                  <c:v>181.72787224562862</c:v>
                </c:pt>
                <c:pt idx="319">
                  <c:v>181.76985419753206</c:v>
                </c:pt>
                <c:pt idx="320">
                  <c:v>181.80150401686728</c:v>
                </c:pt>
                <c:pt idx="321">
                  <c:v>181.82437754397506</c:v>
                </c:pt>
                <c:pt idx="322">
                  <c:v>181.84002879175856</c:v>
                </c:pt>
                <c:pt idx="323">
                  <c:v>181.84846785235061</c:v>
                </c:pt>
                <c:pt idx="324">
                  <c:v>181.84970487869907</c:v>
                </c:pt>
                <c:pt idx="325">
                  <c:v>181.84375008280927</c:v>
                </c:pt>
                <c:pt idx="326">
                  <c:v>181.83061373399516</c:v>
                </c:pt>
                <c:pt idx="327">
                  <c:v>181.81030615713942</c:v>
                </c:pt>
                <c:pt idx="328">
                  <c:v>181.78283773096308</c:v>
                </c:pt>
                <c:pt idx="329">
                  <c:v>181.7482188863041</c:v>
                </c:pt>
                <c:pt idx="330">
                  <c:v>181.70646010440555</c:v>
                </c:pt>
                <c:pt idx="331">
                  <c:v>181.65757191521331</c:v>
                </c:pt>
                <c:pt idx="332">
                  <c:v>181.60156489568323</c:v>
                </c:pt>
                <c:pt idx="333">
                  <c:v>181.53844966809805</c:v>
                </c:pt>
                <c:pt idx="334">
                  <c:v>181.46823689839428</c:v>
                </c:pt>
                <c:pt idx="335">
                  <c:v>181.39093729449877</c:v>
                </c:pt>
                <c:pt idx="336">
                  <c:v>181.30656160467527</c:v>
                </c:pt>
                <c:pt idx="337">
                  <c:v>181.2151206158812</c:v>
                </c:pt>
                <c:pt idx="338">
                  <c:v>181.1166251521345</c:v>
                </c:pt>
                <c:pt idx="339">
                  <c:v>181.01108607289061</c:v>
                </c:pt>
                <c:pt idx="340">
                  <c:v>180.89851427142978</c:v>
                </c:pt>
                <c:pt idx="341">
                  <c:v>180.77892067325485</c:v>
                </c:pt>
                <c:pt idx="342">
                  <c:v>180.65231623449938</c:v>
                </c:pt>
                <c:pt idx="343">
                  <c:v>180.51871194034612</c:v>
                </c:pt>
                <c:pt idx="344">
                  <c:v>180.3781188034564</c:v>
                </c:pt>
                <c:pt idx="345">
                  <c:v>180.23054786240959</c:v>
                </c:pt>
                <c:pt idx="346">
                  <c:v>180.07601018015384</c:v>
                </c:pt>
                <c:pt idx="347">
                  <c:v>179.9145168424669</c:v>
                </c:pt>
                <c:pt idx="348">
                  <c:v>179.74624518076851</c:v>
                </c:pt>
                <c:pt idx="349">
                  <c:v>179.57137227467953</c:v>
                </c:pt>
                <c:pt idx="350">
                  <c:v>179.38990871176932</c:v>
                </c:pt>
                <c:pt idx="351">
                  <c:v>179.20186509244573</c:v>
                </c:pt>
                <c:pt idx="352">
                  <c:v>179.00725202861864</c:v>
                </c:pt>
                <c:pt idx="353">
                  <c:v>178.80608014237367</c:v>
                </c:pt>
                <c:pt idx="354">
                  <c:v>178.59836006465562</c:v>
                </c:pt>
                <c:pt idx="355">
                  <c:v>178.38410243396203</c:v>
                </c:pt>
                <c:pt idx="356">
                  <c:v>178.16331789504662</c:v>
                </c:pt>
                <c:pt idx="357">
                  <c:v>177.93601709763277</c:v>
                </c:pt>
                <c:pt idx="358">
                  <c:v>177.70221069513727</c:v>
                </c:pt>
                <c:pt idx="359">
                  <c:v>177.46190934340356</c:v>
                </c:pt>
                <c:pt idx="360">
                  <c:v>177.21858060895272</c:v>
                </c:pt>
                <c:pt idx="361">
                  <c:v>176.97568599294075</c:v>
                </c:pt>
                <c:pt idx="362">
                  <c:v>176.73322404482192</c:v>
                </c:pt>
                <c:pt idx="363">
                  <c:v>176.49119332052189</c:v>
                </c:pt>
                <c:pt idx="364">
                  <c:v>176.24959238240149</c:v>
                </c:pt>
                <c:pt idx="365">
                  <c:v>176.00841979922095</c:v>
                </c:pt>
                <c:pt idx="366">
                  <c:v>175.7676741461043</c:v>
                </c:pt>
                <c:pt idx="367">
                  <c:v>175.52735400450391</c:v>
                </c:pt>
                <c:pt idx="368">
                  <c:v>175.28745796216546</c:v>
                </c:pt>
                <c:pt idx="369">
                  <c:v>175.04798461309298</c:v>
                </c:pt>
                <c:pt idx="370">
                  <c:v>174.8089325575142</c:v>
                </c:pt>
                <c:pt idx="371">
                  <c:v>174.57030040184617</c:v>
                </c:pt>
                <c:pt idx="372">
                  <c:v>174.33208675866095</c:v>
                </c:pt>
                <c:pt idx="373">
                  <c:v>174.09429024665178</c:v>
                </c:pt>
                <c:pt idx="374">
                  <c:v>173.85690949059926</c:v>
                </c:pt>
                <c:pt idx="375">
                  <c:v>173.6199431213378</c:v>
                </c:pt>
                <c:pt idx="376">
                  <c:v>173.38338977572249</c:v>
                </c:pt>
                <c:pt idx="377">
                  <c:v>173.14724809659583</c:v>
                </c:pt>
                <c:pt idx="378">
                  <c:v>172.91151673275499</c:v>
                </c:pt>
                <c:pt idx="379">
                  <c:v>172.67619433891923</c:v>
                </c:pt>
                <c:pt idx="380">
                  <c:v>172.44127957569731</c:v>
                </c:pt>
                <c:pt idx="381">
                  <c:v>172.20677110955549</c:v>
                </c:pt>
                <c:pt idx="382">
                  <c:v>171.9726676127855</c:v>
                </c:pt>
                <c:pt idx="383">
                  <c:v>171.73896776347266</c:v>
                </c:pt>
                <c:pt idx="384">
                  <c:v>171.50567024546444</c:v>
                </c:pt>
                <c:pt idx="385">
                  <c:v>171.27277374833903</c:v>
                </c:pt>
                <c:pt idx="386">
                  <c:v>171.04027696737427</c:v>
                </c:pt>
                <c:pt idx="387">
                  <c:v>170.80817860351661</c:v>
                </c:pt>
                <c:pt idx="388">
                  <c:v>170.57647736335053</c:v>
                </c:pt>
                <c:pt idx="389">
                  <c:v>170.34517195906781</c:v>
                </c:pt>
                <c:pt idx="390">
                  <c:v>170.11426110843743</c:v>
                </c:pt>
                <c:pt idx="391">
                  <c:v>169.88374353477522</c:v>
                </c:pt>
                <c:pt idx="392">
                  <c:v>169.65361796691408</c:v>
                </c:pt>
                <c:pt idx="393">
                  <c:v>169.42388313917414</c:v>
                </c:pt>
                <c:pt idx="394">
                  <c:v>169.19453779133332</c:v>
                </c:pt>
                <c:pt idx="395">
                  <c:v>168.96558066859785</c:v>
                </c:pt>
                <c:pt idx="396">
                  <c:v>168.73701052157324</c:v>
                </c:pt>
                <c:pt idx="397">
                  <c:v>168.50882610623526</c:v>
                </c:pt>
                <c:pt idx="398">
                  <c:v>168.28102618390116</c:v>
                </c:pt>
                <c:pt idx="399">
                  <c:v>168.05360952120108</c:v>
                </c:pt>
                <c:pt idx="400">
                  <c:v>167.82657489004964</c:v>
                </c:pt>
                <c:pt idx="401">
                  <c:v>165.56019014404137</c:v>
                </c:pt>
                <c:pt idx="402">
                  <c:v>163.33148913580126</c:v>
                </c:pt>
                <c:pt idx="403">
                  <c:v>161.13928498861512</c:v>
                </c:pt>
                <c:pt idx="404">
                  <c:v>158.98244042589801</c:v>
                </c:pt>
                <c:pt idx="405">
                  <c:v>156.8598652144133</c:v>
                </c:pt>
                <c:pt idx="406">
                  <c:v>154.77051376708334</c:v>
                </c:pt>
                <c:pt idx="407">
                  <c:v>152.71338289397528</c:v>
                </c:pt>
                <c:pt idx="408">
                  <c:v>150.6875096909815</c:v>
                </c:pt>
                <c:pt idx="409">
                  <c:v>148.69196955656332</c:v>
                </c:pt>
                <c:pt idx="410">
                  <c:v>146.72587432770149</c:v>
                </c:pt>
                <c:pt idx="411">
                  <c:v>144.78837052690145</c:v>
                </c:pt>
                <c:pt idx="412">
                  <c:v>142.87863771274445</c:v>
                </c:pt>
                <c:pt idx="413">
                  <c:v>140.99588692706345</c:v>
                </c:pt>
                <c:pt idx="414">
                  <c:v>139.13935923235832</c:v>
                </c:pt>
                <c:pt idx="415">
                  <c:v>137.30832433355678</c:v>
                </c:pt>
                <c:pt idx="416">
                  <c:v>135.50207927867675</c:v>
                </c:pt>
                <c:pt idx="417">
                  <c:v>133.71994723335806</c:v>
                </c:pt>
                <c:pt idx="418">
                  <c:v>131.96127632461031</c:v>
                </c:pt>
                <c:pt idx="419">
                  <c:v>130.22543854947034</c:v>
                </c:pt>
                <c:pt idx="420">
                  <c:v>128.51182874458357</c:v>
                </c:pt>
                <c:pt idx="421">
                  <c:v>126.81986361301709</c:v>
                </c:pt>
                <c:pt idx="422">
                  <c:v>125.14898080488409</c:v>
                </c:pt>
                <c:pt idx="423">
                  <c:v>123.498638048609</c:v>
                </c:pt>
                <c:pt idx="424">
                  <c:v>121.86831232989498</c:v>
                </c:pt>
                <c:pt idx="425">
                  <c:v>120.25749911566828</c:v>
                </c:pt>
                <c:pt idx="426">
                  <c:v>118.66571162047295</c:v>
                </c:pt>
                <c:pt idx="427">
                  <c:v>117.09248011297267</c:v>
                </c:pt>
                <c:pt idx="428">
                  <c:v>115.53735126038733</c:v>
                </c:pt>
                <c:pt idx="429">
                  <c:v>113.99988750885092</c:v>
                </c:pt>
                <c:pt idx="430">
                  <c:v>112.47966649782475</c:v>
                </c:pt>
                <c:pt idx="431">
                  <c:v>110.97628050683879</c:v>
                </c:pt>
                <c:pt idx="432">
                  <c:v>109.48933593296211</c:v>
                </c:pt>
                <c:pt idx="433">
                  <c:v>108.01845279752537</c:v>
                </c:pt>
                <c:pt idx="434">
                  <c:v>106.56326428073118</c:v>
                </c:pt>
                <c:pt idx="435">
                  <c:v>105.12341628289532</c:v>
                </c:pt>
                <c:pt idx="436">
                  <c:v>103.69856701116308</c:v>
                </c:pt>
                <c:pt idx="437">
                  <c:v>102.28838659063994</c:v>
                </c:pt>
                <c:pt idx="438">
                  <c:v>100.8925566989671</c:v>
                </c:pt>
                <c:pt idx="439">
                  <c:v>99.510770223458451</c:v>
                </c:pt>
                <c:pt idx="440">
                  <c:v>98.142730939998401</c:v>
                </c:pt>
                <c:pt idx="441">
                  <c:v>96.788153212979253</c:v>
                </c:pt>
                <c:pt idx="442">
                  <c:v>95.446761715633286</c:v>
                </c:pt>
                <c:pt idx="443">
                  <c:v>94.118291170188897</c:v>
                </c:pt>
                <c:pt idx="444">
                  <c:v>92.80248610735174</c:v>
                </c:pt>
                <c:pt idx="445">
                  <c:v>91.499100644682969</c:v>
                </c:pt>
                <c:pt idx="446">
                  <c:v>90.207898283515121</c:v>
                </c:pt>
                <c:pt idx="447">
                  <c:v>88.92865172411507</c:v>
                </c:pt>
                <c:pt idx="448">
                  <c:v>87.661142698870819</c:v>
                </c:pt>
                <c:pt idx="449">
                  <c:v>86.405161823347456</c:v>
                </c:pt>
                <c:pt idx="450">
                  <c:v>85.160508465124863</c:v>
                </c:pt>
                <c:pt idx="451">
                  <c:v>83.92699063039889</c:v>
                </c:pt>
                <c:pt idx="452">
                  <c:v>82.704424868397268</c:v>
                </c:pt>
                <c:pt idx="453">
                  <c:v>81.492636193732523</c:v>
                </c:pt>
                <c:pt idx="454">
                  <c:v>80.291458026887156</c:v>
                </c:pt>
                <c:pt idx="455">
                  <c:v>79.100732153100893</c:v>
                </c:pt>
                <c:pt idx="456">
                  <c:v>77.920308700007325</c:v>
                </c:pt>
                <c:pt idx="457">
                  <c:v>76.750046134447729</c:v>
                </c:pt>
                <c:pt idx="458">
                  <c:v>75.589811278972633</c:v>
                </c:pt>
                <c:pt idx="459">
                  <c:v>74.439479348629362</c:v>
                </c:pt>
                <c:pt idx="460">
                  <c:v>73.298934008724146</c:v>
                </c:pt>
                <c:pt idx="461">
                  <c:v>72.168067454342861</c:v>
                </c:pt>
                <c:pt idx="462">
                  <c:v>71.04678051251399</c:v>
                </c:pt>
                <c:pt idx="463">
                  <c:v>69.934982768002016</c:v>
                </c:pt>
                <c:pt idx="464">
                  <c:v>68.832592713829015</c:v>
                </c:pt>
                <c:pt idx="465">
                  <c:v>67.739537927736933</c:v>
                </c:pt>
                <c:pt idx="466">
                  <c:v>66.655755275922985</c:v>
                </c:pt>
                <c:pt idx="467">
                  <c:v>65.581191145505969</c:v>
                </c:pt>
                <c:pt idx="468">
                  <c:v>64.515801707311226</c:v>
                </c:pt>
                <c:pt idx="469">
                  <c:v>63.459553210696633</c:v>
                </c:pt>
                <c:pt idx="470">
                  <c:v>62.412422312280377</c:v>
                </c:pt>
                <c:pt idx="471">
                  <c:v>61.374396440572717</c:v>
                </c:pt>
                <c:pt idx="472">
                  <c:v>60.345474198656291</c:v>
                </c:pt>
                <c:pt idx="473">
                  <c:v>59.325665807201602</c:v>
                </c:pt>
                <c:pt idx="474">
                  <c:v>58.314993590243233</c:v>
                </c:pt>
                <c:pt idx="475">
                  <c:v>57.313492506274763</c:v>
                </c:pt>
                <c:pt idx="476">
                  <c:v>56.321210727341658</c:v>
                </c:pt>
                <c:pt idx="477">
                  <c:v>55.338210268916924</c:v>
                </c:pt>
                <c:pt idx="478">
                  <c:v>54.364567673426095</c:v>
                </c:pt>
                <c:pt idx="479">
                  <c:v>53.400374750338337</c:v>
                </c:pt>
                <c:pt idx="480">
                  <c:v>52.445739375748076</c:v>
                </c:pt>
                <c:pt idx="481">
                  <c:v>51.500786354323147</c:v>
                </c:pt>
                <c:pt idx="482">
                  <c:v>50.565658346375763</c:v>
                </c:pt>
                <c:pt idx="483">
                  <c:v>49.640516862600556</c:v>
                </c:pt>
                <c:pt idx="484">
                  <c:v>48.725543328697597</c:v>
                </c:pt>
                <c:pt idx="485">
                  <c:v>47.820940221627829</c:v>
                </c:pt>
                <c:pt idx="486">
                  <c:v>46.926932278600844</c:v>
                </c:pt>
                <c:pt idx="487">
                  <c:v>46.043767779029928</c:v>
                </c:pt>
                <c:pt idx="488">
                  <c:v>45.171719898560575</c:v>
                </c:pt>
                <c:pt idx="489">
                  <c:v>44.311088132831749</c:v>
                </c:pt>
                <c:pt idx="490">
                  <c:v>43.462199786802131</c:v>
                </c:pt>
                <c:pt idx="491">
                  <c:v>42.625411523196377</c:v>
                </c:pt>
                <c:pt idx="492">
                  <c:v>41.801110960821852</c:v>
                </c:pt>
                <c:pt idx="493">
                  <c:v>40.989718310089302</c:v>
                </c:pt>
                <c:pt idx="494">
                  <c:v>40.19168802895372</c:v>
                </c:pt>
                <c:pt idx="495">
                  <c:v>39.407510477583102</c:v>
                </c:pt>
                <c:pt idx="496">
                  <c:v>38.637713544278675</c:v>
                </c:pt>
                <c:pt idx="497">
                  <c:v>37.882864208434931</c:v>
                </c:pt>
                <c:pt idx="498">
                  <c:v>37.143569998592127</c:v>
                </c:pt>
                <c:pt idx="499">
                  <c:v>36.420480294882609</c:v>
                </c:pt>
                <c:pt idx="500">
                  <c:v>35.7142874154477</c:v>
                </c:pt>
                <c:pt idx="501">
                  <c:v>35.025727415825806</c:v>
                </c:pt>
                <c:pt idx="502">
                  <c:v>34.355580519112095</c:v>
                </c:pt>
                <c:pt idx="503">
                  <c:v>33.704671083234317</c:v>
                </c:pt>
                <c:pt idx="504">
                  <c:v>33.07386700051854</c:v>
                </c:pt>
                <c:pt idx="505">
                  <c:v>32.464078414581323</c:v>
                </c:pt>
                <c:pt idx="506">
                  <c:v>31.876255631463408</c:v>
                </c:pt>
                <c:pt idx="507">
                  <c:v>31.311386097046615</c:v>
                </c:pt>
                <c:pt idx="508">
                  <c:v>30.770490312642405</c:v>
                </c:pt>
                <c:pt idx="509">
                  <c:v>30.254616566878916</c:v>
                </c:pt>
                <c:pt idx="510">
                  <c:v>29.764834376421295</c:v>
                </c:pt>
                <c:pt idx="511">
                  <c:v>29.302226552377274</c:v>
                </c:pt>
                <c:pt idx="512">
                  <c:v>28.867879844948032</c:v>
                </c:pt>
                <c:pt idx="513">
                  <c:v>28.462874166932622</c:v>
                </c:pt>
                <c:pt idx="514">
                  <c:v>28.088270457166871</c:v>
                </c:pt>
                <c:pt idx="515">
                  <c:v>27.745097316754975</c:v>
                </c:pt>
                <c:pt idx="516">
                  <c:v>27.434336631406023</c:v>
                </c:pt>
                <c:pt idx="517">
                  <c:v>27.15690847799732</c:v>
                </c:pt>
                <c:pt idx="518">
                  <c:v>26.913655696650135</c:v>
                </c:pt>
                <c:pt idx="519">
                  <c:v>26.705328583724086</c:v>
                </c:pt>
                <c:pt idx="520">
                  <c:v>26.532570218032117</c:v>
                </c:pt>
                <c:pt idx="521">
                  <c:v>26.395902964191404</c:v>
                </c:pt>
                <c:pt idx="522">
                  <c:v>26.295716696561698</c:v>
                </c:pt>
                <c:pt idx="523">
                  <c:v>26.232259250333737</c:v>
                </c:pt>
                <c:pt idx="524">
                  <c:v>26.205629532131802</c:v>
                </c:pt>
                <c:pt idx="525">
                  <c:v>26.215773614174168</c:v>
                </c:pt>
                <c:pt idx="526">
                  <c:v>26.262484000860315</c:v>
                </c:pt>
                <c:pt idx="527">
                  <c:v>26.345402105307514</c:v>
                </c:pt>
                <c:pt idx="528">
                  <c:v>26.464023818659019</c:v>
                </c:pt>
                <c:pt idx="529">
                  <c:v>26.617707910208559</c:v>
                </c:pt>
                <c:pt idx="530">
                  <c:v>26.805686873498534</c:v>
                </c:pt>
                <c:pt idx="531">
                  <c:v>27.027079741693417</c:v>
                </c:pt>
                <c:pt idx="532">
                  <c:v>27.28090634001299</c:v>
                </c:pt>
                <c:pt idx="533">
                  <c:v>27.566102424971412</c:v>
                </c:pt>
                <c:pt idx="534">
                  <c:v>27.881535176892569</c:v>
                </c:pt>
                <c:pt idx="535">
                  <c:v>28.226018557929809</c:v>
                </c:pt>
                <c:pt idx="536">
                  <c:v>28.598328114997052</c:v>
                </c:pt>
                <c:pt idx="537">
                  <c:v>28.997214887317643</c:v>
                </c:pt>
                <c:pt idx="538">
                  <c:v>29.421418163777552</c:v>
                </c:pt>
                <c:pt idx="539">
                  <c:v>29.869676919126338</c:v>
                </c:pt>
                <c:pt idx="540">
                  <c:v>30.340739835085522</c:v>
                </c:pt>
                <c:pt idx="541">
                  <c:v>30.83337387911515</c:v>
                </c:pt>
                <c:pt idx="542">
                  <c:v>31.346371468105993</c:v>
                </c:pt>
                <c:pt idx="543">
                  <c:v>31.878556286137343</c:v>
                </c:pt>
                <c:pt idx="544">
                  <c:v>32.4287878552446</c:v>
                </c:pt>
                <c:pt idx="545">
                  <c:v>32.995964977153676</c:v>
                </c:pt>
                <c:pt idx="546">
                  <c:v>33.579028173827481</c:v>
                </c:pt>
                <c:pt idx="547">
                  <c:v>34.176961257240158</c:v>
                </c:pt>
                <c:pt idx="548">
                  <c:v>34.788792155808245</c:v>
                </c:pt>
                <c:pt idx="549">
                  <c:v>35.413593117963458</c:v>
                </c:pt>
                <c:pt idx="550">
                  <c:v>36.050480403818021</c:v>
                </c:pt>
                <c:pt idx="551">
                  <c:v>36.698613564866967</c:v>
                </c:pt>
                <c:pt idx="552">
                  <c:v>37.357194400061502</c:v>
                </c:pt>
                <c:pt idx="553">
                  <c:v>38.025465665016029</c:v>
                </c:pt>
                <c:pt idx="554">
                  <c:v>38.702709600030978</c:v>
                </c:pt>
                <c:pt idx="555">
                  <c:v>39.388246332314786</c:v>
                </c:pt>
                <c:pt idx="556">
                  <c:v>40.081432198441568</c:v>
                </c:pt>
                <c:pt idx="557">
                  <c:v>40.781658024760574</c:v>
                </c:pt>
                <c:pt idx="558">
                  <c:v>41.488347396187564</c:v>
                </c:pt>
                <c:pt idx="559">
                  <c:v>42.200954937519462</c:v>
                </c:pt>
                <c:pt idx="560">
                  <c:v>42.918964626053878</c:v>
                </c:pt>
                <c:pt idx="561">
                  <c:v>43.641888149781792</c:v>
                </c:pt>
                <c:pt idx="562">
                  <c:v>44.369263321662345</c:v>
                </c:pt>
                <c:pt idx="563">
                  <c:v>45.100652557392223</c:v>
                </c:pt>
                <c:pt idx="564">
                  <c:v>45.835641421559558</c:v>
                </c:pt>
                <c:pt idx="565">
                  <c:v>46.573837245040579</c:v>
                </c:pt>
                <c:pt idx="566">
                  <c:v>47.314867814881772</c:v>
                </c:pt>
                <c:pt idx="567">
                  <c:v>48.058380136644217</c:v>
                </c:pt>
                <c:pt idx="568">
                  <c:v>48.804039268210424</c:v>
                </c:pt>
                <c:pt idx="569">
                  <c:v>49.551527223317827</c:v>
                </c:pt>
                <c:pt idx="570">
                  <c:v>50.300541942542104</c:v>
                </c:pt>
                <c:pt idx="571">
                  <c:v>51.050796329071588</c:v>
                </c:pt>
                <c:pt idx="572">
                  <c:v>51.802017346359499</c:v>
                </c:pt>
                <c:pt idx="573">
                  <c:v>52.553945174587874</c:v>
                </c:pt>
                <c:pt idx="574">
                  <c:v>53.306332422803557</c:v>
                </c:pt>
                <c:pt idx="575">
                  <c:v>54.058943393575916</c:v>
                </c:pt>
                <c:pt idx="576">
                  <c:v>54.811553397061793</c:v>
                </c:pt>
                <c:pt idx="577">
                  <c:v>55.56394811143511</c:v>
                </c:pt>
                <c:pt idx="578">
                  <c:v>56.315922986736574</c:v>
                </c:pt>
                <c:pt idx="579">
                  <c:v>57.067282689314339</c:v>
                </c:pt>
                <c:pt idx="580">
                  <c:v>57.81784058415527</c:v>
                </c:pt>
                <c:pt idx="581">
                  <c:v>58.56741825254143</c:v>
                </c:pt>
                <c:pt idx="582">
                  <c:v>59.315845042605623</c:v>
                </c:pt>
                <c:pt idx="583">
                  <c:v>60.062957650499349</c:v>
                </c:pt>
                <c:pt idx="584">
                  <c:v>60.808599730024675</c:v>
                </c:pt>
                <c:pt idx="585">
                  <c:v>61.55262152871618</c:v>
                </c:pt>
                <c:pt idx="586">
                  <c:v>62.294879548489675</c:v>
                </c:pt>
                <c:pt idx="587">
                  <c:v>63.035236229099525</c:v>
                </c:pt>
                <c:pt idx="588">
                  <c:v>63.773559652765762</c:v>
                </c:pt>
                <c:pt idx="589">
                  <c:v>64.509723268445399</c:v>
                </c:pt>
                <c:pt idx="590">
                  <c:v>65.243605634329413</c:v>
                </c:pt>
                <c:pt idx="591">
                  <c:v>65.975090177247495</c:v>
                </c:pt>
                <c:pt idx="592">
                  <c:v>66.704064967757205</c:v>
                </c:pt>
                <c:pt idx="593">
                  <c:v>67.430422509782488</c:v>
                </c:pt>
                <c:pt idx="594">
                  <c:v>68.154059543749355</c:v>
                </c:pt>
                <c:pt idx="595">
                  <c:v>68.874876862243141</c:v>
                </c:pt>
                <c:pt idx="596">
                  <c:v>69.592779137283713</c:v>
                </c:pt>
                <c:pt idx="597">
                  <c:v>70.307674758381523</c:v>
                </c:pt>
                <c:pt idx="598">
                  <c:v>71.019475680598987</c:v>
                </c:pt>
                <c:pt idx="599">
                  <c:v>71.728097281899537</c:v>
                </c:pt>
                <c:pt idx="600">
                  <c:v>72.433458229119239</c:v>
                </c:pt>
                <c:pt idx="601">
                  <c:v>73.135480351945574</c:v>
                </c:pt>
                <c:pt idx="602">
                  <c:v>73.834088524333424</c:v>
                </c:pt>
                <c:pt idx="603">
                  <c:v>74.529210552830165</c:v>
                </c:pt>
                <c:pt idx="604">
                  <c:v>75.220777071321621</c:v>
                </c:pt>
                <c:pt idx="605">
                  <c:v>75.908721441745485</c:v>
                </c:pt>
                <c:pt idx="606">
                  <c:v>76.592979660353535</c:v>
                </c:pt>
                <c:pt idx="607">
                  <c:v>77.273490269133816</c:v>
                </c:pt>
                <c:pt idx="608">
                  <c:v>77.950194272032732</c:v>
                </c:pt>
                <c:pt idx="609">
                  <c:v>78.623035055644038</c:v>
                </c:pt>
                <c:pt idx="610">
                  <c:v>79.291958314054767</c:v>
                </c:pt>
                <c:pt idx="611">
                  <c:v>79.956911977562257</c:v>
                </c:pt>
                <c:pt idx="612">
                  <c:v>80.617846144995852</c:v>
                </c:pt>
                <c:pt idx="613">
                  <c:v>81.274713019397325</c:v>
                </c:pt>
                <c:pt idx="614">
                  <c:v>81.927466846830981</c:v>
                </c:pt>
                <c:pt idx="615">
                  <c:v>82.576063858111539</c:v>
                </c:pt>
                <c:pt idx="616">
                  <c:v>83.22046221325283</c:v>
                </c:pt>
                <c:pt idx="617">
                  <c:v>83.860621948454821</c:v>
                </c:pt>
                <c:pt idx="618">
                  <c:v>84.496504925458936</c:v>
                </c:pt>
                <c:pt idx="619">
                  <c:v>85.128074783114684</c:v>
                </c:pt>
                <c:pt idx="620">
                  <c:v>85.755296891011028</c:v>
                </c:pt>
                <c:pt idx="621">
                  <c:v>86.378138305036686</c:v>
                </c:pt>
                <c:pt idx="622">
                  <c:v>86.996567724743358</c:v>
                </c:pt>
                <c:pt idx="623">
                  <c:v>87.610555452394507</c:v>
                </c:pt>
                <c:pt idx="624">
                  <c:v>88.220073353590593</c:v>
                </c:pt>
                <c:pt idx="625">
                  <c:v>88.825094819369966</c:v>
                </c:pt>
                <c:pt idx="626">
                  <c:v>89.425594729690857</c:v>
                </c:pt>
                <c:pt idx="627">
                  <c:v>90.021549418207229</c:v>
                </c:pt>
                <c:pt idx="628">
                  <c:v>90.612936638257139</c:v>
                </c:pt>
                <c:pt idx="629">
                  <c:v>91.199735529987976</c:v>
                </c:pt>
                <c:pt idx="630">
                  <c:v>91.781926588548288</c:v>
                </c:pt>
                <c:pt idx="631">
                  <c:v>92.359491633281024</c:v>
                </c:pt>
                <c:pt idx="632">
                  <c:v>92.932413777856993</c:v>
                </c:pt>
                <c:pt idx="633">
                  <c:v>93.500677401292563</c:v>
                </c:pt>
                <c:pt idx="634">
                  <c:v>94.064268119798712</c:v>
                </c:pt>
                <c:pt idx="635">
                  <c:v>94.623172759412654</c:v>
                </c:pt>
                <c:pt idx="636">
                  <c:v>95.177379329366815</c:v>
                </c:pt>
                <c:pt idx="637">
                  <c:v>95.726876996152598</c:v>
                </c:pt>
                <c:pt idx="638">
                  <c:v>96.271656058239984</c:v>
                </c:pt>
                <c:pt idx="639">
                  <c:v>96.811707921416343</c:v>
                </c:pt>
                <c:pt idx="640">
                  <c:v>97.347025074710658</c:v>
                </c:pt>
                <c:pt idx="641">
                  <c:v>97.877601066871421</c:v>
                </c:pt>
                <c:pt idx="642">
                  <c:v>98.403430483369277</c:v>
                </c:pt>
                <c:pt idx="643">
                  <c:v>98.924508923896838</c:v>
                </c:pt>
                <c:pt idx="644">
                  <c:v>99.440832980340687</c:v>
                </c:pt>
                <c:pt idx="645">
                  <c:v>99.952400215202047</c:v>
                </c:pt>
                <c:pt idx="646">
                  <c:v>100.45920914044422</c:v>
                </c:pt>
                <c:pt idx="647">
                  <c:v>100.96125919674679</c:v>
                </c:pt>
                <c:pt idx="648">
                  <c:v>101.45855073314765</c:v>
                </c:pt>
                <c:pt idx="649">
                  <c:v>101.95108498705555</c:v>
                </c:pt>
                <c:pt idx="650">
                  <c:v>102.43886406461708</c:v>
                </c:pt>
                <c:pt idx="651">
                  <c:v>102.921890921423</c:v>
                </c:pt>
                <c:pt idx="652">
                  <c:v>103.4001693435402</c:v>
                </c:pt>
                <c:pt idx="653">
                  <c:v>103.87370392885644</c:v>
                </c:pt>
                <c:pt idx="654">
                  <c:v>104.34250006872588</c:v>
                </c:pt>
                <c:pt idx="655">
                  <c:v>104.80656392990454</c:v>
                </c:pt>
                <c:pt idx="656">
                  <c:v>105.26590243676536</c:v>
                </c:pt>
                <c:pt idx="657">
                  <c:v>105.7205232537837</c:v>
                </c:pt>
                <c:pt idx="658">
                  <c:v>106.17043476828422</c:v>
                </c:pt>
                <c:pt idx="659">
                  <c:v>106.61564607344155</c:v>
                </c:pt>
                <c:pt idx="660">
                  <c:v>107.05616695152689</c:v>
                </c:pt>
                <c:pt idx="661">
                  <c:v>107.49200785739403</c:v>
                </c:pt>
                <c:pt idx="662">
                  <c:v>107.92317990219817</c:v>
                </c:pt>
                <c:pt idx="663">
                  <c:v>108.34969483734216</c:v>
                </c:pt>
                <c:pt idx="664">
                  <c:v>108.77156503864408</c:v>
                </c:pt>
                <c:pt idx="665">
                  <c:v>109.18880349072208</c:v>
                </c:pt>
                <c:pt idx="666">
                  <c:v>109.60142377159107</c:v>
                </c:pt>
                <c:pt idx="667">
                  <c:v>110.00944003746777</c:v>
                </c:pt>
                <c:pt idx="668">
                  <c:v>110.4128670077797</c:v>
                </c:pt>
                <c:pt idx="669">
                  <c:v>110.81171995037488</c:v>
                </c:pt>
                <c:pt idx="670">
                  <c:v>111.20601466692895</c:v>
                </c:pt>
                <c:pt idx="671">
                  <c:v>111.59576747854642</c:v>
                </c:pt>
                <c:pt idx="672">
                  <c:v>111.9809952115537</c:v>
                </c:pt>
                <c:pt idx="673">
                  <c:v>112.36171518348091</c:v>
                </c:pt>
                <c:pt idx="674">
                  <c:v>112.73794518923053</c:v>
                </c:pt>
                <c:pt idx="675">
                  <c:v>113.10970348743031</c:v>
                </c:pt>
                <c:pt idx="676">
                  <c:v>113.47700878696897</c:v>
                </c:pt>
                <c:pt idx="677">
                  <c:v>113.83988023371208</c:v>
                </c:pt>
                <c:pt idx="678">
                  <c:v>114.19833739739742</c:v>
                </c:pt>
                <c:pt idx="679">
                  <c:v>114.55240025870727</c:v>
                </c:pt>
                <c:pt idx="680">
                  <c:v>114.90208919651667</c:v>
                </c:pt>
                <c:pt idx="681">
                  <c:v>115.24742497531649</c:v>
                </c:pt>
                <c:pt idx="682">
                  <c:v>115.58842873280933</c:v>
                </c:pt>
                <c:pt idx="683">
                  <c:v>115.92512196767788</c:v>
                </c:pt>
                <c:pt idx="684">
                  <c:v>116.25752652752401</c:v>
                </c:pt>
                <c:pt idx="685">
                  <c:v>116.58566459697795</c:v>
                </c:pt>
                <c:pt idx="686">
                  <c:v>116.90955868597626</c:v>
                </c:pt>
                <c:pt idx="687">
                  <c:v>117.229231618208</c:v>
                </c:pt>
                <c:pt idx="688">
                  <c:v>117.54470651972773</c:v>
                </c:pt>
                <c:pt idx="689">
                  <c:v>117.85600680773506</c:v>
                </c:pt>
                <c:pt idx="690">
                  <c:v>118.16315617951936</c:v>
                </c:pt>
                <c:pt idx="691">
                  <c:v>118.46617860156938</c:v>
                </c:pt>
                <c:pt idx="692">
                  <c:v>118.76509829884634</c:v>
                </c:pt>
                <c:pt idx="693">
                  <c:v>119.05993974422043</c:v>
                </c:pt>
                <c:pt idx="694">
                  <c:v>119.35072764806941</c:v>
                </c:pt>
                <c:pt idx="695">
                  <c:v>119.63748694803891</c:v>
                </c:pt>
                <c:pt idx="696">
                  <c:v>119.92024279896356</c:v>
                </c:pt>
                <c:pt idx="697">
                  <c:v>120.19902056294799</c:v>
                </c:pt>
                <c:pt idx="698">
                  <c:v>120.47384579960755</c:v>
                </c:pt>
                <c:pt idx="699">
                  <c:v>120.74474425646721</c:v>
                </c:pt>
                <c:pt idx="700">
                  <c:v>121.01174185951872</c:v>
                </c:pt>
                <c:pt idx="701">
                  <c:v>121.27486470393441</c:v>
                </c:pt>
                <c:pt idx="702">
                  <c:v>121.53413904493769</c:v>
                </c:pt>
                <c:pt idx="703">
                  <c:v>121.78959128882875</c:v>
                </c:pt>
                <c:pt idx="704">
                  <c:v>122.04124798416512</c:v>
                </c:pt>
                <c:pt idx="705">
                  <c:v>122.28913581309605</c:v>
                </c:pt>
                <c:pt idx="706">
                  <c:v>122.53328158285001</c:v>
                </c:pt>
                <c:pt idx="707">
                  <c:v>122.77371221737423</c:v>
                </c:pt>
                <c:pt idx="708">
                  <c:v>122.77394891197203</c:v>
                </c:pt>
                <c:pt idx="709">
                  <c:v>122.77418560291855</c:v>
                </c:pt>
                <c:pt idx="710">
                  <c:v>122.77442229021378</c:v>
                </c:pt>
                <c:pt idx="711">
                  <c:v>122.77465897385778</c:v>
                </c:pt>
                <c:pt idx="712">
                  <c:v>122.77489565385055</c:v>
                </c:pt>
                <c:pt idx="713">
                  <c:v>122.77513233019214</c:v>
                </c:pt>
                <c:pt idx="714">
                  <c:v>122.77536900288254</c:v>
                </c:pt>
                <c:pt idx="715">
                  <c:v>122.77560567192181</c:v>
                </c:pt>
                <c:pt idx="716">
                  <c:v>122.77584233731</c:v>
                </c:pt>
                <c:pt idx="717">
                  <c:v>122.77607899904709</c:v>
                </c:pt>
                <c:pt idx="718">
                  <c:v>122.77631565713311</c:v>
                </c:pt>
                <c:pt idx="719">
                  <c:v>122.7765523115681</c:v>
                </c:pt>
                <c:pt idx="720">
                  <c:v>122.7767889623521</c:v>
                </c:pt>
                <c:pt idx="721">
                  <c:v>122.77702560948512</c:v>
                </c:pt>
                <c:pt idx="722">
                  <c:v>122.7772622529672</c:v>
                </c:pt>
                <c:pt idx="723">
                  <c:v>122.77749889279835</c:v>
                </c:pt>
                <c:pt idx="724">
                  <c:v>122.77773552897861</c:v>
                </c:pt>
                <c:pt idx="725">
                  <c:v>122.777972161508</c:v>
                </c:pt>
                <c:pt idx="726">
                  <c:v>122.77820879038654</c:v>
                </c:pt>
                <c:pt idx="727">
                  <c:v>122.77844541561427</c:v>
                </c:pt>
                <c:pt idx="728">
                  <c:v>122.7786820371912</c:v>
                </c:pt>
                <c:pt idx="729">
                  <c:v>122.77891865511739</c:v>
                </c:pt>
                <c:pt idx="730">
                  <c:v>122.77915526939285</c:v>
                </c:pt>
                <c:pt idx="731">
                  <c:v>122.77939188001758</c:v>
                </c:pt>
                <c:pt idx="732">
                  <c:v>122.77962848699163</c:v>
                </c:pt>
                <c:pt idx="733">
                  <c:v>122.77986509031504</c:v>
                </c:pt>
                <c:pt idx="734">
                  <c:v>122.78010168998782</c:v>
                </c:pt>
                <c:pt idx="735">
                  <c:v>122.78033828600999</c:v>
                </c:pt>
                <c:pt idx="736">
                  <c:v>122.7805748783816</c:v>
                </c:pt>
                <c:pt idx="737">
                  <c:v>122.78081146710265</c:v>
                </c:pt>
                <c:pt idx="738">
                  <c:v>122.78104805217319</c:v>
                </c:pt>
                <c:pt idx="739">
                  <c:v>122.78128463359323</c:v>
                </c:pt>
                <c:pt idx="740">
                  <c:v>122.7815212113628</c:v>
                </c:pt>
                <c:pt idx="741">
                  <c:v>122.78175778548194</c:v>
                </c:pt>
                <c:pt idx="742">
                  <c:v>122.78199435595069</c:v>
                </c:pt>
                <c:pt idx="743">
                  <c:v>122.78223092276902</c:v>
                </c:pt>
                <c:pt idx="744">
                  <c:v>122.782467485937</c:v>
                </c:pt>
                <c:pt idx="745">
                  <c:v>122.78270404545465</c:v>
                </c:pt>
                <c:pt idx="746">
                  <c:v>122.78294060132198</c:v>
                </c:pt>
                <c:pt idx="747">
                  <c:v>122.78317715353906</c:v>
                </c:pt>
                <c:pt idx="748">
                  <c:v>122.78341370210588</c:v>
                </c:pt>
                <c:pt idx="749">
                  <c:v>122.78365024702248</c:v>
                </c:pt>
                <c:pt idx="750">
                  <c:v>122.78388678828887</c:v>
                </c:pt>
                <c:pt idx="751">
                  <c:v>122.7841233259051</c:v>
                </c:pt>
                <c:pt idx="752">
                  <c:v>122.78435985987119</c:v>
                </c:pt>
                <c:pt idx="753">
                  <c:v>122.78459639018715</c:v>
                </c:pt>
                <c:pt idx="754">
                  <c:v>122.78483291685302</c:v>
                </c:pt>
                <c:pt idx="755">
                  <c:v>122.78506943986883</c:v>
                </c:pt>
                <c:pt idx="756">
                  <c:v>122.78530595923461</c:v>
                </c:pt>
                <c:pt idx="757">
                  <c:v>122.78554247495035</c:v>
                </c:pt>
                <c:pt idx="758">
                  <c:v>122.78577898701613</c:v>
                </c:pt>
                <c:pt idx="759">
                  <c:v>122.78601549543197</c:v>
                </c:pt>
                <c:pt idx="760">
                  <c:v>122.78625200019786</c:v>
                </c:pt>
                <c:pt idx="761">
                  <c:v>122.78648850131385</c:v>
                </c:pt>
                <c:pt idx="762">
                  <c:v>122.78672499877997</c:v>
                </c:pt>
                <c:pt idx="763">
                  <c:v>122.78696149259625</c:v>
                </c:pt>
                <c:pt idx="764">
                  <c:v>122.78719798276269</c:v>
                </c:pt>
                <c:pt idx="765">
                  <c:v>122.78743446927933</c:v>
                </c:pt>
                <c:pt idx="766">
                  <c:v>122.78767095214623</c:v>
                </c:pt>
                <c:pt idx="767">
                  <c:v>122.78790743136337</c:v>
                </c:pt>
                <c:pt idx="768">
                  <c:v>122.7881439069308</c:v>
                </c:pt>
                <c:pt idx="769">
                  <c:v>122.78838037884854</c:v>
                </c:pt>
                <c:pt idx="770">
                  <c:v>122.78861684711663</c:v>
                </c:pt>
                <c:pt idx="771">
                  <c:v>122.78885331173507</c:v>
                </c:pt>
                <c:pt idx="772">
                  <c:v>122.78908977270392</c:v>
                </c:pt>
                <c:pt idx="773">
                  <c:v>122.78932623002316</c:v>
                </c:pt>
                <c:pt idx="774">
                  <c:v>122.78956268369286</c:v>
                </c:pt>
                <c:pt idx="775">
                  <c:v>122.78979913371305</c:v>
                </c:pt>
                <c:pt idx="776">
                  <c:v>122.79003558008372</c:v>
                </c:pt>
                <c:pt idx="777">
                  <c:v>122.79027202280494</c:v>
                </c:pt>
                <c:pt idx="778">
                  <c:v>122.79050846187671</c:v>
                </c:pt>
                <c:pt idx="779">
                  <c:v>122.79074489729905</c:v>
                </c:pt>
                <c:pt idx="780">
                  <c:v>122.79098132907201</c:v>
                </c:pt>
                <c:pt idx="781">
                  <c:v>122.79121775719558</c:v>
                </c:pt>
                <c:pt idx="782">
                  <c:v>122.79145418166983</c:v>
                </c:pt>
                <c:pt idx="783">
                  <c:v>122.79169060249477</c:v>
                </c:pt>
                <c:pt idx="784">
                  <c:v>122.79192701967042</c:v>
                </c:pt>
                <c:pt idx="785">
                  <c:v>122.79216343319682</c:v>
                </c:pt>
                <c:pt idx="786">
                  <c:v>122.79239984307398</c:v>
                </c:pt>
                <c:pt idx="787">
                  <c:v>122.79263624930194</c:v>
                </c:pt>
                <c:pt idx="788">
                  <c:v>122.7928726518807</c:v>
                </c:pt>
                <c:pt idx="789">
                  <c:v>122.79310905081033</c:v>
                </c:pt>
                <c:pt idx="790">
                  <c:v>122.79334544609084</c:v>
                </c:pt>
                <c:pt idx="791">
                  <c:v>122.79358183772226</c:v>
                </c:pt>
                <c:pt idx="792">
                  <c:v>122.7938182257046</c:v>
                </c:pt>
                <c:pt idx="793">
                  <c:v>122.79405461003789</c:v>
                </c:pt>
                <c:pt idx="794">
                  <c:v>122.79429099072217</c:v>
                </c:pt>
                <c:pt idx="795">
                  <c:v>122.79452736775747</c:v>
                </c:pt>
                <c:pt idx="796">
                  <c:v>122.7947637411438</c:v>
                </c:pt>
                <c:pt idx="797">
                  <c:v>122.79500011088119</c:v>
                </c:pt>
                <c:pt idx="798">
                  <c:v>122.79523647696968</c:v>
                </c:pt>
                <c:pt idx="799">
                  <c:v>122.79547283940927</c:v>
                </c:pt>
                <c:pt idx="800">
                  <c:v>122.79570919820003</c:v>
                </c:pt>
                <c:pt idx="801">
                  <c:v>122.79594555334194</c:v>
                </c:pt>
                <c:pt idx="802">
                  <c:v>122.79618190483507</c:v>
                </c:pt>
                <c:pt idx="803">
                  <c:v>122.7964182526794</c:v>
                </c:pt>
                <c:pt idx="804">
                  <c:v>122.796654596875</c:v>
                </c:pt>
                <c:pt idx="805">
                  <c:v>122.79689093742186</c:v>
                </c:pt>
                <c:pt idx="806">
                  <c:v>122.79712727432003</c:v>
                </c:pt>
                <c:pt idx="807">
                  <c:v>122.79736360756954</c:v>
                </c:pt>
                <c:pt idx="808">
                  <c:v>122.7975999371704</c:v>
                </c:pt>
                <c:pt idx="809">
                  <c:v>122.79783626312265</c:v>
                </c:pt>
                <c:pt idx="810">
                  <c:v>122.79807258542634</c:v>
                </c:pt>
                <c:pt idx="811">
                  <c:v>122.79830890408144</c:v>
                </c:pt>
                <c:pt idx="812">
                  <c:v>122.79854521908803</c:v>
                </c:pt>
                <c:pt idx="813">
                  <c:v>122.79878153044609</c:v>
                </c:pt>
                <c:pt idx="814">
                  <c:v>122.79901783815568</c:v>
                </c:pt>
                <c:pt idx="815">
                  <c:v>122.79925414221682</c:v>
                </c:pt>
                <c:pt idx="816">
                  <c:v>122.79949044262953</c:v>
                </c:pt>
                <c:pt idx="817">
                  <c:v>122.79972673939385</c:v>
                </c:pt>
                <c:pt idx="818">
                  <c:v>122.79996303250979</c:v>
                </c:pt>
                <c:pt idx="819">
                  <c:v>122.80019932197739</c:v>
                </c:pt>
                <c:pt idx="820">
                  <c:v>122.80043560779667</c:v>
                </c:pt>
                <c:pt idx="821">
                  <c:v>122.80067188996766</c:v>
                </c:pt>
                <c:pt idx="822">
                  <c:v>122.80090816849038</c:v>
                </c:pt>
                <c:pt idx="823">
                  <c:v>122.80114444336486</c:v>
                </c:pt>
                <c:pt idx="824">
                  <c:v>122.80138071459115</c:v>
                </c:pt>
                <c:pt idx="825">
                  <c:v>122.80161698216924</c:v>
                </c:pt>
                <c:pt idx="826">
                  <c:v>122.80185324609917</c:v>
                </c:pt>
                <c:pt idx="827">
                  <c:v>122.80208950638097</c:v>
                </c:pt>
                <c:pt idx="828">
                  <c:v>122.80232576301468</c:v>
                </c:pt>
                <c:pt idx="829">
                  <c:v>122.80256201600029</c:v>
                </c:pt>
                <c:pt idx="830">
                  <c:v>122.80279826533787</c:v>
                </c:pt>
                <c:pt idx="831">
                  <c:v>122.80303451102742</c:v>
                </c:pt>
                <c:pt idx="832">
                  <c:v>122.80327075306897</c:v>
                </c:pt>
                <c:pt idx="833">
                  <c:v>122.80350699146256</c:v>
                </c:pt>
                <c:pt idx="834">
                  <c:v>122.8037432262082</c:v>
                </c:pt>
                <c:pt idx="835">
                  <c:v>122.80397945730591</c:v>
                </c:pt>
                <c:pt idx="836">
                  <c:v>122.80421568475575</c:v>
                </c:pt>
                <c:pt idx="837">
                  <c:v>122.80445190855772</c:v>
                </c:pt>
                <c:pt idx="838">
                  <c:v>122.80468812871186</c:v>
                </c:pt>
                <c:pt idx="839">
                  <c:v>122.80492434521821</c:v>
                </c:pt>
                <c:pt idx="840">
                  <c:v>122.80516055807676</c:v>
                </c:pt>
                <c:pt idx="841">
                  <c:v>122.80539676728756</c:v>
                </c:pt>
                <c:pt idx="842">
                  <c:v>122.80563297285063</c:v>
                </c:pt>
                <c:pt idx="843">
                  <c:v>122.805869174766</c:v>
                </c:pt>
                <c:pt idx="844">
                  <c:v>122.8061053730337</c:v>
                </c:pt>
                <c:pt idx="845">
                  <c:v>122.80634156765375</c:v>
                </c:pt>
                <c:pt idx="846">
                  <c:v>122.80657775862618</c:v>
                </c:pt>
                <c:pt idx="847">
                  <c:v>122.80681394595102</c:v>
                </c:pt>
                <c:pt idx="848">
                  <c:v>122.80705012962828</c:v>
                </c:pt>
                <c:pt idx="849">
                  <c:v>122.80728630965801</c:v>
                </c:pt>
                <c:pt idx="850">
                  <c:v>122.80752248604023</c:v>
                </c:pt>
                <c:pt idx="851">
                  <c:v>122.80775865877497</c:v>
                </c:pt>
                <c:pt idx="852">
                  <c:v>122.80799482786225</c:v>
                </c:pt>
                <c:pt idx="853">
                  <c:v>122.80823099330209</c:v>
                </c:pt>
                <c:pt idx="854">
                  <c:v>122.80846715509453</c:v>
                </c:pt>
                <c:pt idx="855">
                  <c:v>122.80870331323959</c:v>
                </c:pt>
                <c:pt idx="856">
                  <c:v>122.80893946773729</c:v>
                </c:pt>
                <c:pt idx="857">
                  <c:v>122.80917561858767</c:v>
                </c:pt>
                <c:pt idx="858">
                  <c:v>122.80941176579077</c:v>
                </c:pt>
                <c:pt idx="859">
                  <c:v>122.80964790934659</c:v>
                </c:pt>
                <c:pt idx="860">
                  <c:v>122.80988404925516</c:v>
                </c:pt>
                <c:pt idx="861">
                  <c:v>122.81012018551652</c:v>
                </c:pt>
                <c:pt idx="862">
                  <c:v>122.81035631813069</c:v>
                </c:pt>
                <c:pt idx="863">
                  <c:v>122.81059244709769</c:v>
                </c:pt>
                <c:pt idx="864">
                  <c:v>122.81082857241756</c:v>
                </c:pt>
                <c:pt idx="865">
                  <c:v>122.81106469409032</c:v>
                </c:pt>
                <c:pt idx="866">
                  <c:v>122.81130081211599</c:v>
                </c:pt>
                <c:pt idx="867">
                  <c:v>122.81153692649458</c:v>
                </c:pt>
                <c:pt idx="868">
                  <c:v>122.81177303722617</c:v>
                </c:pt>
                <c:pt idx="869">
                  <c:v>122.81200914431075</c:v>
                </c:pt>
                <c:pt idx="870">
                  <c:v>122.81224524774836</c:v>
                </c:pt>
                <c:pt idx="871">
                  <c:v>122.81248134753902</c:v>
                </c:pt>
                <c:pt idx="872">
                  <c:v>122.81271744368276</c:v>
                </c:pt>
                <c:pt idx="873">
                  <c:v>122.81295353617961</c:v>
                </c:pt>
                <c:pt idx="874">
                  <c:v>122.81318962502957</c:v>
                </c:pt>
                <c:pt idx="875">
                  <c:v>122.81342571023269</c:v>
                </c:pt>
                <c:pt idx="876">
                  <c:v>122.813661791789</c:v>
                </c:pt>
                <c:pt idx="877">
                  <c:v>122.81389786969854</c:v>
                </c:pt>
                <c:pt idx="878">
                  <c:v>122.81413394396129</c:v>
                </c:pt>
                <c:pt idx="879">
                  <c:v>122.81437001457734</c:v>
                </c:pt>
                <c:pt idx="880">
                  <c:v>122.81460608154666</c:v>
                </c:pt>
                <c:pt idx="881">
                  <c:v>122.81484214486932</c:v>
                </c:pt>
                <c:pt idx="882">
                  <c:v>122.8150782045453</c:v>
                </c:pt>
                <c:pt idx="883">
                  <c:v>122.81531426057468</c:v>
                </c:pt>
                <c:pt idx="884">
                  <c:v>122.81555031295744</c:v>
                </c:pt>
                <c:pt idx="885">
                  <c:v>122.81578636169363</c:v>
                </c:pt>
                <c:pt idx="886">
                  <c:v>122.81602240678329</c:v>
                </c:pt>
                <c:pt idx="887">
                  <c:v>122.81625844822644</c:v>
                </c:pt>
                <c:pt idx="888">
                  <c:v>122.81649448602307</c:v>
                </c:pt>
                <c:pt idx="889">
                  <c:v>122.81673052017324</c:v>
                </c:pt>
                <c:pt idx="890">
                  <c:v>122.81696655067699</c:v>
                </c:pt>
                <c:pt idx="891">
                  <c:v>122.81720257753432</c:v>
                </c:pt>
                <c:pt idx="892">
                  <c:v>122.81743860074525</c:v>
                </c:pt>
                <c:pt idx="893">
                  <c:v>122.81767462030984</c:v>
                </c:pt>
                <c:pt idx="894">
                  <c:v>122.81791063622809</c:v>
                </c:pt>
                <c:pt idx="895">
                  <c:v>122.81814664850003</c:v>
                </c:pt>
                <c:pt idx="896">
                  <c:v>122.8183826571257</c:v>
                </c:pt>
                <c:pt idx="897">
                  <c:v>122.81861866210512</c:v>
                </c:pt>
                <c:pt idx="898">
                  <c:v>122.8188546634383</c:v>
                </c:pt>
                <c:pt idx="899">
                  <c:v>122.8190906611253</c:v>
                </c:pt>
                <c:pt idx="900">
                  <c:v>122.81932665516612</c:v>
                </c:pt>
                <c:pt idx="901">
                  <c:v>122.81956264556081</c:v>
                </c:pt>
                <c:pt idx="902">
                  <c:v>122.81979863230937</c:v>
                </c:pt>
                <c:pt idx="903">
                  <c:v>122.82003461541186</c:v>
                </c:pt>
                <c:pt idx="904">
                  <c:v>122.82027059486826</c:v>
                </c:pt>
                <c:pt idx="905">
                  <c:v>122.82050657067865</c:v>
                </c:pt>
                <c:pt idx="906">
                  <c:v>122.82074254284302</c:v>
                </c:pt>
                <c:pt idx="907">
                  <c:v>122.82097851136142</c:v>
                </c:pt>
                <c:pt idx="908">
                  <c:v>122.82121447623385</c:v>
                </c:pt>
                <c:pt idx="909">
                  <c:v>122.82145043746036</c:v>
                </c:pt>
                <c:pt idx="910">
                  <c:v>122.82168639504096</c:v>
                </c:pt>
                <c:pt idx="911">
                  <c:v>122.8219223489757</c:v>
                </c:pt>
                <c:pt idx="912">
                  <c:v>122.82215829926457</c:v>
                </c:pt>
                <c:pt idx="913">
                  <c:v>122.82239424590763</c:v>
                </c:pt>
                <c:pt idx="914">
                  <c:v>122.8226301889049</c:v>
                </c:pt>
                <c:pt idx="915">
                  <c:v>122.82286612825639</c:v>
                </c:pt>
                <c:pt idx="916">
                  <c:v>122.82310206396215</c:v>
                </c:pt>
                <c:pt idx="917">
                  <c:v>122.8233379960222</c:v>
                </c:pt>
                <c:pt idx="918">
                  <c:v>122.82357392443657</c:v>
                </c:pt>
                <c:pt idx="919">
                  <c:v>122.82380984920526</c:v>
                </c:pt>
                <c:pt idx="920">
                  <c:v>122.82404577032833</c:v>
                </c:pt>
                <c:pt idx="921">
                  <c:v>122.82428168780579</c:v>
                </c:pt>
                <c:pt idx="922">
                  <c:v>122.82451760163769</c:v>
                </c:pt>
                <c:pt idx="923">
                  <c:v>122.82475351182401</c:v>
                </c:pt>
                <c:pt idx="924">
                  <c:v>122.82498941836482</c:v>
                </c:pt>
                <c:pt idx="925">
                  <c:v>122.82522532126013</c:v>
                </c:pt>
                <c:pt idx="926">
                  <c:v>122.82546122050998</c:v>
                </c:pt>
                <c:pt idx="927">
                  <c:v>122.82569711611437</c:v>
                </c:pt>
                <c:pt idx="928">
                  <c:v>122.82593300807333</c:v>
                </c:pt>
                <c:pt idx="929">
                  <c:v>122.82616889638693</c:v>
                </c:pt>
                <c:pt idx="930">
                  <c:v>122.82640478105515</c:v>
                </c:pt>
                <c:pt idx="931">
                  <c:v>122.82664066207803</c:v>
                </c:pt>
                <c:pt idx="932">
                  <c:v>122.82687653945561</c:v>
                </c:pt>
                <c:pt idx="933">
                  <c:v>122.82711241318789</c:v>
                </c:pt>
                <c:pt idx="934">
                  <c:v>122.82734828327492</c:v>
                </c:pt>
                <c:pt idx="935">
                  <c:v>122.82758414971673</c:v>
                </c:pt>
                <c:pt idx="936">
                  <c:v>122.82782001251333</c:v>
                </c:pt>
                <c:pt idx="937">
                  <c:v>122.82805587166474</c:v>
                </c:pt>
                <c:pt idx="938">
                  <c:v>122.82829172717102</c:v>
                </c:pt>
                <c:pt idx="939">
                  <c:v>122.82852757903217</c:v>
                </c:pt>
                <c:pt idx="940">
                  <c:v>122.82876342724823</c:v>
                </c:pt>
                <c:pt idx="941">
                  <c:v>122.82899927181923</c:v>
                </c:pt>
                <c:pt idx="942">
                  <c:v>122.82923511274518</c:v>
                </c:pt>
                <c:pt idx="943">
                  <c:v>122.82947095002612</c:v>
                </c:pt>
                <c:pt idx="944">
                  <c:v>122.82970678366208</c:v>
                </c:pt>
                <c:pt idx="945">
                  <c:v>122.82994261365306</c:v>
                </c:pt>
                <c:pt idx="946">
                  <c:v>122.83017843999912</c:v>
                </c:pt>
                <c:pt idx="947">
                  <c:v>122.83041426270026</c:v>
                </c:pt>
                <c:pt idx="948">
                  <c:v>122.83065008175653</c:v>
                </c:pt>
                <c:pt idx="949">
                  <c:v>122.83088589716793</c:v>
                </c:pt>
                <c:pt idx="950">
                  <c:v>122.8311217089345</c:v>
                </c:pt>
                <c:pt idx="951">
                  <c:v>122.83135751705629</c:v>
                </c:pt>
                <c:pt idx="952">
                  <c:v>122.8315933215333</c:v>
                </c:pt>
                <c:pt idx="953">
                  <c:v>122.83182912236556</c:v>
                </c:pt>
                <c:pt idx="954">
                  <c:v>122.8320649195531</c:v>
                </c:pt>
                <c:pt idx="955">
                  <c:v>122.83230071309595</c:v>
                </c:pt>
                <c:pt idx="956">
                  <c:v>122.83253650299415</c:v>
                </c:pt>
                <c:pt idx="957">
                  <c:v>122.83277228924769</c:v>
                </c:pt>
                <c:pt idx="958">
                  <c:v>122.83300807185663</c:v>
                </c:pt>
                <c:pt idx="959">
                  <c:v>122.83324385082098</c:v>
                </c:pt>
                <c:pt idx="960">
                  <c:v>122.83347962614077</c:v>
                </c:pt>
                <c:pt idx="961">
                  <c:v>122.83371539781602</c:v>
                </c:pt>
                <c:pt idx="962">
                  <c:v>122.83395116584677</c:v>
                </c:pt>
                <c:pt idx="963">
                  <c:v>122.83418693023306</c:v>
                </c:pt>
                <c:pt idx="964">
                  <c:v>122.83442269097488</c:v>
                </c:pt>
                <c:pt idx="965">
                  <c:v>122.83465844807228</c:v>
                </c:pt>
                <c:pt idx="966">
                  <c:v>122.83489420152527</c:v>
                </c:pt>
                <c:pt idx="967">
                  <c:v>122.83512995133391</c:v>
                </c:pt>
                <c:pt idx="968">
                  <c:v>122.8353656974982</c:v>
                </c:pt>
                <c:pt idx="969">
                  <c:v>122.83560144001818</c:v>
                </c:pt>
                <c:pt idx="970">
                  <c:v>122.83583717889387</c:v>
                </c:pt>
                <c:pt idx="971">
                  <c:v>122.8360729141253</c:v>
                </c:pt>
                <c:pt idx="972">
                  <c:v>122.83630864571249</c:v>
                </c:pt>
                <c:pt idx="973">
                  <c:v>122.83654437365547</c:v>
                </c:pt>
                <c:pt idx="974">
                  <c:v>122.83678009795427</c:v>
                </c:pt>
                <c:pt idx="975">
                  <c:v>122.8370158186089</c:v>
                </c:pt>
                <c:pt idx="976">
                  <c:v>122.83725153561942</c:v>
                </c:pt>
                <c:pt idx="977">
                  <c:v>122.83748724898582</c:v>
                </c:pt>
                <c:pt idx="978">
                  <c:v>122.83772295870817</c:v>
                </c:pt>
                <c:pt idx="979">
                  <c:v>122.83795866478647</c:v>
                </c:pt>
                <c:pt idx="980">
                  <c:v>122.83819436722072</c:v>
                </c:pt>
                <c:pt idx="981">
                  <c:v>122.838430066011</c:v>
                </c:pt>
                <c:pt idx="982">
                  <c:v>122.8386657611573</c:v>
                </c:pt>
                <c:pt idx="983">
                  <c:v>122.83890145265967</c:v>
                </c:pt>
                <c:pt idx="984">
                  <c:v>122.83913714051812</c:v>
                </c:pt>
                <c:pt idx="985">
                  <c:v>122.83937282473269</c:v>
                </c:pt>
                <c:pt idx="986">
                  <c:v>122.83960850530339</c:v>
                </c:pt>
                <c:pt idx="987">
                  <c:v>122.83984418223027</c:v>
                </c:pt>
                <c:pt idx="988">
                  <c:v>122.84007985551334</c:v>
                </c:pt>
                <c:pt idx="989">
                  <c:v>122.84031552515262</c:v>
                </c:pt>
                <c:pt idx="990">
                  <c:v>122.84055119114815</c:v>
                </c:pt>
                <c:pt idx="991">
                  <c:v>122.84078685349998</c:v>
                </c:pt>
                <c:pt idx="992">
                  <c:v>122.84102251220808</c:v>
                </c:pt>
                <c:pt idx="993">
                  <c:v>122.84125816727251</c:v>
                </c:pt>
                <c:pt idx="994">
                  <c:v>122.84149381869331</c:v>
                </c:pt>
                <c:pt idx="995">
                  <c:v>122.8417294664705</c:v>
                </c:pt>
                <c:pt idx="996">
                  <c:v>122.84196511060408</c:v>
                </c:pt>
                <c:pt idx="997">
                  <c:v>122.84220075109411</c:v>
                </c:pt>
                <c:pt idx="998">
                  <c:v>122.84243638794059</c:v>
                </c:pt>
                <c:pt idx="999">
                  <c:v>122.84267202114357</c:v>
                </c:pt>
                <c:pt idx="1000">
                  <c:v>122.84290765070307</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Calculs!$AG$4:$AG$1004</c:f>
              <c:numCache>
                <c:formatCode>0.00</c:formatCode>
                <c:ptCount val="1001"/>
                <c:pt idx="0">
                  <c:v>0</c:v>
                </c:pt>
                <c:pt idx="1">
                  <c:v>0.14408580933589299</c:v>
                </c:pt>
                <c:pt idx="2">
                  <c:v>19.758528474077572</c:v>
                </c:pt>
                <c:pt idx="3">
                  <c:v>39.383574748958992</c:v>
                </c:pt>
                <c:pt idx="4">
                  <c:v>59.024929818974705</c:v>
                </c:pt>
                <c:pt idx="5">
                  <c:v>78.68821466482018</c:v>
                </c:pt>
                <c:pt idx="6">
                  <c:v>88.436013971493765</c:v>
                </c:pt>
                <c:pt idx="7">
                  <c:v>88.250061414793876</c:v>
                </c:pt>
                <c:pt idx="8">
                  <c:v>88.063137343399106</c:v>
                </c:pt>
                <c:pt idx="9">
                  <c:v>87.875245321036161</c:v>
                </c:pt>
                <c:pt idx="10">
                  <c:v>87.686388949157347</c:v>
                </c:pt>
                <c:pt idx="11">
                  <c:v>87.496571866643109</c:v>
                </c:pt>
                <c:pt idx="12">
                  <c:v>87.305797749501309</c:v>
                </c:pt>
                <c:pt idx="13">
                  <c:v>87.114070310563022</c:v>
                </c:pt>
                <c:pt idx="14">
                  <c:v>86.921393299175193</c:v>
                </c:pt>
                <c:pt idx="15">
                  <c:v>86.727770500889847</c:v>
                </c:pt>
                <c:pt idx="16">
                  <c:v>86.533205737150354</c:v>
                </c:pt>
                <c:pt idx="17">
                  <c:v>86.33770286497419</c:v>
                </c:pt>
                <c:pt idx="18">
                  <c:v>86.141265776633006</c:v>
                </c:pt>
                <c:pt idx="19">
                  <c:v>85.943898399329285</c:v>
                </c:pt>
                <c:pt idx="20">
                  <c:v>85.745604694870138</c:v>
                </c:pt>
                <c:pt idx="21">
                  <c:v>85.546388659338163</c:v>
                </c:pt>
                <c:pt idx="22">
                  <c:v>85.346254322759307</c:v>
                </c:pt>
                <c:pt idx="23">
                  <c:v>85.145205748767907</c:v>
                </c:pt>
                <c:pt idx="24">
                  <c:v>84.943247034268936</c:v>
                </c:pt>
                <c:pt idx="25">
                  <c:v>84.740382309097399</c:v>
                </c:pt>
                <c:pt idx="26">
                  <c:v>84.536615735675127</c:v>
                </c:pt>
                <c:pt idx="27">
                  <c:v>84.331951508664872</c:v>
                </c:pt>
                <c:pt idx="28">
                  <c:v>84.126393854621568</c:v>
                </c:pt>
                <c:pt idx="29">
                  <c:v>83.919947031641613</c:v>
                </c:pt>
                <c:pt idx="30">
                  <c:v>83.712615329008841</c:v>
                </c:pt>
                <c:pt idx="31">
                  <c:v>83.504403066838762</c:v>
                </c:pt>
                <c:pt idx="32">
                  <c:v>83.295314595719901</c:v>
                </c:pt>
                <c:pt idx="33">
                  <c:v>83.085354296353074</c:v>
                </c:pt>
                <c:pt idx="34">
                  <c:v>82.874526579188228</c:v>
                </c:pt>
                <c:pt idx="35">
                  <c:v>82.66283588405912</c:v>
                </c:pt>
                <c:pt idx="36">
                  <c:v>82.45132182833656</c:v>
                </c:pt>
                <c:pt idx="37">
                  <c:v>82.238945969493457</c:v>
                </c:pt>
                <c:pt idx="38">
                  <c:v>82.025698231097934</c:v>
                </c:pt>
                <c:pt idx="39">
                  <c:v>81.811584286184328</c:v>
                </c:pt>
                <c:pt idx="40">
                  <c:v>81.596609748287875</c:v>
                </c:pt>
                <c:pt idx="41">
                  <c:v>81.380780179949681</c:v>
                </c:pt>
                <c:pt idx="42">
                  <c:v>81.164101100106038</c:v>
                </c:pt>
                <c:pt idx="43">
                  <c:v>80.946577990526748</c:v>
                </c:pt>
                <c:pt idx="44">
                  <c:v>80.728216301438607</c:v>
                </c:pt>
                <c:pt idx="45">
                  <c:v>80.509021456449062</c:v>
                </c:pt>
                <c:pt idx="46">
                  <c:v>80.288998856865433</c:v>
                </c:pt>
                <c:pt idx="47">
                  <c:v>80.068153885490489</c:v>
                </c:pt>
                <c:pt idx="48">
                  <c:v>79.846491909963319</c:v>
                </c:pt>
                <c:pt idx="49">
                  <c:v>79.624018285702945</c:v>
                </c:pt>
                <c:pt idx="50">
                  <c:v>79.400738358504768</c:v>
                </c:pt>
                <c:pt idx="51">
                  <c:v>79.228979511991241</c:v>
                </c:pt>
                <c:pt idx="52">
                  <c:v>79.108821795841848</c:v>
                </c:pt>
                <c:pt idx="53">
                  <c:v>78.987974533490345</c:v>
                </c:pt>
                <c:pt idx="54">
                  <c:v>78.866440370996614</c:v>
                </c:pt>
                <c:pt idx="55">
                  <c:v>78.744221956479038</c:v>
                </c:pt>
                <c:pt idx="56">
                  <c:v>78.62132194142356</c:v>
                </c:pt>
                <c:pt idx="57">
                  <c:v>78.497742981862217</c:v>
                </c:pt>
                <c:pt idx="58">
                  <c:v>78.373487739434992</c:v>
                </c:pt>
                <c:pt idx="59">
                  <c:v>78.248558882346558</c:v>
                </c:pt>
                <c:pt idx="60">
                  <c:v>78.122959086228377</c:v>
                </c:pt>
                <c:pt idx="61">
                  <c:v>77.996691034915344</c:v>
                </c:pt>
                <c:pt idx="62">
                  <c:v>77.869757421145223</c:v>
                </c:pt>
                <c:pt idx="63">
                  <c:v>77.742160947187941</c:v>
                </c:pt>
                <c:pt idx="64">
                  <c:v>77.613904325411241</c:v>
                </c:pt>
                <c:pt idx="65">
                  <c:v>77.484990278788729</c:v>
                </c:pt>
                <c:pt idx="66">
                  <c:v>77.355421541354787</c:v>
                </c:pt>
                <c:pt idx="67">
                  <c:v>77.22520085861207</c:v>
                </c:pt>
                <c:pt idx="68">
                  <c:v>77.094330987894196</c:v>
                </c:pt>
                <c:pt idx="69">
                  <c:v>76.962814698688987</c:v>
                </c:pt>
                <c:pt idx="70">
                  <c:v>76.830654772924163</c:v>
                </c:pt>
                <c:pt idx="71">
                  <c:v>76.697854005219696</c:v>
                </c:pt>
                <c:pt idx="72">
                  <c:v>76.564415203108524</c:v>
                </c:pt>
                <c:pt idx="73">
                  <c:v>76.430341187228862</c:v>
                </c:pt>
                <c:pt idx="74">
                  <c:v>76.295634791490002</c:v>
                </c:pt>
                <c:pt idx="75">
                  <c:v>76.160298863213455</c:v>
                </c:pt>
                <c:pt idx="76">
                  <c:v>76.024336263251882</c:v>
                </c:pt>
                <c:pt idx="77">
                  <c:v>75.88774986608675</c:v>
                </c:pt>
                <c:pt idx="78">
                  <c:v>75.750542559906734</c:v>
                </c:pt>
                <c:pt idx="79">
                  <c:v>75.612717246668183</c:v>
                </c:pt>
                <c:pt idx="80">
                  <c:v>75.474276842138721</c:v>
                </c:pt>
                <c:pt idx="81">
                  <c:v>75.335224275925469</c:v>
                </c:pt>
                <c:pt idx="82">
                  <c:v>75.195562491488559</c:v>
                </c:pt>
                <c:pt idx="83">
                  <c:v>75.05529444614146</c:v>
                </c:pt>
                <c:pt idx="84">
                  <c:v>74.914423111038261</c:v>
                </c:pt>
                <c:pt idx="85">
                  <c:v>74.772951471149767</c:v>
                </c:pt>
                <c:pt idx="86">
                  <c:v>74.630882525227975</c:v>
                </c:pt>
                <c:pt idx="87">
                  <c:v>74.488219285760778</c:v>
                </c:pt>
                <c:pt idx="88">
                  <c:v>74.344964778916648</c:v>
                </c:pt>
                <c:pt idx="89">
                  <c:v>74.201122044480556</c:v>
                </c:pt>
                <c:pt idx="90">
                  <c:v>74.0566941357812</c:v>
                </c:pt>
                <c:pt idx="91">
                  <c:v>73.911684119610442</c:v>
                </c:pt>
                <c:pt idx="92">
                  <c:v>73.766095076135073</c:v>
                </c:pt>
                <c:pt idx="93">
                  <c:v>73.619930098801731</c:v>
                </c:pt>
                <c:pt idx="94">
                  <c:v>73.473192294235076</c:v>
                </c:pt>
                <c:pt idx="95">
                  <c:v>73.325884782129833</c:v>
                </c:pt>
                <c:pt idx="96">
                  <c:v>73.178010695136734</c:v>
                </c:pt>
                <c:pt idx="97">
                  <c:v>73.029573178743235</c:v>
                </c:pt>
                <c:pt idx="98">
                  <c:v>72.880575391148767</c:v>
                </c:pt>
                <c:pt idx="99">
                  <c:v>72.731020503135213</c:v>
                </c:pt>
                <c:pt idx="100">
                  <c:v>72.580911697932535</c:v>
                </c:pt>
                <c:pt idx="101">
                  <c:v>72.406130118963318</c:v>
                </c:pt>
                <c:pt idx="102">
                  <c:v>72.206655524767882</c:v>
                </c:pt>
                <c:pt idx="103">
                  <c:v>72.006610984412745</c:v>
                </c:pt>
                <c:pt idx="104">
                  <c:v>71.80600089743902</c:v>
                </c:pt>
                <c:pt idx="105">
                  <c:v>71.60482967250158</c:v>
                </c:pt>
                <c:pt idx="106">
                  <c:v>71.403101727124451</c:v>
                </c:pt>
                <c:pt idx="107">
                  <c:v>71.20082148745314</c:v>
                </c:pt>
                <c:pt idx="108">
                  <c:v>70.997993388004417</c:v>
                </c:pt>
                <c:pt idx="109">
                  <c:v>70.794621871413568</c:v>
                </c:pt>
                <c:pt idx="110">
                  <c:v>70.590711388179102</c:v>
                </c:pt>
                <c:pt idx="111">
                  <c:v>70.386266396405645</c:v>
                </c:pt>
                <c:pt idx="112">
                  <c:v>70.181291361544481</c:v>
                </c:pt>
                <c:pt idx="113">
                  <c:v>69.975790756132483</c:v>
                </c:pt>
                <c:pt idx="114">
                  <c:v>69.769769059529352</c:v>
                </c:pt>
                <c:pt idx="115">
                  <c:v>69.563230757653173</c:v>
                </c:pt>
                <c:pt idx="116">
                  <c:v>69.356180342714666</c:v>
                </c:pt>
                <c:pt idx="117">
                  <c:v>69.148622312950152</c:v>
                </c:pt>
                <c:pt idx="118">
                  <c:v>68.940561172353213</c:v>
                </c:pt>
                <c:pt idx="119">
                  <c:v>68.732001430405546</c:v>
                </c:pt>
                <c:pt idx="120">
                  <c:v>68.522947601806663</c:v>
                </c:pt>
                <c:pt idx="121">
                  <c:v>68.313404206202918</c:v>
                </c:pt>
                <c:pt idx="122">
                  <c:v>68.10337576791575</c:v>
                </c:pt>
                <c:pt idx="123">
                  <c:v>67.892866815669237</c:v>
                </c:pt>
                <c:pt idx="124">
                  <c:v>67.681881882317214</c:v>
                </c:pt>
                <c:pt idx="125">
                  <c:v>67.47042550456996</c:v>
                </c:pt>
                <c:pt idx="126">
                  <c:v>67.25850222272048</c:v>
                </c:pt>
                <c:pt idx="127">
                  <c:v>67.046116580370438</c:v>
                </c:pt>
                <c:pt idx="128">
                  <c:v>66.833273124156122</c:v>
                </c:pt>
                <c:pt idx="129">
                  <c:v>66.619976403474098</c:v>
                </c:pt>
                <c:pt idx="130">
                  <c:v>66.40623097020692</c:v>
                </c:pt>
                <c:pt idx="131">
                  <c:v>66.192041378448806</c:v>
                </c:pt>
                <c:pt idx="132">
                  <c:v>65.977412184231625</c:v>
                </c:pt>
                <c:pt idx="133">
                  <c:v>65.762347945250724</c:v>
                </c:pt>
                <c:pt idx="134">
                  <c:v>65.546853220591274</c:v>
                </c:pt>
                <c:pt idx="135">
                  <c:v>65.330932570454792</c:v>
                </c:pt>
                <c:pt idx="136">
                  <c:v>65.114590555886011</c:v>
                </c:pt>
                <c:pt idx="137">
                  <c:v>64.897831738500372</c:v>
                </c:pt>
                <c:pt idx="138">
                  <c:v>64.680660680211659</c:v>
                </c:pt>
                <c:pt idx="139">
                  <c:v>64.463081942960414</c:v>
                </c:pt>
                <c:pt idx="140">
                  <c:v>64.245100088442896</c:v>
                </c:pt>
                <c:pt idx="141">
                  <c:v>64.026719677840632</c:v>
                </c:pt>
                <c:pt idx="142">
                  <c:v>63.807945271550736</c:v>
                </c:pt>
                <c:pt idx="143">
                  <c:v>63.588781428916832</c:v>
                </c:pt>
                <c:pt idx="144">
                  <c:v>63.369232707960983</c:v>
                </c:pt>
                <c:pt idx="145">
                  <c:v>63.14930366511615</c:v>
                </c:pt>
                <c:pt idx="146">
                  <c:v>62.928998854959879</c:v>
                </c:pt>
                <c:pt idx="147">
                  <c:v>62.708322829948628</c:v>
                </c:pt>
                <c:pt idx="148">
                  <c:v>62.487280140153217</c:v>
                </c:pt>
                <c:pt idx="149">
                  <c:v>62.265875332995265</c:v>
                </c:pt>
                <c:pt idx="150">
                  <c:v>62.044112952984563</c:v>
                </c:pt>
                <c:pt idx="151">
                  <c:v>61.83020266267004</c:v>
                </c:pt>
                <c:pt idx="152">
                  <c:v>61.624152964608442</c:v>
                </c:pt>
                <c:pt idx="153">
                  <c:v>61.417760659751877</c:v>
                </c:pt>
                <c:pt idx="154">
                  <c:v>61.211029909467129</c:v>
                </c:pt>
                <c:pt idx="155">
                  <c:v>61.003964872718988</c:v>
                </c:pt>
                <c:pt idx="156">
                  <c:v>60.796569705838593</c:v>
                </c:pt>
                <c:pt idx="157">
                  <c:v>60.588848562292426</c:v>
                </c:pt>
                <c:pt idx="158">
                  <c:v>60.38080559245271</c:v>
                </c:pt>
                <c:pt idx="159">
                  <c:v>60.172444943368575</c:v>
                </c:pt>
                <c:pt idx="160">
                  <c:v>59.963770758538473</c:v>
                </c:pt>
                <c:pt idx="161">
                  <c:v>59.75478717768366</c:v>
                </c:pt>
                <c:pt idx="162">
                  <c:v>59.545498336522719</c:v>
                </c:pt>
                <c:pt idx="163">
                  <c:v>59.335908366547507</c:v>
                </c:pt>
                <c:pt idx="164">
                  <c:v>59.126021394799992</c:v>
                </c:pt>
                <c:pt idx="165">
                  <c:v>58.91584154365048</c:v>
                </c:pt>
                <c:pt idx="166">
                  <c:v>58.705372930577099</c:v>
                </c:pt>
                <c:pt idx="167">
                  <c:v>58.494619667946438</c:v>
                </c:pt>
                <c:pt idx="168">
                  <c:v>58.28358586279559</c:v>
                </c:pt>
                <c:pt idx="169">
                  <c:v>58.072275616615414</c:v>
                </c:pt>
                <c:pt idx="170">
                  <c:v>57.860693025135234</c:v>
                </c:pt>
                <c:pt idx="171">
                  <c:v>57.648842178108787</c:v>
                </c:pt>
                <c:pt idx="172">
                  <c:v>57.436727159101643</c:v>
                </c:pt>
                <c:pt idx="173">
                  <c:v>57.224352045279986</c:v>
                </c:pt>
                <c:pt idx="174">
                  <c:v>57.011720907200818</c:v>
                </c:pt>
                <c:pt idx="175">
                  <c:v>56.798837808603544</c:v>
                </c:pt>
                <c:pt idx="176">
                  <c:v>56.585706806203142</c:v>
                </c:pt>
                <c:pt idx="177">
                  <c:v>56.372331949484725</c:v>
                </c:pt>
                <c:pt idx="178">
                  <c:v>56.158717280499594</c:v>
                </c:pt>
                <c:pt idx="179">
                  <c:v>55.944866833662836</c:v>
                </c:pt>
                <c:pt idx="180">
                  <c:v>55.730784635552517</c:v>
                </c:pt>
                <c:pt idx="181">
                  <c:v>55.516474704710191</c:v>
                </c:pt>
                <c:pt idx="182">
                  <c:v>55.301941051443272</c:v>
                </c:pt>
                <c:pt idx="183">
                  <c:v>55.087187677628819</c:v>
                </c:pt>
                <c:pt idx="184">
                  <c:v>54.872218576518982</c:v>
                </c:pt>
                <c:pt idx="185">
                  <c:v>54.657037732547835</c:v>
                </c:pt>
                <c:pt idx="186">
                  <c:v>54.441649121140237</c:v>
                </c:pt>
                <c:pt idx="187">
                  <c:v>54.226056708522066</c:v>
                </c:pt>
                <c:pt idx="188">
                  <c:v>54.010264451532066</c:v>
                </c:pt>
                <c:pt idx="189">
                  <c:v>53.794276297435509</c:v>
                </c:pt>
                <c:pt idx="190">
                  <c:v>53.578096183739504</c:v>
                </c:pt>
                <c:pt idx="191">
                  <c:v>53.361728038009929</c:v>
                </c:pt>
                <c:pt idx="192">
                  <c:v>53.145175777690071</c:v>
                </c:pt>
                <c:pt idx="193">
                  <c:v>52.928443309921136</c:v>
                </c:pt>
                <c:pt idx="194">
                  <c:v>52.711534531364208</c:v>
                </c:pt>
                <c:pt idx="195">
                  <c:v>52.49445332802425</c:v>
                </c:pt>
                <c:pt idx="196">
                  <c:v>52.277203575075575</c:v>
                </c:pt>
                <c:pt idx="197">
                  <c:v>52.059789136689282</c:v>
                </c:pt>
                <c:pt idx="198">
                  <c:v>51.842213865862334</c:v>
                </c:pt>
                <c:pt idx="199">
                  <c:v>51.624481604248473</c:v>
                </c:pt>
                <c:pt idx="200">
                  <c:v>51.406596181990921</c:v>
                </c:pt>
                <c:pt idx="201">
                  <c:v>51.188561417556798</c:v>
                </c:pt>
                <c:pt idx="202">
                  <c:v>50.970381117573424</c:v>
                </c:pt>
                <c:pt idx="203">
                  <c:v>50.752059076666448</c:v>
                </c:pt>
                <c:pt idx="204">
                  <c:v>50.533599077299655</c:v>
                </c:pt>
                <c:pt idx="205">
                  <c:v>50.315004889616759</c:v>
                </c:pt>
                <c:pt idx="206">
                  <c:v>50.096280271284911</c:v>
                </c:pt>
                <c:pt idx="207">
                  <c:v>49.877428967340109</c:v>
                </c:pt>
                <c:pt idx="208">
                  <c:v>49.658454710034405</c:v>
                </c:pt>
                <c:pt idx="209">
                  <c:v>49.439361218684994</c:v>
                </c:pt>
                <c:pt idx="210">
                  <c:v>49.22015219952516</c:v>
                </c:pt>
                <c:pt idx="211">
                  <c:v>49.000831345556961</c:v>
                </c:pt>
                <c:pt idx="212">
                  <c:v>48.781402336406011</c:v>
                </c:pt>
                <c:pt idx="213">
                  <c:v>48.561868838177915</c:v>
                </c:pt>
                <c:pt idx="214">
                  <c:v>48.342234503316654</c:v>
                </c:pt>
                <c:pt idx="215">
                  <c:v>48.122502970464851</c:v>
                </c:pt>
                <c:pt idx="216">
                  <c:v>47.902677864325867</c:v>
                </c:pt>
                <c:pt idx="217">
                  <c:v>47.68276279552785</c:v>
                </c:pt>
                <c:pt idx="218">
                  <c:v>47.462761360489644</c:v>
                </c:pt>
                <c:pt idx="219">
                  <c:v>47.242677141288461</c:v>
                </c:pt>
                <c:pt idx="220">
                  <c:v>47.022513705529732</c:v>
                </c:pt>
                <c:pt idx="221">
                  <c:v>46.802274606218411</c:v>
                </c:pt>
                <c:pt idx="222">
                  <c:v>46.581963381632654</c:v>
                </c:pt>
                <c:pt idx="223">
                  <c:v>46.36158355519899</c:v>
                </c:pt>
                <c:pt idx="224">
                  <c:v>46.141138635369614</c:v>
                </c:pt>
                <c:pt idx="225">
                  <c:v>45.920632115501476</c:v>
                </c:pt>
                <c:pt idx="226">
                  <c:v>45.700067473737263</c:v>
                </c:pt>
                <c:pt idx="227">
                  <c:v>45.479448172888389</c:v>
                </c:pt>
                <c:pt idx="228">
                  <c:v>45.258777660319666</c:v>
                </c:pt>
                <c:pt idx="229">
                  <c:v>45.038059367836055</c:v>
                </c:pt>
                <c:pt idx="230">
                  <c:v>44.817296711571245</c:v>
                </c:pt>
                <c:pt idx="231">
                  <c:v>44.596493091878017</c:v>
                </c:pt>
                <c:pt idx="232">
                  <c:v>44.375651893220734</c:v>
                </c:pt>
                <c:pt idx="233">
                  <c:v>44.15477648406948</c:v>
                </c:pt>
                <c:pt idx="234">
                  <c:v>43.933870216796151</c:v>
                </c:pt>
                <c:pt idx="235">
                  <c:v>43.712936427572586</c:v>
                </c:pt>
                <c:pt idx="236">
                  <c:v>43.491978436270244</c:v>
                </c:pt>
                <c:pt idx="237">
                  <c:v>43.270999546362155</c:v>
                </c:pt>
                <c:pt idx="238">
                  <c:v>43.050003044826383</c:v>
                </c:pt>
                <c:pt idx="239">
                  <c:v>42.828992202051658</c:v>
                </c:pt>
                <c:pt idx="240">
                  <c:v>42.607970271744634</c:v>
                </c:pt>
                <c:pt idx="241">
                  <c:v>42.386940490839152</c:v>
                </c:pt>
                <c:pt idx="242">
                  <c:v>42.165906079407343</c:v>
                </c:pt>
                <c:pt idx="243">
                  <c:v>41.944870240572541</c:v>
                </c:pt>
                <c:pt idx="244">
                  <c:v>41.723836160424092</c:v>
                </c:pt>
                <c:pt idx="245">
                  <c:v>41.502807007933967</c:v>
                </c:pt>
                <c:pt idx="246">
                  <c:v>41.281785934875209</c:v>
                </c:pt>
                <c:pt idx="247">
                  <c:v>41.060776075742339</c:v>
                </c:pt>
                <c:pt idx="248">
                  <c:v>40.839780547673392</c:v>
                </c:pt>
                <c:pt idx="249">
                  <c:v>40.618802450373956</c:v>
                </c:pt>
                <c:pt idx="250">
                  <c:v>40.397844866042881</c:v>
                </c:pt>
                <c:pt idx="251">
                  <c:v>40.141557065906298</c:v>
                </c:pt>
                <c:pt idx="252">
                  <c:v>39.849954604840654</c:v>
                </c:pt>
                <c:pt idx="253">
                  <c:v>39.558429570704952</c:v>
                </c:pt>
                <c:pt idx="254">
                  <c:v>39.26698617243116</c:v>
                </c:pt>
                <c:pt idx="255">
                  <c:v>38.97562858851925</c:v>
                </c:pt>
                <c:pt idx="256">
                  <c:v>38.684360966955367</c:v>
                </c:pt>
                <c:pt idx="257">
                  <c:v>38.39318742513322</c:v>
                </c:pt>
                <c:pt idx="258">
                  <c:v>38.102112049778846</c:v>
                </c:pt>
                <c:pt idx="259">
                  <c:v>37.811138896878418</c:v>
                </c:pt>
                <c:pt idx="260">
                  <c:v>37.520271991609441</c:v>
                </c:pt>
                <c:pt idx="261">
                  <c:v>37.229515328275099</c:v>
                </c:pt>
                <c:pt idx="262">
                  <c:v>36.938872870241681</c:v>
                </c:pt>
                <c:pt idx="263">
                  <c:v>36.648348549879302</c:v>
                </c:pt>
                <c:pt idx="264">
                  <c:v>36.357946268505657</c:v>
                </c:pt>
                <c:pt idx="265">
                  <c:v>36.067669896332951</c:v>
                </c:pt>
                <c:pt idx="266">
                  <c:v>35.777523272417852</c:v>
                </c:pt>
                <c:pt idx="267">
                  <c:v>35.487510204614559</c:v>
                </c:pt>
                <c:pt idx="268">
                  <c:v>35.197634469530946</c:v>
                </c:pt>
                <c:pt idx="269">
                  <c:v>34.907899812487663</c:v>
                </c:pt>
                <c:pt idx="270">
                  <c:v>34.618309947480284</c:v>
                </c:pt>
                <c:pt idx="271">
                  <c:v>34.328868557144389</c:v>
                </c:pt>
                <c:pt idx="272">
                  <c:v>34.039579292723673</c:v>
                </c:pt>
                <c:pt idx="273">
                  <c:v>33.750445774040969</c:v>
                </c:pt>
                <c:pt idx="274">
                  <c:v>33.461471589472083</c:v>
                </c:pt>
                <c:pt idx="275">
                  <c:v>33.172660295922711</c:v>
                </c:pt>
                <c:pt idx="276">
                  <c:v>32.884015418807991</c:v>
                </c:pt>
                <c:pt idx="277">
                  <c:v>32.595540452035102</c:v>
                </c:pt>
                <c:pt idx="278">
                  <c:v>32.307238857988487</c:v>
                </c:pt>
                <c:pt idx="279">
                  <c:v>32.019114067518061</c:v>
                </c:pt>
                <c:pt idx="280">
                  <c:v>31.731169479930035</c:v>
                </c:pt>
                <c:pt idx="281">
                  <c:v>31.443408462980486</c:v>
                </c:pt>
                <c:pt idx="282">
                  <c:v>31.155834352871775</c:v>
                </c:pt>
                <c:pt idx="283">
                  <c:v>30.86845045425153</c:v>
                </c:pt>
                <c:pt idx="284">
                  <c:v>30.581260040214303</c:v>
                </c:pt>
                <c:pt idx="285">
                  <c:v>30.294266352305947</c:v>
                </c:pt>
                <c:pt idx="286">
                  <c:v>30.00747260053047</c:v>
                </c:pt>
                <c:pt idx="287">
                  <c:v>29.720881963359687</c:v>
                </c:pt>
                <c:pt idx="288">
                  <c:v>29.434497587745177</c:v>
                </c:pt>
                <c:pt idx="289">
                  <c:v>29.148322589133038</c:v>
                </c:pt>
                <c:pt idx="290">
                  <c:v>28.862360051480898</c:v>
                </c:pt>
                <c:pt idx="291">
                  <c:v>28.576613027277617</c:v>
                </c:pt>
                <c:pt idx="292">
                  <c:v>28.291084537565339</c:v>
                </c:pt>
                <c:pt idx="293">
                  <c:v>28.005777571963996</c:v>
                </c:pt>
                <c:pt idx="294">
                  <c:v>27.720695088698225</c:v>
                </c:pt>
                <c:pt idx="295">
                  <c:v>27.435840014626677</c:v>
                </c:pt>
                <c:pt idx="296">
                  <c:v>27.151215245273619</c:v>
                </c:pt>
                <c:pt idx="297">
                  <c:v>26.866823644862919</c:v>
                </c:pt>
                <c:pt idx="298">
                  <c:v>26.194904494803495</c:v>
                </c:pt>
                <c:pt idx="299">
                  <c:v>25.135755955544827</c:v>
                </c:pt>
                <c:pt idx="300">
                  <c:v>24.077647537585086</c:v>
                </c:pt>
                <c:pt idx="301">
                  <c:v>23.020601138933152</c:v>
                </c:pt>
                <c:pt idx="302">
                  <c:v>21.964638274438862</c:v>
                </c:pt>
                <c:pt idx="303">
                  <c:v>20.90978007618633</c:v>
                </c:pt>
                <c:pt idx="304">
                  <c:v>19.856047293952869</c:v>
                </c:pt>
                <c:pt idx="305">
                  <c:v>18.803460295732798</c:v>
                </c:pt>
                <c:pt idx="306">
                  <c:v>17.752039068324546</c:v>
                </c:pt>
                <c:pt idx="307">
                  <c:v>16.701803217980299</c:v>
                </c:pt>
                <c:pt idx="308">
                  <c:v>15.652771971116772</c:v>
                </c:pt>
                <c:pt idx="309">
                  <c:v>14.604964175086106</c:v>
                </c:pt>
                <c:pt idx="310">
                  <c:v>13.558398299005756</c:v>
                </c:pt>
                <c:pt idx="311">
                  <c:v>12.513092434646076</c:v>
                </c:pt>
                <c:pt idx="312">
                  <c:v>11.469064297374691</c:v>
                </c:pt>
                <c:pt idx="313">
                  <c:v>10.426331227156124</c:v>
                </c:pt>
                <c:pt idx="314">
                  <c:v>9.3849101896059768</c:v>
                </c:pt>
                <c:pt idx="315">
                  <c:v>8.3448177770981449</c:v>
                </c:pt>
                <c:pt idx="316">
                  <c:v>7.3060702099240213</c:v>
                </c:pt>
                <c:pt idx="317">
                  <c:v>6.2686833375026776</c:v>
                </c:pt>
                <c:pt idx="318">
                  <c:v>5.2326726396405512</c:v>
                </c:pt>
                <c:pt idx="319">
                  <c:v>4.1980532278398108</c:v>
                </c:pt>
                <c:pt idx="320">
                  <c:v>3.1648398466540151</c:v>
                </c:pt>
                <c:pt idx="321">
                  <c:v>2.2872104925960155</c:v>
                </c:pt>
                <c:pt idx="322">
                  <c:v>1.56498242310394</c:v>
                </c:pt>
                <c:pt idx="323">
                  <c:v>0.84376356112347217</c:v>
                </c:pt>
                <c:pt idx="324">
                  <c:v>0.12355998815437097</c:v>
                </c:pt>
                <c:pt idx="325">
                  <c:v>-0.59562239008002571</c:v>
                </c:pt>
                <c:pt idx="326">
                  <c:v>-1.3137778427386664</c:v>
                </c:pt>
                <c:pt idx="327">
                  <c:v>-2.03090081295659</c:v>
                </c:pt>
                <c:pt idx="328">
                  <c:v>-2.746985916926926</c:v>
                </c:pt>
                <c:pt idx="329">
                  <c:v>-3.4620279429716305</c:v>
                </c:pt>
                <c:pt idx="330">
                  <c:v>-4.1760218506013542</c:v>
                </c:pt>
                <c:pt idx="331">
                  <c:v>-4.8889627695646514</c:v>
                </c:pt>
                <c:pt idx="332">
                  <c:v>-5.6008459988870962</c:v>
                </c:pt>
                <c:pt idx="333">
                  <c:v>-6.3116670059005733</c:v>
                </c:pt>
                <c:pt idx="334">
                  <c:v>-7.0214214252631244</c:v>
                </c:pt>
                <c:pt idx="335">
                  <c:v>-7.7301050579698032</c:v>
                </c:pt>
                <c:pt idx="336">
                  <c:v>-8.4377138703547576</c:v>
                </c:pt>
                <c:pt idx="337">
                  <c:v>-9.1442439930849986</c:v>
                </c:pt>
                <c:pt idx="338">
                  <c:v>-9.849691720146275</c:v>
                </c:pt>
                <c:pt idx="339">
                  <c:v>-10.554053507821211</c:v>
                </c:pt>
                <c:pt idx="340">
                  <c:v>-11.257325973660286</c:v>
                </c:pt>
                <c:pt idx="341">
                  <c:v>-11.95950589544581</c:v>
                </c:pt>
                <c:pt idx="342">
                  <c:v>-12.660590210149408</c:v>
                </c:pt>
                <c:pt idx="343">
                  <c:v>-13.360576012883209</c:v>
                </c:pt>
                <c:pt idx="344">
                  <c:v>-14.05946055584516</c:v>
                </c:pt>
                <c:pt idx="345">
                  <c:v>-14.757241247258824</c:v>
                </c:pt>
                <c:pt idx="346">
                  <c:v>-15.453915650307854</c:v>
                </c:pt>
                <c:pt idx="347">
                  <c:v>-16.149481482065696</c:v>
                </c:pt>
                <c:pt idx="348">
                  <c:v>-16.82731417825207</c:v>
                </c:pt>
                <c:pt idx="349">
                  <c:v>-17.487438918666221</c:v>
                </c:pt>
                <c:pt idx="350">
                  <c:v>-18.146504908507943</c:v>
                </c:pt>
                <c:pt idx="351">
                  <c:v>-18.804510863980667</c:v>
                </c:pt>
                <c:pt idx="352">
                  <c:v>-19.461455634927248</c:v>
                </c:pt>
                <c:pt idx="353">
                  <c:v>-20.117338203835367</c:v>
                </c:pt>
                <c:pt idx="354">
                  <c:v>-20.77215768484119</c:v>
                </c:pt>
                <c:pt idx="355">
                  <c:v>-21.425913322731336</c:v>
                </c:pt>
                <c:pt idx="356">
                  <c:v>-22.078604491943594</c:v>
                </c:pt>
                <c:pt idx="357">
                  <c:v>-22.730230695566458</c:v>
                </c:pt>
                <c:pt idx="358">
                  <c:v>-23.380791564337898</c:v>
                </c:pt>
                <c:pt idx="359">
                  <c:v>-24.030286855643471</c:v>
                </c:pt>
                <c:pt idx="360">
                  <c:v>-24.333025498829166</c:v>
                </c:pt>
                <c:pt idx="361">
                  <c:v>-24.289614027457837</c:v>
                </c:pt>
                <c:pt idx="362">
                  <c:v>-24.246347611703136</c:v>
                </c:pt>
                <c:pt idx="363">
                  <c:v>-24.203225604436184</c:v>
                </c:pt>
                <c:pt idx="364">
                  <c:v>-24.160247362137842</c:v>
                </c:pt>
                <c:pt idx="365">
                  <c:v>-24.117412244874316</c:v>
                </c:pt>
                <c:pt idx="366">
                  <c:v>-24.074719616272887</c:v>
                </c:pt>
                <c:pt idx="367">
                  <c:v>-24.032168843497939</c:v>
                </c:pt>
                <c:pt idx="368">
                  <c:v>-23.989759297227046</c:v>
                </c:pt>
                <c:pt idx="369">
                  <c:v>-23.947490351627359</c:v>
                </c:pt>
                <c:pt idx="370">
                  <c:v>-23.905361384332124</c:v>
                </c:pt>
                <c:pt idx="371">
                  <c:v>-23.863371776417395</c:v>
                </c:pt>
                <c:pt idx="372">
                  <c:v>-23.821520912378901</c:v>
                </c:pt>
                <c:pt idx="373">
                  <c:v>-23.779808180109157</c:v>
                </c:pt>
                <c:pt idx="374">
                  <c:v>-23.73823297087467</c:v>
                </c:pt>
                <c:pt idx="375">
                  <c:v>-23.696794679293404</c:v>
                </c:pt>
                <c:pt idx="376">
                  <c:v>-23.655492703312376</c:v>
                </c:pt>
                <c:pt idx="377">
                  <c:v>-23.614326444185433</c:v>
                </c:pt>
                <c:pt idx="378">
                  <c:v>-23.573295306451186</c:v>
                </c:pt>
                <c:pt idx="379">
                  <c:v>-23.532398697911141</c:v>
                </c:pt>
                <c:pt idx="380">
                  <c:v>-23.491636029607999</c:v>
                </c:pt>
                <c:pt idx="381">
                  <c:v>-23.451006715804098</c:v>
                </c:pt>
                <c:pt idx="382">
                  <c:v>-23.410510173960049</c:v>
                </c:pt>
                <c:pt idx="383">
                  <c:v>-23.370145824713518</c:v>
                </c:pt>
                <c:pt idx="384">
                  <c:v>-23.329913091858192</c:v>
                </c:pt>
                <c:pt idx="385">
                  <c:v>-23.289811402322854</c:v>
                </c:pt>
                <c:pt idx="386">
                  <c:v>-23.249840186150717</c:v>
                </c:pt>
                <c:pt idx="387">
                  <c:v>-23.209998876478792</c:v>
                </c:pt>
                <c:pt idx="388">
                  <c:v>-23.170286909517536</c:v>
                </c:pt>
                <c:pt idx="389">
                  <c:v>-23.130703724530584</c:v>
                </c:pt>
                <c:pt idx="390">
                  <c:v>-23.091248763814615</c:v>
                </c:pt>
                <c:pt idx="391">
                  <c:v>-23.051921472679467</c:v>
                </c:pt>
                <c:pt idx="392">
                  <c:v>-23.012721299428303</c:v>
                </c:pt>
                <c:pt idx="393">
                  <c:v>-22.973647695337984</c:v>
                </c:pt>
                <c:pt idx="394">
                  <c:v>-22.934700114639579</c:v>
                </c:pt>
                <c:pt idx="395">
                  <c:v>-22.895878014499019</c:v>
                </c:pt>
                <c:pt idx="396">
                  <c:v>-22.8571808549979</c:v>
                </c:pt>
                <c:pt idx="397">
                  <c:v>-22.818608099114435</c:v>
                </c:pt>
                <c:pt idx="398">
                  <c:v>-22.780159212704554</c:v>
                </c:pt>
                <c:pt idx="399">
                  <c:v>-22.74183366448311</c:v>
                </c:pt>
                <c:pt idx="400">
                  <c:v>-22.703630926005317</c:v>
                </c:pt>
                <c:pt idx="401">
                  <c:v>-22.66555047164821</c:v>
                </c:pt>
                <c:pt idx="402">
                  <c:v>-22.288756234350018</c:v>
                </c:pt>
                <c:pt idx="403">
                  <c:v>-21.92383205656418</c:v>
                </c:pt>
                <c:pt idx="404">
                  <c:v>-21.570281987972308</c:v>
                </c:pt>
                <c:pt idx="405">
                  <c:v>-21.22763564840276</c:v>
                </c:pt>
                <c:pt idx="406">
                  <c:v>-20.895446632040787</c:v>
                </c:pt>
                <c:pt idx="407">
                  <c:v>-20.573291025808551</c:v>
                </c:pt>
                <c:pt idx="408">
                  <c:v>-20.260766032563645</c:v>
                </c:pt>
                <c:pt idx="409">
                  <c:v>-19.957488690614124</c:v>
                </c:pt>
                <c:pt idx="410">
                  <c:v>-19.663094681812048</c:v>
                </c:pt>
                <c:pt idx="411">
                  <c:v>-19.377237221175228</c:v>
                </c:pt>
                <c:pt idx="412">
                  <c:v>-19.099586021607109</c:v>
                </c:pt>
                <c:pt idx="413">
                  <c:v>-18.829826327843623</c:v>
                </c:pt>
                <c:pt idx="414">
                  <c:v>-18.567658014261482</c:v>
                </c:pt>
                <c:pt idx="415">
                  <c:v>-18.312794741638562</c:v>
                </c:pt>
                <c:pt idx="416">
                  <c:v>-18.064963168370554</c:v>
                </c:pt>
                <c:pt idx="417">
                  <c:v>-17.823902212022006</c:v>
                </c:pt>
                <c:pt idx="418">
                  <c:v>-17.589362357429145</c:v>
                </c:pt>
                <c:pt idx="419">
                  <c:v>-17.361105007879367</c:v>
                </c:pt>
                <c:pt idx="420">
                  <c:v>-17.138901876171584</c:v>
                </c:pt>
                <c:pt idx="421">
                  <c:v>-16.922534412615295</c:v>
                </c:pt>
                <c:pt idx="422">
                  <c:v>-16.711793267256631</c:v>
                </c:pt>
                <c:pt idx="423">
                  <c:v>-16.506477783829489</c:v>
                </c:pt>
                <c:pt idx="424">
                  <c:v>-16.306395523120415</c:v>
                </c:pt>
                <c:pt idx="425">
                  <c:v>-16.111361813609662</c:v>
                </c:pt>
                <c:pt idx="426">
                  <c:v>-15.921199327408921</c:v>
                </c:pt>
                <c:pt idx="427">
                  <c:v>-15.735737679659968</c:v>
                </c:pt>
                <c:pt idx="428">
                  <c:v>-15.554813049689908</c:v>
                </c:pt>
                <c:pt idx="429">
                  <c:v>-15.378267822337641</c:v>
                </c:pt>
                <c:pt idx="430">
                  <c:v>-15.205950247975116</c:v>
                </c:pt>
                <c:pt idx="431">
                  <c:v>-15.03771411984556</c:v>
                </c:pt>
                <c:pt idx="432">
                  <c:v>-14.873418467430866</c:v>
                </c:pt>
                <c:pt idx="433">
                  <c:v>-14.712927264641637</c:v>
                </c:pt>
                <c:pt idx="434">
                  <c:v>-14.556109151697623</c:v>
                </c:pt>
                <c:pt idx="435">
                  <c:v>-14.402837169632923</c:v>
                </c:pt>
                <c:pt idx="436">
                  <c:v>-14.252988506420813</c:v>
                </c:pt>
                <c:pt idx="437">
                  <c:v>-14.106444253767407</c:v>
                </c:pt>
                <c:pt idx="438">
                  <c:v>-13.963089173671857</c:v>
                </c:pt>
                <c:pt idx="439">
                  <c:v>-13.822811473894298</c:v>
                </c:pt>
                <c:pt idx="440">
                  <c:v>-13.685502591510968</c:v>
                </c:pt>
                <c:pt idx="441">
                  <c:v>-13.551056983769655</c:v>
                </c:pt>
                <c:pt idx="442">
                  <c:v>-13.419371925487731</c:v>
                </c:pt>
                <c:pt idx="443">
                  <c:v>-13.290347312259962</c:v>
                </c:pt>
                <c:pt idx="444">
                  <c:v>-13.163885468764017</c:v>
                </c:pt>
                <c:pt idx="445">
                  <c:v>-13.039890961468441</c:v>
                </c:pt>
                <c:pt idx="446">
                  <c:v>-12.918270415060899</c:v>
                </c:pt>
                <c:pt idx="447">
                  <c:v>-12.798932331923567</c:v>
                </c:pt>
                <c:pt idx="448">
                  <c:v>-12.681786913988345</c:v>
                </c:pt>
                <c:pt idx="449">
                  <c:v>-12.566745886306089</c:v>
                </c:pt>
                <c:pt idx="450">
                  <c:v>-12.453722321662863</c:v>
                </c:pt>
                <c:pt idx="451">
                  <c:v>-12.342630465570384</c:v>
                </c:pt>
                <c:pt idx="452">
                  <c:v>-12.233385560949364</c:v>
                </c:pt>
                <c:pt idx="453">
                  <c:v>-12.125903671811715</c:v>
                </c:pt>
                <c:pt idx="454">
                  <c:v>-12.020101505231569</c:v>
                </c:pt>
                <c:pt idx="455">
                  <c:v>-11.915896230875257</c:v>
                </c:pt>
                <c:pt idx="456">
                  <c:v>-11.813205297337024</c:v>
                </c:pt>
                <c:pt idx="457">
                  <c:v>-11.711946244500162</c:v>
                </c:pt>
                <c:pt idx="458">
                  <c:v>-11.612036511112466</c:v>
                </c:pt>
                <c:pt idx="459">
                  <c:v>-11.513393236730709</c:v>
                </c:pt>
                <c:pt idx="460">
                  <c:v>-11.41593305715079</c:v>
                </c:pt>
                <c:pt idx="461">
                  <c:v>-11.319571892399169</c:v>
                </c:pt>
                <c:pt idx="462">
                  <c:v>-11.22422472631651</c:v>
                </c:pt>
                <c:pt idx="463">
                  <c:v>-11.12980537671743</c:v>
                </c:pt>
                <c:pt idx="464">
                  <c:v>-11.036226255060283</c:v>
                </c:pt>
                <c:pt idx="465">
                  <c:v>-10.943398114509526</c:v>
                </c:pt>
                <c:pt idx="466">
                  <c:v>-10.8512297852205</c:v>
                </c:pt>
                <c:pt idx="467">
                  <c:v>-10.75962789562409</c:v>
                </c:pt>
                <c:pt idx="468">
                  <c:v>-10.668496578437514</c:v>
                </c:pt>
                <c:pt idx="469">
                  <c:v>-10.577737160079735</c:v>
                </c:pt>
                <c:pt idx="470">
                  <c:v>-10.487247832127711</c:v>
                </c:pt>
                <c:pt idx="471">
                  <c:v>-10.396923303415781</c:v>
                </c:pt>
                <c:pt idx="472">
                  <c:v>-10.306654431358821</c:v>
                </c:pt>
                <c:pt idx="473">
                  <c:v>-10.216327831074652</c:v>
                </c:pt>
                <c:pt idx="474">
                  <c:v>-10.125825460898586</c:v>
                </c:pt>
                <c:pt idx="475">
                  <c:v>-10.035024182929568</c:v>
                </c:pt>
                <c:pt idx="476">
                  <c:v>-9.9437952973322776</c:v>
                </c:pt>
                <c:pt idx="477">
                  <c:v>-9.8520040492528</c:v>
                </c:pt>
                <c:pt idx="478">
                  <c:v>-9.7595091074005929</c:v>
                </c:pt>
                <c:pt idx="479">
                  <c:v>-9.666162013621534</c:v>
                </c:pt>
                <c:pt idx="480">
                  <c:v>-9.5718066031552098</c:v>
                </c:pt>
                <c:pt idx="481">
                  <c:v>-9.476278395756621</c:v>
                </c:pt>
                <c:pt idx="482">
                  <c:v>-9.3794039584951676</c:v>
                </c:pt>
                <c:pt idx="483">
                  <c:v>-9.281000241854457</c:v>
                </c:pt>
                <c:pt idx="484">
                  <c:v>-9.1808738917821486</c:v>
                </c:pt>
                <c:pt idx="485">
                  <c:v>-9.0788205416241805</c:v>
                </c:pt>
                <c:pt idx="486">
                  <c:v>-8.9746240894723162</c:v>
                </c:pt>
                <c:pt idx="487">
                  <c:v>-8.8680559684161064</c:v>
                </c:pt>
                <c:pt idx="488">
                  <c:v>-8.758874419584302</c:v>
                </c:pt>
                <c:pt idx="489">
                  <c:v>-8.6468237807583179</c:v>
                </c:pt>
                <c:pt idx="490">
                  <c:v>-8.5316338068177959</c:v>
                </c:pt>
                <c:pt idx="491">
                  <c:v>-8.4130190424158133</c:v>
                </c:pt>
                <c:pt idx="492">
                  <c:v>-8.2906782721578232</c:v>
                </c:pt>
                <c:pt idx="493">
                  <c:v>-8.1642940792468544</c:v>
                </c:pt>
                <c:pt idx="494">
                  <c:v>-8.0335325501156678</c:v>
                </c:pt>
                <c:pt idx="495">
                  <c:v>-7.8980431700254901</c:v>
                </c:pt>
                <c:pt idx="496">
                  <c:v>-7.7574589629587969</c:v>
                </c:pt>
                <c:pt idx="497">
                  <c:v>-7.611396938294253</c:v>
                </c:pt>
                <c:pt idx="498">
                  <c:v>-7.4594589165576322</c:v>
                </c:pt>
                <c:pt idx="499">
                  <c:v>-7.3012328167007938</c:v>
                </c:pt>
                <c:pt idx="500">
                  <c:v>-7.1362944974137017</c:v>
                </c:pt>
                <c:pt idx="501">
                  <c:v>-6.9642102542545192</c:v>
                </c:pt>
                <c:pt idx="502">
                  <c:v>-6.7845400819652157</c:v>
                </c:pt>
                <c:pt idx="503">
                  <c:v>-6.5968418159980242</c:v>
                </c:pt>
                <c:pt idx="504">
                  <c:v>-6.4006762674498798</c:v>
                </c:pt>
                <c:pt idx="505">
                  <c:v>-6.1956134593804313</c:v>
                </c:pt>
                <c:pt idx="506">
                  <c:v>-5.9812400576516094</c:v>
                </c:pt>
                <c:pt idx="507">
                  <c:v>-5.7571680635258753</c:v>
                </c:pt>
                <c:pt idx="508">
                  <c:v>-5.52304479579918</c:v>
                </c:pt>
                <c:pt idx="509">
                  <c:v>-5.2785641349604218</c:v>
                </c:pt>
                <c:pt idx="510">
                  <c:v>-5.0234789291410253</c:v>
                </c:pt>
                <c:pt idx="511">
                  <c:v>-4.7576143710013943</c:v>
                </c:pt>
                <c:pt idx="512">
                  <c:v>-4.4808820475628606</c:v>
                </c:pt>
                <c:pt idx="513">
                  <c:v>-4.1932942451858066</c:v>
                </c:pt>
                <c:pt idx="514">
                  <c:v>-3.8949779663458965</c:v>
                </c:pt>
                <c:pt idx="515">
                  <c:v>-3.5861879939288723</c:v>
                </c:pt>
                <c:pt idx="516">
                  <c:v>-3.2673182361381738</c:v>
                </c:pt>
                <c:pt idx="517">
                  <c:v>-2.9389105170529146</c:v>
                </c:pt>
                <c:pt idx="518">
                  <c:v>-2.601659961660332</c:v>
                </c:pt>
                <c:pt idx="519">
                  <c:v>-2.2564161757015824</c:v>
                </c:pt>
                <c:pt idx="520">
                  <c:v>-1.9041795513633204</c:v>
                </c:pt>
                <c:pt idx="521">
                  <c:v>-1.5460922434876858</c:v>
                </c:pt>
                <c:pt idx="522">
                  <c:v>-1.1834236508743943</c:v>
                </c:pt>
                <c:pt idx="523">
                  <c:v>-0.81755058478401343</c:v>
                </c:pt>
                <c:pt idx="524">
                  <c:v>-0.44993268187583912</c:v>
                </c:pt>
                <c:pt idx="525">
                  <c:v>-8.208398298819361E-2</c:v>
                </c:pt>
                <c:pt idx="526">
                  <c:v>0.28445808947563689</c:v>
                </c:pt>
                <c:pt idx="527">
                  <c:v>0.64816490285785067</c:v>
                </c:pt>
                <c:pt idx="528">
                  <c:v>1.0075483816760593</c:v>
                </c:pt>
                <c:pt idx="529">
                  <c:v>1.3611908521714473</c:v>
                </c:pt>
                <c:pt idx="530">
                  <c:v>1.7077716076180924</c:v>
                </c:pt>
                <c:pt idx="531">
                  <c:v>2.0460891083989932</c:v>
                </c:pt>
                <c:pt idx="532">
                  <c:v>2.3750780746044304</c:v>
                </c:pt>
                <c:pt idx="533">
                  <c:v>2.6938211048856902</c:v>
                </c:pt>
                <c:pt idx="534">
                  <c:v>3.0015548223678232</c:v>
                </c:pt>
                <c:pt idx="535">
                  <c:v>3.2976708715491627</c:v>
                </c:pt>
                <c:pt idx="536">
                  <c:v>3.5817123445127499</c:v>
                </c:pt>
                <c:pt idx="537">
                  <c:v>3.8533663876851163</c:v>
                </c:pt>
                <c:pt idx="538">
                  <c:v>4.112453830534907</c:v>
                </c:pt>
                <c:pt idx="539">
                  <c:v>4.3589166930142937</c:v>
                </c:pt>
                <c:pt idx="540">
                  <c:v>4.5928043833684509</c:v>
                </c:pt>
                <c:pt idx="541">
                  <c:v>4.8142593092370243</c:v>
                </c:pt>
                <c:pt idx="542">
                  <c:v>5.0235025099225163</c:v>
                </c:pt>
                <c:pt idx="543">
                  <c:v>5.2208197915729553</c:v>
                </c:pt>
                <c:pt idx="544">
                  <c:v>5.4065487220132766</c:v>
                </c:pt>
                <c:pt idx="545">
                  <c:v>5.581066726768471</c:v>
                </c:pt>
                <c:pt idx="546">
                  <c:v>5.7447804278221044</c:v>
                </c:pt>
                <c:pt idx="547">
                  <c:v>5.8981162843833603</c:v>
                </c:pt>
                <c:pt idx="548">
                  <c:v>6.0415125307548845</c:v>
                </c:pt>
                <c:pt idx="549">
                  <c:v>6.1754123591622925</c:v>
                </c:pt>
                <c:pt idx="550">
                  <c:v>6.3002582630811119</c:v>
                </c:pt>
                <c:pt idx="551">
                  <c:v>6.4164874367116633</c:v>
                </c:pt>
                <c:pt idx="552">
                  <c:v>6.5245281162662607</c:v>
                </c:pt>
                <c:pt idx="553">
                  <c:v>6.6247967462598263</c:v>
                </c:pt>
                <c:pt idx="554">
                  <c:v>6.7176958569353937</c:v>
                </c:pt>
                <c:pt idx="555">
                  <c:v>6.8036125455533218</c:v>
                </c:pt>
                <c:pt idx="556">
                  <c:v>6.8829174631223866</c:v>
                </c:pt>
                <c:pt idx="557">
                  <c:v>6.9559642181726167</c:v>
                </c:pt>
                <c:pt idx="558">
                  <c:v>7.0230891195686382</c:v>
                </c:pt>
                <c:pt idx="559">
                  <c:v>7.0846111905807332</c:v>
                </c:pt>
                <c:pt idx="560">
                  <c:v>7.1408323960995173</c:v>
                </c:pt>
                <c:pt idx="561">
                  <c:v>7.1920380337759564</c:v>
                </c:pt>
                <c:pt idx="562">
                  <c:v>7.2384972478767402</c:v>
                </c:pt>
                <c:pt idx="563">
                  <c:v>7.2804636317279838</c:v>
                </c:pt>
                <c:pt idx="564">
                  <c:v>7.3181758907937171</c:v>
                </c:pt>
                <c:pt idx="565">
                  <c:v>7.3518585437489747</c:v>
                </c:pt>
                <c:pt idx="566">
                  <c:v>7.3817226434303933</c:v>
                </c:pt>
                <c:pt idx="567">
                  <c:v>7.4079665033594599</c:v>
                </c:pt>
                <c:pt idx="568">
                  <c:v>7.4307764187177092</c:v>
                </c:pt>
                <c:pt idx="569">
                  <c:v>7.4503273732893307</c:v>
                </c:pt>
                <c:pt idx="570">
                  <c:v>7.4667837260515171</c:v>
                </c:pt>
                <c:pt idx="571">
                  <c:v>7.480299872854939</c:v>
                </c:pt>
                <c:pt idx="572">
                  <c:v>7.491020880059132</c:v>
                </c:pt>
                <c:pt idx="573">
                  <c:v>7.4990830881246149</c:v>
                </c:pt>
                <c:pt idx="574">
                  <c:v>7.5046146840631858</c:v>
                </c:pt>
                <c:pt idx="575">
                  <c:v>7.5077362423513208</c:v>
                </c:pt>
                <c:pt idx="576">
                  <c:v>7.5085612344537891</c:v>
                </c:pt>
                <c:pt idx="577">
                  <c:v>7.5071965075152445</c:v>
                </c:pt>
                <c:pt idx="578">
                  <c:v>7.5037427330815927</c:v>
                </c:pt>
                <c:pt idx="579">
                  <c:v>7.4982948269311001</c:v>
                </c:pt>
                <c:pt idx="580">
                  <c:v>7.490942341244935</c:v>
                </c:pt>
                <c:pt idx="581">
                  <c:v>7.4817698304419205</c:v>
                </c:pt>
                <c:pt idx="582">
                  <c:v>7.4708571920551954</c:v>
                </c:pt>
                <c:pt idx="583">
                  <c:v>7.458279984047798</c:v>
                </c:pt>
                <c:pt idx="584">
                  <c:v>7.44410971995854</c:v>
                </c:pt>
                <c:pt idx="585">
                  <c:v>7.4284141432447788</c:v>
                </c:pt>
                <c:pt idx="586">
                  <c:v>7.4112574821497059</c:v>
                </c:pt>
                <c:pt idx="587">
                  <c:v>7.3927006863731197</c:v>
                </c:pt>
                <c:pt idx="588">
                  <c:v>7.3728016467689717</c:v>
                </c:pt>
                <c:pt idx="589">
                  <c:v>7.3516153992331397</c:v>
                </c:pt>
                <c:pt idx="590">
                  <c:v>7.3291943138826596</c:v>
                </c:pt>
                <c:pt idx="591">
                  <c:v>7.3055882705647361</c:v>
                </c:pt>
                <c:pt idx="592">
                  <c:v>7.2808448216711623</c:v>
                </c:pt>
                <c:pt idx="593">
                  <c:v>7.2550093431724054</c:v>
                </c:pt>
                <c:pt idx="594">
                  <c:v>7.2281251747260056</c:v>
                </c:pt>
                <c:pt idx="595">
                  <c:v>7.2002337496566735</c:v>
                </c:pt>
                <c:pt idx="596">
                  <c:v>7.1713747155507139</c:v>
                </c:pt>
                <c:pt idx="597">
                  <c:v>7.1415860461554903</c:v>
                </c:pt>
                <c:pt idx="598">
                  <c:v>7.1109041452255362</c:v>
                </c:pt>
                <c:pt idx="599">
                  <c:v>7.0793639429106676</c:v>
                </c:pt>
                <c:pt idx="600">
                  <c:v>7.0469989852381456</c:v>
                </c:pt>
                <c:pt idx="601">
                  <c:v>7.0138415172003672</c:v>
                </c:pt>
                <c:pt idx="602">
                  <c:v>6.9799225599216612</c:v>
                </c:pt>
                <c:pt idx="603">
                  <c:v>6.9452719823425983</c:v>
                </c:pt>
                <c:pt idx="604">
                  <c:v>6.90991856782738</c:v>
                </c:pt>
                <c:pt idx="605">
                  <c:v>6.873890076069423</c:v>
                </c:pt>
                <c:pt idx="606">
                  <c:v>6.837213300642115</c:v>
                </c:pt>
                <c:pt idx="607">
                  <c:v>6.7999141225154904</c:v>
                </c:pt>
                <c:pt idx="608">
                  <c:v>6.76201755983542</c:v>
                </c:pt>
                <c:pt idx="609">
                  <c:v>6.7235478142395362</c:v>
                </c:pt>
                <c:pt idx="610">
                  <c:v>6.6845283139633818</c:v>
                </c:pt>
                <c:pt idx="611">
                  <c:v>6.6449817539712583</c:v>
                </c:pt>
                <c:pt idx="612">
                  <c:v>6.6049301333284856</c:v>
                </c:pt>
                <c:pt idx="613">
                  <c:v>6.5643947900155624</c:v>
                </c:pt>
                <c:pt idx="614">
                  <c:v>6.5233964333696743</c:v>
                </c:pt>
                <c:pt idx="615">
                  <c:v>6.48195517432511</c:v>
                </c:pt>
                <c:pt idx="616">
                  <c:v>6.4400905536112916</c:v>
                </c:pt>
                <c:pt idx="617">
                  <c:v>6.3978215680554023</c:v>
                </c:pt>
                <c:pt idx="618">
                  <c:v>6.3551666951255728</c:v>
                </c:pt>
                <c:pt idx="619">
                  <c:v>6.3121439158406458</c:v>
                </c:pt>
                <c:pt idx="620">
                  <c:v>6.2687707361630967</c:v>
                </c:pt>
                <c:pt idx="621">
                  <c:v>6.2250642069832818</c:v>
                </c:pt>
                <c:pt idx="622">
                  <c:v>6.1810409427951267</c:v>
                </c:pt>
                <c:pt idx="623">
                  <c:v>6.1367171391561151</c:v>
                </c:pt>
                <c:pt idx="624">
                  <c:v>6.0921085890177054</c:v>
                </c:pt>
                <c:pt idx="625">
                  <c:v>6.0472306980060324</c:v>
                </c:pt>
                <c:pt idx="626">
                  <c:v>6.002098498726939</c:v>
                </c:pt>
                <c:pt idx="627">
                  <c:v>5.9567266641641776</c:v>
                </c:pt>
                <c:pt idx="628">
                  <c:v>5.9111295202345833</c:v>
                </c:pt>
                <c:pt idx="629">
                  <c:v>5.8653210575594574</c:v>
                </c:pt>
                <c:pt idx="630">
                  <c:v>5.8193149425073116</c:v>
                </c:pt>
                <c:pt idx="631">
                  <c:v>5.7731245275590322</c:v>
                </c:pt>
                <c:pt idx="632">
                  <c:v>5.7267628610430563</c:v>
                </c:pt>
                <c:pt idx="633">
                  <c:v>5.6802426962847443</c:v>
                </c:pt>
                <c:pt idx="634">
                  <c:v>5.6335765002110207</c:v>
                </c:pt>
                <c:pt idx="635">
                  <c:v>5.5867764614484923</c:v>
                </c:pt>
                <c:pt idx="636">
                  <c:v>5.5398544979506337</c:v>
                </c:pt>
                <c:pt idx="637">
                  <c:v>5.4928222641870086</c:v>
                </c:pt>
                <c:pt idx="638">
                  <c:v>5.4456911579254337</c:v>
                </c:pt>
                <c:pt idx="639">
                  <c:v>5.3984723266356056</c:v>
                </c:pt>
                <c:pt idx="640">
                  <c:v>5.3511766735409241</c:v>
                </c:pt>
                <c:pt idx="641">
                  <c:v>5.3038148633433178</c:v>
                </c:pt>
                <c:pt idx="642">
                  <c:v>5.2563973276441649</c:v>
                </c:pt>
                <c:pt idx="643">
                  <c:v>5.20893427008287</c:v>
                </c:pt>
                <c:pt idx="644">
                  <c:v>5.1614356712130975</c:v>
                </c:pt>
                <c:pt idx="645">
                  <c:v>5.1139112931353941</c:v>
                </c:pt>
                <c:pt idx="646">
                  <c:v>5.0663706839035134</c:v>
                </c:pt>
                <c:pt idx="647">
                  <c:v>5.0188231817207036</c:v>
                </c:pt>
                <c:pt idx="648">
                  <c:v>4.971277918941027</c:v>
                </c:pt>
                <c:pt idx="649">
                  <c:v>4.9237438258897344</c:v>
                </c:pt>
                <c:pt idx="650">
                  <c:v>4.8762296345158287</c:v>
                </c:pt>
                <c:pt idx="651">
                  <c:v>4.8287438818889798</c:v>
                </c:pt>
                <c:pt idx="652">
                  <c:v>4.7812949135521476</c:v>
                </c:pt>
                <c:pt idx="653">
                  <c:v>4.7338908867404834</c:v>
                </c:pt>
                <c:pt idx="654">
                  <c:v>4.6865397734763281</c:v>
                </c:pt>
                <c:pt idx="655">
                  <c:v>4.6392493635495002</c:v>
                </c:pt>
                <c:pt idx="656">
                  <c:v>4.5920272673913614</c:v>
                </c:pt>
                <c:pt idx="657">
                  <c:v>4.5448809188505974</c:v>
                </c:pt>
                <c:pt idx="658">
                  <c:v>4.4978175778780818</c:v>
                </c:pt>
                <c:pt idx="659">
                  <c:v>4.4508443331276881</c:v>
                </c:pt>
                <c:pt idx="660">
                  <c:v>4.4039681044793575</c:v>
                </c:pt>
                <c:pt idx="661">
                  <c:v>4.357195645490445</c:v>
                </c:pt>
                <c:pt idx="662">
                  <c:v>4.3105335457807001</c:v>
                </c:pt>
                <c:pt idx="663">
                  <c:v>4.2639882333561134</c:v>
                </c:pt>
                <c:pt idx="664">
                  <c:v>4.2175659768761946</c:v>
                </c:pt>
                <c:pt idx="665">
                  <c:v>4.1712728878692316</c:v>
                </c:pt>
                <c:pt idx="666">
                  <c:v>4.1251149228994155</c:v>
                </c:pt>
                <c:pt idx="667">
                  <c:v>4.0790978856897233</c:v>
                </c:pt>
                <c:pt idx="668">
                  <c:v>4.0332274292038974</c:v>
                </c:pt>
                <c:pt idx="669">
                  <c:v>3.9875090576908363</c:v>
                </c:pt>
                <c:pt idx="670">
                  <c:v>3.9419481286942766</c:v>
                </c:pt>
                <c:pt idx="671">
                  <c:v>3.8965498550304725</c:v>
                </c:pt>
                <c:pt idx="672">
                  <c:v>3.8513193067364702</c:v>
                </c:pt>
                <c:pt idx="673">
                  <c:v>3.8062614129911383</c:v>
                </c:pt>
                <c:pt idx="674">
                  <c:v>3.7613809640112414</c:v>
                </c:pt>
                <c:pt idx="675">
                  <c:v>3.7166826129242958</c:v>
                </c:pt>
                <c:pt idx="676">
                  <c:v>3.6721708776201289</c:v>
                </c:pt>
                <c:pt idx="677">
                  <c:v>3.6278501425826724</c:v>
                </c:pt>
                <c:pt idx="678">
                  <c:v>3.5837246607035311</c:v>
                </c:pt>
                <c:pt idx="679">
                  <c:v>3.5397985550785256</c:v>
                </c:pt>
                <c:pt idx="680">
                  <c:v>3.4960758207886196</c:v>
                </c:pt>
                <c:pt idx="681">
                  <c:v>3.4525603266661289</c:v>
                </c:pt>
                <c:pt idx="682">
                  <c:v>3.4092558170473088</c:v>
                </c:pt>
                <c:pt idx="683">
                  <c:v>3.3661659135121687</c:v>
                </c:pt>
                <c:pt idx="684">
                  <c:v>3.3232941166123009</c:v>
                </c:pt>
                <c:pt idx="685">
                  <c:v>3.2806438075874027</c:v>
                </c:pt>
                <c:pt idx="686">
                  <c:v>3.2382182500711654</c:v>
                </c:pt>
                <c:pt idx="687">
                  <c:v>3.1960205917869677</c:v>
                </c:pt>
                <c:pt idx="688">
                  <c:v>3.1540538662339479</c:v>
                </c:pt>
                <c:pt idx="689">
                  <c:v>3.1123209943638077</c:v>
                </c:pt>
                <c:pt idx="690">
                  <c:v>3.0708247862486706</c:v>
                </c:pt>
                <c:pt idx="691">
                  <c:v>3.029567942740333</c:v>
                </c:pt>
                <c:pt idx="692">
                  <c:v>2.9885530571211003</c:v>
                </c:pt>
                <c:pt idx="693">
                  <c:v>2.9477826167463936</c:v>
                </c:pt>
                <c:pt idx="694">
                  <c:v>2.9072590046793332</c:v>
                </c:pt>
                <c:pt idx="695">
                  <c:v>2.8669845013172912</c:v>
                </c:pt>
                <c:pt idx="696">
                  <c:v>2.8269612860105999</c:v>
                </c:pt>
                <c:pt idx="697">
                  <c:v>2.7871914386733243</c:v>
                </c:pt>
                <c:pt idx="698">
                  <c:v>2.7476769413862447</c:v>
                </c:pt>
                <c:pt idx="699">
                  <c:v>2.7084196799918505</c:v>
                </c:pt>
                <c:pt idx="700">
                  <c:v>2.6694214456814587</c:v>
                </c:pt>
                <c:pt idx="701">
                  <c:v>2.630683936574254</c:v>
                </c:pt>
                <c:pt idx="702">
                  <c:v>2.5922087592882344</c:v>
                </c:pt>
                <c:pt idx="703">
                  <c:v>2.5539974305028972</c:v>
                </c:pt>
                <c:pt idx="704">
                  <c:v>2.5160513785135636</c:v>
                </c:pt>
                <c:pt idx="705">
                  <c:v>2.4783719447771917</c:v>
                </c:pt>
                <c:pt idx="706">
                  <c:v>2.4409603854495145</c:v>
                </c:pt>
                <c:pt idx="707">
                  <c:v>2.4038178729132893</c:v>
                </c:pt>
                <c:pt idx="708">
                  <c:v>2.3669454972975883</c:v>
                </c:pt>
                <c:pt idx="709">
                  <c:v>2.3669089843252014</c:v>
                </c:pt>
                <c:pt idx="710">
                  <c:v>2.3668724716212113</c:v>
                </c:pt>
                <c:pt idx="711">
                  <c:v>2.3668359591856341</c:v>
                </c:pt>
                <c:pt idx="712">
                  <c:v>2.3667994470184617</c:v>
                </c:pt>
                <c:pt idx="713">
                  <c:v>2.3667629351196968</c:v>
                </c:pt>
                <c:pt idx="714">
                  <c:v>2.366726423489343</c:v>
                </c:pt>
                <c:pt idx="715">
                  <c:v>2.3666899121273985</c:v>
                </c:pt>
                <c:pt idx="716">
                  <c:v>2.3666534010338713</c:v>
                </c:pt>
                <c:pt idx="717">
                  <c:v>2.3666168902087463</c:v>
                </c:pt>
                <c:pt idx="718">
                  <c:v>2.3665803796520395</c:v>
                </c:pt>
                <c:pt idx="719">
                  <c:v>2.3665438693637428</c:v>
                </c:pt>
                <c:pt idx="720">
                  <c:v>2.3665073593438644</c:v>
                </c:pt>
                <c:pt idx="721">
                  <c:v>2.3664708495923996</c:v>
                </c:pt>
                <c:pt idx="722">
                  <c:v>2.3664343401093513</c:v>
                </c:pt>
                <c:pt idx="723">
                  <c:v>2.366397830894722</c:v>
                </c:pt>
                <c:pt idx="724">
                  <c:v>2.3663613219485109</c:v>
                </c:pt>
                <c:pt idx="725">
                  <c:v>2.366324813270718</c:v>
                </c:pt>
                <c:pt idx="726">
                  <c:v>2.3662883048613459</c:v>
                </c:pt>
                <c:pt idx="727">
                  <c:v>2.3662517967203964</c:v>
                </c:pt>
                <c:pt idx="728">
                  <c:v>2.3662152888478669</c:v>
                </c:pt>
                <c:pt idx="729">
                  <c:v>2.3661787812437627</c:v>
                </c:pt>
                <c:pt idx="730">
                  <c:v>2.3661422739080828</c:v>
                </c:pt>
                <c:pt idx="731">
                  <c:v>2.3661057668408239</c:v>
                </c:pt>
                <c:pt idx="732">
                  <c:v>2.3660692600419937</c:v>
                </c:pt>
                <c:pt idx="733">
                  <c:v>2.3660327535115924</c:v>
                </c:pt>
                <c:pt idx="734">
                  <c:v>2.3659962472496172</c:v>
                </c:pt>
                <c:pt idx="735">
                  <c:v>2.3659597412560709</c:v>
                </c:pt>
                <c:pt idx="736">
                  <c:v>2.3659232355309534</c:v>
                </c:pt>
                <c:pt idx="737">
                  <c:v>2.3658867300742665</c:v>
                </c:pt>
                <c:pt idx="738">
                  <c:v>2.3658502248860138</c:v>
                </c:pt>
                <c:pt idx="739">
                  <c:v>2.3658137199661908</c:v>
                </c:pt>
                <c:pt idx="740">
                  <c:v>2.365777215314802</c:v>
                </c:pt>
                <c:pt idx="741">
                  <c:v>2.36574071093185</c:v>
                </c:pt>
                <c:pt idx="742">
                  <c:v>2.3657042068173313</c:v>
                </c:pt>
                <c:pt idx="743">
                  <c:v>2.3656677029712467</c:v>
                </c:pt>
                <c:pt idx="744">
                  <c:v>2.3656311993936017</c:v>
                </c:pt>
                <c:pt idx="745">
                  <c:v>2.3655946960843961</c:v>
                </c:pt>
                <c:pt idx="746">
                  <c:v>2.3655581930436265</c:v>
                </c:pt>
                <c:pt idx="747">
                  <c:v>2.3655216902713008</c:v>
                </c:pt>
                <c:pt idx="748">
                  <c:v>2.365485187767411</c:v>
                </c:pt>
                <c:pt idx="749">
                  <c:v>2.3654486855319687</c:v>
                </c:pt>
                <c:pt idx="750">
                  <c:v>2.3654121835649633</c:v>
                </c:pt>
                <c:pt idx="751">
                  <c:v>2.3653756818664045</c:v>
                </c:pt>
                <c:pt idx="752">
                  <c:v>2.3653391804362913</c:v>
                </c:pt>
                <c:pt idx="753">
                  <c:v>2.3653026792746203</c:v>
                </c:pt>
                <c:pt idx="754">
                  <c:v>2.3652661783813995</c:v>
                </c:pt>
                <c:pt idx="755">
                  <c:v>2.3652296777566235</c:v>
                </c:pt>
                <c:pt idx="756">
                  <c:v>2.3651931774002977</c:v>
                </c:pt>
                <c:pt idx="757">
                  <c:v>2.365156677312422</c:v>
                </c:pt>
                <c:pt idx="758">
                  <c:v>2.3651201774929991</c:v>
                </c:pt>
                <c:pt idx="759">
                  <c:v>2.3650836779420237</c:v>
                </c:pt>
                <c:pt idx="760">
                  <c:v>2.3650471786595002</c:v>
                </c:pt>
                <c:pt idx="761">
                  <c:v>2.3650106796454287</c:v>
                </c:pt>
                <c:pt idx="762">
                  <c:v>2.3649741808998144</c:v>
                </c:pt>
                <c:pt idx="763">
                  <c:v>2.3649376824226529</c:v>
                </c:pt>
                <c:pt idx="764">
                  <c:v>2.3649011842139487</c:v>
                </c:pt>
                <c:pt idx="765">
                  <c:v>2.3648646862737008</c:v>
                </c:pt>
                <c:pt idx="766">
                  <c:v>2.3648281886019129</c:v>
                </c:pt>
                <c:pt idx="767">
                  <c:v>2.3647916911985778</c:v>
                </c:pt>
                <c:pt idx="768">
                  <c:v>2.3647551940637062</c:v>
                </c:pt>
                <c:pt idx="769">
                  <c:v>2.3647186971972936</c:v>
                </c:pt>
                <c:pt idx="770">
                  <c:v>2.3646822005993453</c:v>
                </c:pt>
                <c:pt idx="771">
                  <c:v>2.3646457042698579</c:v>
                </c:pt>
                <c:pt idx="772">
                  <c:v>2.3646092082088339</c:v>
                </c:pt>
                <c:pt idx="773">
                  <c:v>2.3645727124162752</c:v>
                </c:pt>
                <c:pt idx="774">
                  <c:v>2.3645362168921817</c:v>
                </c:pt>
                <c:pt idx="775">
                  <c:v>2.36449972163655</c:v>
                </c:pt>
                <c:pt idx="776">
                  <c:v>2.3644632266493915</c:v>
                </c:pt>
                <c:pt idx="777">
                  <c:v>2.3644267319306964</c:v>
                </c:pt>
                <c:pt idx="778">
                  <c:v>2.3643902374804737</c:v>
                </c:pt>
                <c:pt idx="779">
                  <c:v>2.3643537432987189</c:v>
                </c:pt>
                <c:pt idx="780">
                  <c:v>2.3643172493854356</c:v>
                </c:pt>
                <c:pt idx="781">
                  <c:v>2.364280755740622</c:v>
                </c:pt>
                <c:pt idx="782">
                  <c:v>2.3642442623642843</c:v>
                </c:pt>
                <c:pt idx="783">
                  <c:v>2.3642077692564234</c:v>
                </c:pt>
                <c:pt idx="784">
                  <c:v>2.3641712764170251</c:v>
                </c:pt>
                <c:pt idx="785">
                  <c:v>2.3641347838461133</c:v>
                </c:pt>
                <c:pt idx="786">
                  <c:v>2.364098291543673</c:v>
                </c:pt>
                <c:pt idx="787">
                  <c:v>2.364061799509714</c:v>
                </c:pt>
                <c:pt idx="788">
                  <c:v>2.3640253077442299</c:v>
                </c:pt>
                <c:pt idx="789">
                  <c:v>2.3639888162472271</c:v>
                </c:pt>
                <c:pt idx="790">
                  <c:v>2.3639523250187064</c:v>
                </c:pt>
                <c:pt idx="791">
                  <c:v>2.3639158340586617</c:v>
                </c:pt>
                <c:pt idx="792">
                  <c:v>2.3638793433671017</c:v>
                </c:pt>
                <c:pt idx="793">
                  <c:v>2.3638428529440203</c:v>
                </c:pt>
                <c:pt idx="794">
                  <c:v>2.3638063627894299</c:v>
                </c:pt>
                <c:pt idx="795">
                  <c:v>2.3637698729033163</c:v>
                </c:pt>
                <c:pt idx="796">
                  <c:v>2.3637333832856955</c:v>
                </c:pt>
                <c:pt idx="797">
                  <c:v>2.3636968939365604</c:v>
                </c:pt>
                <c:pt idx="798">
                  <c:v>2.36366040485591</c:v>
                </c:pt>
                <c:pt idx="799">
                  <c:v>2.3636239160437489</c:v>
                </c:pt>
                <c:pt idx="800">
                  <c:v>2.3635874275000806</c:v>
                </c:pt>
                <c:pt idx="801">
                  <c:v>2.3635509392248979</c:v>
                </c:pt>
                <c:pt idx="802">
                  <c:v>2.363514451218208</c:v>
                </c:pt>
                <c:pt idx="803">
                  <c:v>2.3634779634800127</c:v>
                </c:pt>
                <c:pt idx="804">
                  <c:v>2.3634414760103093</c:v>
                </c:pt>
                <c:pt idx="805">
                  <c:v>2.363404988809096</c:v>
                </c:pt>
                <c:pt idx="806">
                  <c:v>2.3633685018763861</c:v>
                </c:pt>
                <c:pt idx="807">
                  <c:v>2.3633320152121682</c:v>
                </c:pt>
                <c:pt idx="808">
                  <c:v>2.3632955288164466</c:v>
                </c:pt>
                <c:pt idx="809">
                  <c:v>2.363259042689223</c:v>
                </c:pt>
                <c:pt idx="810">
                  <c:v>2.3632225568305003</c:v>
                </c:pt>
                <c:pt idx="811">
                  <c:v>2.3631860712402739</c:v>
                </c:pt>
                <c:pt idx="812">
                  <c:v>2.363149585918551</c:v>
                </c:pt>
                <c:pt idx="813">
                  <c:v>2.3631131008653279</c:v>
                </c:pt>
                <c:pt idx="814">
                  <c:v>2.3630766160806056</c:v>
                </c:pt>
                <c:pt idx="815">
                  <c:v>2.3630401315643921</c:v>
                </c:pt>
                <c:pt idx="816">
                  <c:v>2.3630036473166784</c:v>
                </c:pt>
                <c:pt idx="817">
                  <c:v>2.3629671633374736</c:v>
                </c:pt>
                <c:pt idx="818">
                  <c:v>2.3629306796267713</c:v>
                </c:pt>
                <c:pt idx="819">
                  <c:v>2.362894196184576</c:v>
                </c:pt>
                <c:pt idx="820">
                  <c:v>2.3628577130108939</c:v>
                </c:pt>
                <c:pt idx="821">
                  <c:v>2.3628212301057161</c:v>
                </c:pt>
                <c:pt idx="822">
                  <c:v>2.3627847474690471</c:v>
                </c:pt>
                <c:pt idx="823">
                  <c:v>2.3627482651008922</c:v>
                </c:pt>
                <c:pt idx="824">
                  <c:v>2.3627117830012514</c:v>
                </c:pt>
                <c:pt idx="825">
                  <c:v>2.3626753011701176</c:v>
                </c:pt>
                <c:pt idx="826">
                  <c:v>2.3626388196075006</c:v>
                </c:pt>
                <c:pt idx="827">
                  <c:v>2.3626023383133985</c:v>
                </c:pt>
                <c:pt idx="828">
                  <c:v>2.3625658572878141</c:v>
                </c:pt>
                <c:pt idx="829">
                  <c:v>2.3625293765307394</c:v>
                </c:pt>
                <c:pt idx="830">
                  <c:v>2.3624928960421876</c:v>
                </c:pt>
                <c:pt idx="831">
                  <c:v>2.3624564158221517</c:v>
                </c:pt>
                <c:pt idx="832">
                  <c:v>2.362419935870637</c:v>
                </c:pt>
                <c:pt idx="833">
                  <c:v>2.3623834561876409</c:v>
                </c:pt>
                <c:pt idx="834">
                  <c:v>2.362346976773166</c:v>
                </c:pt>
                <c:pt idx="835">
                  <c:v>2.362310497627214</c:v>
                </c:pt>
                <c:pt idx="836">
                  <c:v>2.3622740187497868</c:v>
                </c:pt>
                <c:pt idx="837">
                  <c:v>2.3622375401408862</c:v>
                </c:pt>
                <c:pt idx="838">
                  <c:v>2.3622010618004996</c:v>
                </c:pt>
                <c:pt idx="839">
                  <c:v>2.3621645837286467</c:v>
                </c:pt>
                <c:pt idx="840">
                  <c:v>2.362128105925315</c:v>
                </c:pt>
                <c:pt idx="841">
                  <c:v>2.362091628390516</c:v>
                </c:pt>
                <c:pt idx="842">
                  <c:v>2.3620551511242427</c:v>
                </c:pt>
                <c:pt idx="843">
                  <c:v>2.3620186741265021</c:v>
                </c:pt>
                <c:pt idx="844">
                  <c:v>2.361982197397289</c:v>
                </c:pt>
                <c:pt idx="845">
                  <c:v>2.3619457209366086</c:v>
                </c:pt>
                <c:pt idx="846">
                  <c:v>2.361909244744461</c:v>
                </c:pt>
                <c:pt idx="847">
                  <c:v>2.361872768820847</c:v>
                </c:pt>
                <c:pt idx="848">
                  <c:v>2.3618362931657648</c:v>
                </c:pt>
                <c:pt idx="849">
                  <c:v>2.361799817779219</c:v>
                </c:pt>
                <c:pt idx="850">
                  <c:v>2.3617633426612068</c:v>
                </c:pt>
                <c:pt idx="851">
                  <c:v>2.3617268678117345</c:v>
                </c:pt>
                <c:pt idx="852">
                  <c:v>2.3616903932307975</c:v>
                </c:pt>
                <c:pt idx="853">
                  <c:v>2.3616539189184014</c:v>
                </c:pt>
                <c:pt idx="854">
                  <c:v>2.3616174448745442</c:v>
                </c:pt>
                <c:pt idx="855">
                  <c:v>2.3615809710992259</c:v>
                </c:pt>
                <c:pt idx="856">
                  <c:v>2.3615444975924502</c:v>
                </c:pt>
                <c:pt idx="857">
                  <c:v>2.3615080243542197</c:v>
                </c:pt>
                <c:pt idx="858">
                  <c:v>2.361471551384529</c:v>
                </c:pt>
                <c:pt idx="859">
                  <c:v>2.3614350786833844</c:v>
                </c:pt>
                <c:pt idx="860">
                  <c:v>2.3613986062507832</c:v>
                </c:pt>
                <c:pt idx="861">
                  <c:v>2.3613621340867281</c:v>
                </c:pt>
                <c:pt idx="862">
                  <c:v>2.36132566219122</c:v>
                </c:pt>
                <c:pt idx="863">
                  <c:v>2.3612891905642588</c:v>
                </c:pt>
                <c:pt idx="864">
                  <c:v>2.3612527192058517</c:v>
                </c:pt>
                <c:pt idx="865">
                  <c:v>2.3612162481159915</c:v>
                </c:pt>
                <c:pt idx="866">
                  <c:v>2.3611797772946828</c:v>
                </c:pt>
                <c:pt idx="867">
                  <c:v>2.3611433067419227</c:v>
                </c:pt>
                <c:pt idx="868">
                  <c:v>2.3611068364577221</c:v>
                </c:pt>
                <c:pt idx="869">
                  <c:v>2.3610703664420694</c:v>
                </c:pt>
                <c:pt idx="870">
                  <c:v>2.3610338966949733</c:v>
                </c:pt>
                <c:pt idx="871">
                  <c:v>2.3609974272164305</c:v>
                </c:pt>
                <c:pt idx="872">
                  <c:v>2.3609609580064452</c:v>
                </c:pt>
                <c:pt idx="873">
                  <c:v>2.3609244890650158</c:v>
                </c:pt>
                <c:pt idx="874">
                  <c:v>2.3608880203921467</c:v>
                </c:pt>
                <c:pt idx="875">
                  <c:v>2.3608515519878379</c:v>
                </c:pt>
                <c:pt idx="876">
                  <c:v>2.3608150838520903</c:v>
                </c:pt>
                <c:pt idx="877">
                  <c:v>2.3607786159849002</c:v>
                </c:pt>
                <c:pt idx="878">
                  <c:v>2.3607421483862723</c:v>
                </c:pt>
                <c:pt idx="879">
                  <c:v>2.3607056810562099</c:v>
                </c:pt>
                <c:pt idx="880">
                  <c:v>2.3606692139947087</c:v>
                </c:pt>
                <c:pt idx="881">
                  <c:v>2.3606327472017723</c:v>
                </c:pt>
                <c:pt idx="882">
                  <c:v>2.3605962806773988</c:v>
                </c:pt>
                <c:pt idx="883">
                  <c:v>2.3605598144215962</c:v>
                </c:pt>
                <c:pt idx="884">
                  <c:v>2.360523348434362</c:v>
                </c:pt>
                <c:pt idx="885">
                  <c:v>2.3604868827156942</c:v>
                </c:pt>
                <c:pt idx="886">
                  <c:v>2.3604504172655947</c:v>
                </c:pt>
                <c:pt idx="887">
                  <c:v>2.3604139520840661</c:v>
                </c:pt>
                <c:pt idx="888">
                  <c:v>2.360377487171105</c:v>
                </c:pt>
                <c:pt idx="889">
                  <c:v>2.3603410225267192</c:v>
                </c:pt>
                <c:pt idx="890">
                  <c:v>2.3603045581509088</c:v>
                </c:pt>
                <c:pt idx="891">
                  <c:v>2.3602680940436702</c:v>
                </c:pt>
                <c:pt idx="892">
                  <c:v>2.3602316302050044</c:v>
                </c:pt>
                <c:pt idx="893">
                  <c:v>2.3601951666349175</c:v>
                </c:pt>
                <c:pt idx="894">
                  <c:v>2.3601587033334051</c:v>
                </c:pt>
                <c:pt idx="895">
                  <c:v>2.3601222403004751</c:v>
                </c:pt>
                <c:pt idx="896">
                  <c:v>2.3600857775361179</c:v>
                </c:pt>
                <c:pt idx="897">
                  <c:v>2.3600493150403432</c:v>
                </c:pt>
                <c:pt idx="898">
                  <c:v>2.3600128528131457</c:v>
                </c:pt>
                <c:pt idx="899">
                  <c:v>2.3599763908545333</c:v>
                </c:pt>
                <c:pt idx="900">
                  <c:v>2.3599399291645051</c:v>
                </c:pt>
                <c:pt idx="901">
                  <c:v>2.3599034677430542</c:v>
                </c:pt>
                <c:pt idx="902">
                  <c:v>2.3598670065901901</c:v>
                </c:pt>
                <c:pt idx="903">
                  <c:v>2.359830545705913</c:v>
                </c:pt>
                <c:pt idx="904">
                  <c:v>2.3597940850902175</c:v>
                </c:pt>
                <c:pt idx="905">
                  <c:v>2.3597576247431133</c:v>
                </c:pt>
                <c:pt idx="906">
                  <c:v>2.3597211646645935</c:v>
                </c:pt>
                <c:pt idx="907">
                  <c:v>2.3596847048546632</c:v>
                </c:pt>
                <c:pt idx="908">
                  <c:v>2.3596482453133216</c:v>
                </c:pt>
                <c:pt idx="909">
                  <c:v>2.3596117860405759</c:v>
                </c:pt>
                <c:pt idx="910">
                  <c:v>2.3595753270364135</c:v>
                </c:pt>
                <c:pt idx="911">
                  <c:v>2.3595388683008522</c:v>
                </c:pt>
                <c:pt idx="912">
                  <c:v>2.3595024098338735</c:v>
                </c:pt>
                <c:pt idx="913">
                  <c:v>2.3594659516354968</c:v>
                </c:pt>
                <c:pt idx="914">
                  <c:v>2.3594294937057185</c:v>
                </c:pt>
                <c:pt idx="915">
                  <c:v>2.3593930360445317</c:v>
                </c:pt>
                <c:pt idx="916">
                  <c:v>2.3593565786519415</c:v>
                </c:pt>
                <c:pt idx="917">
                  <c:v>2.3593201215279507</c:v>
                </c:pt>
                <c:pt idx="918">
                  <c:v>2.3592836646725557</c:v>
                </c:pt>
                <c:pt idx="919">
                  <c:v>2.3592472080857636</c:v>
                </c:pt>
                <c:pt idx="920">
                  <c:v>2.3592107517675718</c:v>
                </c:pt>
                <c:pt idx="921">
                  <c:v>2.359174295717982</c:v>
                </c:pt>
                <c:pt idx="922">
                  <c:v>2.3591378399369916</c:v>
                </c:pt>
                <c:pt idx="923">
                  <c:v>2.359101384424604</c:v>
                </c:pt>
                <c:pt idx="924">
                  <c:v>2.3590649291808266</c:v>
                </c:pt>
                <c:pt idx="925">
                  <c:v>2.359028474205652</c:v>
                </c:pt>
                <c:pt idx="926">
                  <c:v>2.3589920194990821</c:v>
                </c:pt>
                <c:pt idx="927">
                  <c:v>2.3589555650611205</c:v>
                </c:pt>
                <c:pt idx="928">
                  <c:v>2.3589191108917662</c:v>
                </c:pt>
                <c:pt idx="929">
                  <c:v>2.3588826569910237</c:v>
                </c:pt>
                <c:pt idx="930">
                  <c:v>2.358846203358886</c:v>
                </c:pt>
                <c:pt idx="931">
                  <c:v>2.3588097499953626</c:v>
                </c:pt>
                <c:pt idx="932">
                  <c:v>2.358773296900452</c:v>
                </c:pt>
                <c:pt idx="933">
                  <c:v>2.3587368440741487</c:v>
                </c:pt>
                <c:pt idx="934">
                  <c:v>2.3587003915164662</c:v>
                </c:pt>
                <c:pt idx="935">
                  <c:v>2.3586639392273936</c:v>
                </c:pt>
                <c:pt idx="936">
                  <c:v>2.3586274872069373</c:v>
                </c:pt>
                <c:pt idx="937">
                  <c:v>2.3585910354550981</c:v>
                </c:pt>
                <c:pt idx="938">
                  <c:v>2.358554583971876</c:v>
                </c:pt>
                <c:pt idx="939">
                  <c:v>2.3585181327572746</c:v>
                </c:pt>
                <c:pt idx="940">
                  <c:v>2.3584816818112886</c:v>
                </c:pt>
                <c:pt idx="941">
                  <c:v>2.3584452311339215</c:v>
                </c:pt>
                <c:pt idx="942">
                  <c:v>2.3584087807251759</c:v>
                </c:pt>
                <c:pt idx="943">
                  <c:v>2.3583723305850555</c:v>
                </c:pt>
                <c:pt idx="944">
                  <c:v>2.3583358807135522</c:v>
                </c:pt>
                <c:pt idx="945">
                  <c:v>2.3582994311106775</c:v>
                </c:pt>
                <c:pt idx="946">
                  <c:v>2.3582629817764236</c:v>
                </c:pt>
                <c:pt idx="947">
                  <c:v>2.3582265327108018</c:v>
                </c:pt>
                <c:pt idx="948">
                  <c:v>2.3581900839138008</c:v>
                </c:pt>
                <c:pt idx="949">
                  <c:v>2.3581536353854293</c:v>
                </c:pt>
                <c:pt idx="950">
                  <c:v>2.3581171871256865</c:v>
                </c:pt>
                <c:pt idx="951">
                  <c:v>2.3580807391345742</c:v>
                </c:pt>
                <c:pt idx="952">
                  <c:v>2.3580442914120923</c:v>
                </c:pt>
                <c:pt idx="953">
                  <c:v>2.3580078439582355</c:v>
                </c:pt>
                <c:pt idx="954">
                  <c:v>2.3579713967730189</c:v>
                </c:pt>
                <c:pt idx="955">
                  <c:v>2.3579349498564293</c:v>
                </c:pt>
                <c:pt idx="956">
                  <c:v>2.3578985032084745</c:v>
                </c:pt>
                <c:pt idx="957">
                  <c:v>2.3578620568291546</c:v>
                </c:pt>
                <c:pt idx="958">
                  <c:v>2.3578256107184714</c:v>
                </c:pt>
                <c:pt idx="959">
                  <c:v>2.357789164876424</c:v>
                </c:pt>
                <c:pt idx="960">
                  <c:v>2.3577527193030132</c:v>
                </c:pt>
                <c:pt idx="961">
                  <c:v>2.3577162739982427</c:v>
                </c:pt>
                <c:pt idx="962">
                  <c:v>2.357679828962115</c:v>
                </c:pt>
                <c:pt idx="963">
                  <c:v>2.3576433841946214</c:v>
                </c:pt>
                <c:pt idx="964">
                  <c:v>2.357606939695768</c:v>
                </c:pt>
                <c:pt idx="965">
                  <c:v>2.3575704954655645</c:v>
                </c:pt>
                <c:pt idx="966">
                  <c:v>2.357534051503996</c:v>
                </c:pt>
                <c:pt idx="967">
                  <c:v>2.3574976078110801</c:v>
                </c:pt>
                <c:pt idx="968">
                  <c:v>2.3574611643868018</c:v>
                </c:pt>
                <c:pt idx="969">
                  <c:v>2.3574247212311752</c:v>
                </c:pt>
                <c:pt idx="970">
                  <c:v>2.3573882783441871</c:v>
                </c:pt>
                <c:pt idx="971">
                  <c:v>2.3573518357258543</c:v>
                </c:pt>
                <c:pt idx="972">
                  <c:v>2.3573153933761661</c:v>
                </c:pt>
                <c:pt idx="973">
                  <c:v>2.3572789512951262</c:v>
                </c:pt>
                <c:pt idx="974">
                  <c:v>2.3572425094827389</c:v>
                </c:pt>
                <c:pt idx="975">
                  <c:v>2.3572060679390026</c:v>
                </c:pt>
                <c:pt idx="976">
                  <c:v>2.3571696266639188</c:v>
                </c:pt>
                <c:pt idx="977">
                  <c:v>2.3571331856574895</c:v>
                </c:pt>
                <c:pt idx="978">
                  <c:v>2.3570967449197129</c:v>
                </c:pt>
                <c:pt idx="979">
                  <c:v>2.3570603044505907</c:v>
                </c:pt>
                <c:pt idx="980">
                  <c:v>2.3570238642501238</c:v>
                </c:pt>
                <c:pt idx="981">
                  <c:v>2.3569874243183149</c:v>
                </c:pt>
                <c:pt idx="982">
                  <c:v>2.3569509846551648</c:v>
                </c:pt>
                <c:pt idx="983">
                  <c:v>2.3569145452606719</c:v>
                </c:pt>
                <c:pt idx="984">
                  <c:v>2.3568781061348405</c:v>
                </c:pt>
                <c:pt idx="985">
                  <c:v>2.3568416672776662</c:v>
                </c:pt>
                <c:pt idx="986">
                  <c:v>2.356805228689157</c:v>
                </c:pt>
                <c:pt idx="987">
                  <c:v>2.3567687903693102</c:v>
                </c:pt>
                <c:pt idx="988">
                  <c:v>2.3567323523181214</c:v>
                </c:pt>
                <c:pt idx="989">
                  <c:v>2.3566959145356012</c:v>
                </c:pt>
                <c:pt idx="990">
                  <c:v>2.3566594770217453</c:v>
                </c:pt>
                <c:pt idx="991">
                  <c:v>2.3566230397765544</c:v>
                </c:pt>
                <c:pt idx="992">
                  <c:v>2.3565866028000286</c:v>
                </c:pt>
                <c:pt idx="993">
                  <c:v>2.356550166092175</c:v>
                </c:pt>
                <c:pt idx="994">
                  <c:v>2.3565137296529883</c:v>
                </c:pt>
                <c:pt idx="995">
                  <c:v>2.3564772934824703</c:v>
                </c:pt>
                <c:pt idx="996">
                  <c:v>2.3564408575806235</c:v>
                </c:pt>
                <c:pt idx="997">
                  <c:v>2.356404421947448</c:v>
                </c:pt>
                <c:pt idx="998">
                  <c:v>2.3563679865829448</c:v>
                </c:pt>
                <c:pt idx="999">
                  <c:v>2.3563315514871155</c:v>
                </c:pt>
                <c:pt idx="1000">
                  <c:v>2.3562951166599593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Calculs!$AH$4:$AH$1004</c:f>
              <c:numCache>
                <c:formatCode>0.00</c:formatCode>
                <c:ptCount val="1001"/>
                <c:pt idx="0">
                  <c:v>0</c:v>
                </c:pt>
                <c:pt idx="1">
                  <c:v>9.8050498663856551</c:v>
                </c:pt>
                <c:pt idx="2">
                  <c:v>29.419492531127336</c:v>
                </c:pt>
                <c:pt idx="3">
                  <c:v>49.044538806008752</c:v>
                </c:pt>
                <c:pt idx="4">
                  <c:v>68.685893876024465</c:v>
                </c:pt>
                <c:pt idx="5">
                  <c:v>88.349178721869947</c:v>
                </c:pt>
                <c:pt idx="6">
                  <c:v>98.096978028543532</c:v>
                </c:pt>
                <c:pt idx="7">
                  <c:v>97.911025471843644</c:v>
                </c:pt>
                <c:pt idx="8">
                  <c:v>97.724101400448873</c:v>
                </c:pt>
                <c:pt idx="9">
                  <c:v>97.536209378085928</c:v>
                </c:pt>
                <c:pt idx="10">
                  <c:v>97.347353006207115</c:v>
                </c:pt>
                <c:pt idx="11">
                  <c:v>97.157535923692876</c:v>
                </c:pt>
                <c:pt idx="12">
                  <c:v>96.966761806551077</c:v>
                </c:pt>
                <c:pt idx="13">
                  <c:v>96.77503436761279</c:v>
                </c:pt>
                <c:pt idx="14">
                  <c:v>96.582357356224961</c:v>
                </c:pt>
                <c:pt idx="15">
                  <c:v>96.388734557939614</c:v>
                </c:pt>
                <c:pt idx="16">
                  <c:v>96.194169794200107</c:v>
                </c:pt>
                <c:pt idx="17">
                  <c:v>95.998666922023958</c:v>
                </c:pt>
                <c:pt idx="18">
                  <c:v>95.802229833682773</c:v>
                </c:pt>
                <c:pt idx="19">
                  <c:v>95.604862456379053</c:v>
                </c:pt>
                <c:pt idx="20">
                  <c:v>95.406568751919906</c:v>
                </c:pt>
                <c:pt idx="21">
                  <c:v>95.207352716387931</c:v>
                </c:pt>
                <c:pt idx="22">
                  <c:v>95.007218379809061</c:v>
                </c:pt>
                <c:pt idx="23">
                  <c:v>94.806169805817675</c:v>
                </c:pt>
                <c:pt idx="24">
                  <c:v>94.604211091318703</c:v>
                </c:pt>
                <c:pt idx="25">
                  <c:v>94.401346366147166</c:v>
                </c:pt>
                <c:pt idx="26">
                  <c:v>94.197579792724895</c:v>
                </c:pt>
                <c:pt idx="27">
                  <c:v>93.992915565714625</c:v>
                </c:pt>
                <c:pt idx="28">
                  <c:v>93.787357911671336</c:v>
                </c:pt>
                <c:pt idx="29">
                  <c:v>93.58091108869138</c:v>
                </c:pt>
                <c:pt idx="30">
                  <c:v>93.373579386058609</c:v>
                </c:pt>
                <c:pt idx="31">
                  <c:v>93.165367123888529</c:v>
                </c:pt>
                <c:pt idx="32">
                  <c:v>92.956278652769669</c:v>
                </c:pt>
                <c:pt idx="33">
                  <c:v>92.746318353402842</c:v>
                </c:pt>
                <c:pt idx="34">
                  <c:v>92.535490636237995</c:v>
                </c:pt>
                <c:pt idx="35">
                  <c:v>92.323799941108888</c:v>
                </c:pt>
                <c:pt idx="36">
                  <c:v>92.111250612304445</c:v>
                </c:pt>
                <c:pt idx="37">
                  <c:v>91.897847002140793</c:v>
                </c:pt>
                <c:pt idx="38">
                  <c:v>91.683593619157648</c:v>
                </c:pt>
                <c:pt idx="39">
                  <c:v>91.468495000224152</c:v>
                </c:pt>
                <c:pt idx="40">
                  <c:v>91.252555710144875</c:v>
                </c:pt>
                <c:pt idx="41">
                  <c:v>91.035780341264044</c:v>
                </c:pt>
                <c:pt idx="42">
                  <c:v>90.818173513069482</c:v>
                </c:pt>
                <c:pt idx="43">
                  <c:v>90.599739871796032</c:v>
                </c:pt>
                <c:pt idx="44">
                  <c:v>90.380484090028162</c:v>
                </c:pt>
                <c:pt idx="45">
                  <c:v>90.160410866302044</c:v>
                </c:pt>
                <c:pt idx="46">
                  <c:v>89.93952492470693</c:v>
                </c:pt>
                <c:pt idx="47">
                  <c:v>89.717831014485583</c:v>
                </c:pt>
                <c:pt idx="48">
                  <c:v>89.495333909634297</c:v>
                </c:pt>
                <c:pt idx="49">
                  <c:v>89.272038408501771</c:v>
                </c:pt>
                <c:pt idx="50">
                  <c:v>89.04794933338745</c:v>
                </c:pt>
                <c:pt idx="51">
                  <c:v>88.875393575298062</c:v>
                </c:pt>
                <c:pt idx="52">
                  <c:v>88.754450729884567</c:v>
                </c:pt>
                <c:pt idx="53">
                  <c:v>88.632829701660398</c:v>
                </c:pt>
                <c:pt idx="54">
                  <c:v>88.510532740285811</c:v>
                </c:pt>
                <c:pt idx="55">
                  <c:v>88.387562118383329</c:v>
                </c:pt>
                <c:pt idx="56">
                  <c:v>88.263920131374022</c:v>
                </c:pt>
                <c:pt idx="57">
                  <c:v>88.139609097312075</c:v>
                </c:pt>
                <c:pt idx="58">
                  <c:v>88.014631356718226</c:v>
                </c:pt>
                <c:pt idx="59">
                  <c:v>87.888989272411621</c:v>
                </c:pt>
                <c:pt idx="60">
                  <c:v>87.762685229340505</c:v>
                </c:pt>
                <c:pt idx="61">
                  <c:v>87.63572163441134</c:v>
                </c:pt>
                <c:pt idx="62">
                  <c:v>87.508100916316764</c:v>
                </c:pt>
                <c:pt idx="63">
                  <c:v>87.379825525362079</c:v>
                </c:pt>
                <c:pt idx="64">
                  <c:v>87.250897933290389</c:v>
                </c:pt>
                <c:pt idx="65">
                  <c:v>87.121320633106464</c:v>
                </c:pt>
                <c:pt idx="66">
                  <c:v>86.991096138899152</c:v>
                </c:pt>
                <c:pt idx="67">
                  <c:v>86.860226985662806</c:v>
                </c:pt>
                <c:pt idx="68">
                  <c:v>86.728715729116828</c:v>
                </c:pt>
                <c:pt idx="69">
                  <c:v>86.596564945524605</c:v>
                </c:pt>
                <c:pt idx="70">
                  <c:v>86.463777231510534</c:v>
                </c:pt>
                <c:pt idx="71">
                  <c:v>86.330355203876351</c:v>
                </c:pt>
                <c:pt idx="72">
                  <c:v>86.196301499415782</c:v>
                </c:pt>
                <c:pt idx="73">
                  <c:v>86.06161877472816</c:v>
                </c:pt>
                <c:pt idx="74">
                  <c:v>85.926309706030906</c:v>
                </c:pt>
                <c:pt idx="75">
                  <c:v>85.790376988970522</c:v>
                </c:pt>
                <c:pt idx="76">
                  <c:v>85.653823338432815</c:v>
                </c:pt>
                <c:pt idx="77">
                  <c:v>85.516651488351599</c:v>
                </c:pt>
                <c:pt idx="78">
                  <c:v>85.37886419151647</c:v>
                </c:pt>
                <c:pt idx="79">
                  <c:v>85.240464219379362</c:v>
                </c:pt>
                <c:pt idx="80">
                  <c:v>85.10145436186005</c:v>
                </c:pt>
                <c:pt idx="81">
                  <c:v>84.961837427150627</c:v>
                </c:pt>
                <c:pt idx="82">
                  <c:v>84.821616241518711</c:v>
                </c:pt>
                <c:pt idx="83">
                  <c:v>84.68079364910993</c:v>
                </c:pt>
                <c:pt idx="84">
                  <c:v>84.539372511748979</c:v>
                </c:pt>
                <c:pt idx="85">
                  <c:v>84.397355708740207</c:v>
                </c:pt>
                <c:pt idx="86">
                  <c:v>84.254746136666654</c:v>
                </c:pt>
                <c:pt idx="87">
                  <c:v>84.11154670918863</c:v>
                </c:pt>
                <c:pt idx="88">
                  <c:v>83.967760356840941</c:v>
                </c:pt>
                <c:pt idx="89">
                  <c:v>83.823390026829586</c:v>
                </c:pt>
                <c:pt idx="90">
                  <c:v>83.678438682827306</c:v>
                </c:pt>
                <c:pt idx="91">
                  <c:v>83.532909304768367</c:v>
                </c:pt>
                <c:pt idx="92">
                  <c:v>83.386804888642416</c:v>
                </c:pt>
                <c:pt idx="93">
                  <c:v>83.240128446287656</c:v>
                </c:pt>
                <c:pt idx="94">
                  <c:v>83.092883005183154</c:v>
                </c:pt>
                <c:pt idx="95">
                  <c:v>82.945071608240355</c:v>
                </c:pt>
                <c:pt idx="96">
                  <c:v>82.796697313593782</c:v>
                </c:pt>
                <c:pt idx="97">
                  <c:v>82.647763194391217</c:v>
                </c:pt>
                <c:pt idx="98">
                  <c:v>82.498272338582964</c:v>
                </c:pt>
                <c:pt idx="99">
                  <c:v>82.34822784871055</c:v>
                </c:pt>
                <c:pt idx="100">
                  <c:v>82.197632841694713</c:v>
                </c:pt>
                <c:pt idx="101">
                  <c:v>82.022368396505868</c:v>
                </c:pt>
                <c:pt idx="102">
                  <c:v>81.822414207544824</c:v>
                </c:pt>
                <c:pt idx="103">
                  <c:v>81.621893280072072</c:v>
                </c:pt>
                <c:pt idx="104">
                  <c:v>81.420809951603687</c:v>
                </c:pt>
                <c:pt idx="105">
                  <c:v>81.219168570483092</c:v>
                </c:pt>
                <c:pt idx="106">
                  <c:v>81.016973495572088</c:v>
                </c:pt>
                <c:pt idx="107">
                  <c:v>80.81422909594194</c:v>
                </c:pt>
                <c:pt idx="108">
                  <c:v>80.610939750564683</c:v>
                </c:pt>
                <c:pt idx="109">
                  <c:v>80.407109848004694</c:v>
                </c:pt>
                <c:pt idx="110">
                  <c:v>80.202743786110176</c:v>
                </c:pt>
                <c:pt idx="111">
                  <c:v>79.997845971705161</c:v>
                </c:pt>
                <c:pt idx="112">
                  <c:v>79.792420820281677</c:v>
                </c:pt>
                <c:pt idx="113">
                  <c:v>79.586472755692157</c:v>
                </c:pt>
                <c:pt idx="114">
                  <c:v>79.380006209842406</c:v>
                </c:pt>
                <c:pt idx="115">
                  <c:v>79.173025622384728</c:v>
                </c:pt>
                <c:pt idx="116">
                  <c:v>78.965535440411557</c:v>
                </c:pt>
                <c:pt idx="117">
                  <c:v>78.757540118149592</c:v>
                </c:pt>
                <c:pt idx="118">
                  <c:v>78.549044116654258</c:v>
                </c:pt>
                <c:pt idx="119">
                  <c:v>78.3400519035049</c:v>
                </c:pt>
                <c:pt idx="120">
                  <c:v>78.1305679525003</c:v>
                </c:pt>
                <c:pt idx="121">
                  <c:v>77.920596743354963</c:v>
                </c:pt>
                <c:pt idx="122">
                  <c:v>77.710142761395929</c:v>
                </c:pt>
                <c:pt idx="123">
                  <c:v>77.499210497260222</c:v>
                </c:pt>
                <c:pt idx="124">
                  <c:v>77.287804446592972</c:v>
                </c:pt>
                <c:pt idx="125">
                  <c:v>77.075929109746383</c:v>
                </c:pt>
                <c:pt idx="126">
                  <c:v>76.86358899147929</c:v>
                </c:pt>
                <c:pt idx="127">
                  <c:v>76.650788600657492</c:v>
                </c:pt>
                <c:pt idx="128">
                  <c:v>76.437532449955057</c:v>
                </c:pt>
                <c:pt idx="129">
                  <c:v>76.223825055556276</c:v>
                </c:pt>
                <c:pt idx="130">
                  <c:v>76.00967093685864</c:v>
                </c:pt>
                <c:pt idx="131">
                  <c:v>75.795074616176549</c:v>
                </c:pt>
                <c:pt idx="132">
                  <c:v>75.580040618446247</c:v>
                </c:pt>
                <c:pt idx="133">
                  <c:v>75.36457347093129</c:v>
                </c:pt>
                <c:pt idx="134">
                  <c:v>75.148677702929433</c:v>
                </c:pt>
                <c:pt idx="135">
                  <c:v>74.932357845480212</c:v>
                </c:pt>
                <c:pt idx="136">
                  <c:v>74.715618431073793</c:v>
                </c:pt>
                <c:pt idx="137">
                  <c:v>74.498463993360843</c:v>
                </c:pt>
                <c:pt idx="138">
                  <c:v>74.280899066863412</c:v>
                </c:pt>
                <c:pt idx="139">
                  <c:v>74.062928186687074</c:v>
                </c:pt>
                <c:pt idx="140">
                  <c:v>73.84455588823414</c:v>
                </c:pt>
                <c:pt idx="141">
                  <c:v>73.625786706918177</c:v>
                </c:pt>
                <c:pt idx="142">
                  <c:v>73.406625177879661</c:v>
                </c:pt>
                <c:pt idx="143">
                  <c:v>73.187075835702814</c:v>
                </c:pt>
                <c:pt idx="144">
                  <c:v>72.967143214133941</c:v>
                </c:pt>
                <c:pt idx="145">
                  <c:v>72.746831845800742</c:v>
                </c:pt>
                <c:pt idx="146">
                  <c:v>72.526146261933278</c:v>
                </c:pt>
                <c:pt idx="147">
                  <c:v>72.305090992086065</c:v>
                </c:pt>
                <c:pt idx="148">
                  <c:v>72.083670563861617</c:v>
                </c:pt>
                <c:pt idx="149">
                  <c:v>71.861889502635449</c:v>
                </c:pt>
                <c:pt idx="150">
                  <c:v>71.639752331282352</c:v>
                </c:pt>
                <c:pt idx="151">
                  <c:v>71.42546869111662</c:v>
                </c:pt>
                <c:pt idx="152">
                  <c:v>71.219047064122762</c:v>
                </c:pt>
                <c:pt idx="153">
                  <c:v>71.01228423132352</c:v>
                </c:pt>
                <c:pt idx="154">
                  <c:v>70.805184334512873</c:v>
                </c:pt>
                <c:pt idx="155">
                  <c:v>70.59775151343041</c:v>
                </c:pt>
                <c:pt idx="156">
                  <c:v>70.38998990552102</c:v>
                </c:pt>
                <c:pt idx="157">
                  <c:v>70.181903645695542</c:v>
                </c:pt>
                <c:pt idx="158">
                  <c:v>69.973496866093015</c:v>
                </c:pt>
                <c:pt idx="159">
                  <c:v>69.764773695843985</c:v>
                </c:pt>
                <c:pt idx="160">
                  <c:v>69.555738260835298</c:v>
                </c:pt>
                <c:pt idx="161">
                  <c:v>69.346394683476149</c:v>
                </c:pt>
                <c:pt idx="162">
                  <c:v>69.136747082465476</c:v>
                </c:pt>
                <c:pt idx="163">
                  <c:v>68.926799572560896</c:v>
                </c:pt>
                <c:pt idx="164">
                  <c:v>68.71655626434881</c:v>
                </c:pt>
                <c:pt idx="165">
                  <c:v>68.50602126401607</c:v>
                </c:pt>
                <c:pt idx="166">
                  <c:v>68.295198673123096</c:v>
                </c:pt>
                <c:pt idx="167">
                  <c:v>68.084092588378326</c:v>
                </c:pt>
                <c:pt idx="168">
                  <c:v>67.872707101414264</c:v>
                </c:pt>
                <c:pt idx="169">
                  <c:v>67.661046298564912</c:v>
                </c:pt>
                <c:pt idx="170">
                  <c:v>67.449114260644805</c:v>
                </c:pt>
                <c:pt idx="171">
                  <c:v>67.236915062729466</c:v>
                </c:pt>
                <c:pt idx="172">
                  <c:v>67.024452773937455</c:v>
                </c:pt>
                <c:pt idx="173">
                  <c:v>66.81173145721398</c:v>
                </c:pt>
                <c:pt idx="174">
                  <c:v>66.598755169116046</c:v>
                </c:pt>
                <c:pt idx="175">
                  <c:v>66.385527959599102</c:v>
                </c:pt>
                <c:pt idx="176">
                  <c:v>66.172053871805474</c:v>
                </c:pt>
                <c:pt idx="177">
                  <c:v>65.958336941854256</c:v>
                </c:pt>
                <c:pt idx="178">
                  <c:v>65.744381198632851</c:v>
                </c:pt>
                <c:pt idx="179">
                  <c:v>65.530190663590176</c:v>
                </c:pt>
                <c:pt idx="180">
                  <c:v>65.315769350531568</c:v>
                </c:pt>
                <c:pt idx="181">
                  <c:v>65.101121265415145</c:v>
                </c:pt>
                <c:pt idx="182">
                  <c:v>64.886250406150126</c:v>
                </c:pt>
                <c:pt idx="183">
                  <c:v>64.671160762396639</c:v>
                </c:pt>
                <c:pt idx="184">
                  <c:v>64.45585631536737</c:v>
                </c:pt>
                <c:pt idx="185">
                  <c:v>64.240341037630628</c:v>
                </c:pt>
                <c:pt idx="186">
                  <c:v>64.024618892915584</c:v>
                </c:pt>
                <c:pt idx="187">
                  <c:v>63.808693835918923</c:v>
                </c:pt>
                <c:pt idx="188">
                  <c:v>63.592569812113268</c:v>
                </c:pt>
                <c:pt idx="189">
                  <c:v>63.376250757557457</c:v>
                </c:pt>
                <c:pt idx="190">
                  <c:v>63.159740598708581</c:v>
                </c:pt>
                <c:pt idx="191">
                  <c:v>62.943043252235675</c:v>
                </c:pt>
                <c:pt idx="192">
                  <c:v>62.726162624835318</c:v>
                </c:pt>
                <c:pt idx="193">
                  <c:v>62.509102613049016</c:v>
                </c:pt>
                <c:pt idx="194">
                  <c:v>62.291867103082261</c:v>
                </c:pt>
                <c:pt idx="195">
                  <c:v>62.074459970625597</c:v>
                </c:pt>
                <c:pt idx="196">
                  <c:v>61.85688508067728</c:v>
                </c:pt>
                <c:pt idx="197">
                  <c:v>61.639146287368007</c:v>
                </c:pt>
                <c:pt idx="198">
                  <c:v>61.421247433787229</c:v>
                </c:pt>
                <c:pt idx="199">
                  <c:v>61.203192351811531</c:v>
                </c:pt>
                <c:pt idx="200">
                  <c:v>60.984984861934706</c:v>
                </c:pt>
                <c:pt idx="201">
                  <c:v>60.766628773099718</c:v>
                </c:pt>
                <c:pt idx="202">
                  <c:v>60.548127882532569</c:v>
                </c:pt>
                <c:pt idx="203">
                  <c:v>60.329485975578038</c:v>
                </c:pt>
                <c:pt idx="204">
                  <c:v>60.110706825537171</c:v>
                </c:pt>
                <c:pt idx="205">
                  <c:v>59.891794193506811</c:v>
                </c:pt>
                <c:pt idx="206">
                  <c:v>59.672751828220896</c:v>
                </c:pt>
                <c:pt idx="207">
                  <c:v>59.453583465893672</c:v>
                </c:pt>
                <c:pt idx="208">
                  <c:v>59.234292830064852</c:v>
                </c:pt>
                <c:pt idx="209">
                  <c:v>59.014883631446601</c:v>
                </c:pt>
                <c:pt idx="210">
                  <c:v>58.795359567772451</c:v>
                </c:pt>
                <c:pt idx="211">
                  <c:v>58.57572432364806</c:v>
                </c:pt>
                <c:pt idx="212">
                  <c:v>58.35598157040404</c:v>
                </c:pt>
                <c:pt idx="213">
                  <c:v>58.136134965950518</c:v>
                </c:pt>
                <c:pt idx="214">
                  <c:v>57.916188154633659</c:v>
                </c:pt>
                <c:pt idx="215">
                  <c:v>57.696144767094182</c:v>
                </c:pt>
                <c:pt idx="216">
                  <c:v>57.47600842012767</c:v>
                </c:pt>
                <c:pt idx="217">
                  <c:v>57.255782716546875</c:v>
                </c:pt>
                <c:pt idx="218">
                  <c:v>57.035471245045983</c:v>
                </c:pt>
                <c:pt idx="219">
                  <c:v>56.815077580066642</c:v>
                </c:pt>
                <c:pt idx="220">
                  <c:v>56.594605281666162</c:v>
                </c:pt>
                <c:pt idx="221">
                  <c:v>56.374057895387296</c:v>
                </c:pt>
                <c:pt idx="222">
                  <c:v>56.153438952130344</c:v>
                </c:pt>
                <c:pt idx="223">
                  <c:v>55.932751968026828</c:v>
                </c:pt>
                <c:pt idx="224">
                  <c:v>55.712000444315301</c:v>
                </c:pt>
                <c:pt idx="225">
                  <c:v>55.491187867219033</c:v>
                </c:pt>
                <c:pt idx="226">
                  <c:v>55.270317707825519</c:v>
                </c:pt>
                <c:pt idx="227">
                  <c:v>55.049393421968119</c:v>
                </c:pt>
                <c:pt idx="228">
                  <c:v>54.828418450109382</c:v>
                </c:pt>
                <c:pt idx="229">
                  <c:v>54.607396217226452</c:v>
                </c:pt>
                <c:pt idx="230">
                  <c:v>54.386330132698347</c:v>
                </c:pt>
                <c:pt idx="231">
                  <c:v>54.16522359019509</c:v>
                </c:pt>
                <c:pt idx="232">
                  <c:v>53.944079967568896</c:v>
                </c:pt>
                <c:pt idx="233">
                  <c:v>53.722902626747135</c:v>
                </c:pt>
                <c:pt idx="234">
                  <c:v>53.50169491362719</c:v>
                </c:pt>
                <c:pt idx="235">
                  <c:v>53.280460157973458</c:v>
                </c:pt>
                <c:pt idx="236">
                  <c:v>53.059201673315847</c:v>
                </c:pt>
                <c:pt idx="237">
                  <c:v>52.837922756850631</c:v>
                </c:pt>
                <c:pt idx="238">
                  <c:v>52.616626689342787</c:v>
                </c:pt>
                <c:pt idx="239">
                  <c:v>52.395316735030534</c:v>
                </c:pt>
                <c:pt idx="240">
                  <c:v>52.173996141531589</c:v>
                </c:pt>
                <c:pt idx="241">
                  <c:v>51.952668139751324</c:v>
                </c:pt>
                <c:pt idx="242">
                  <c:v>51.731335943792907</c:v>
                </c:pt>
                <c:pt idx="243">
                  <c:v>51.510002750869184</c:v>
                </c:pt>
                <c:pt idx="244">
                  <c:v>51.288671741216504</c:v>
                </c:pt>
                <c:pt idx="245">
                  <c:v>51.067346078010409</c:v>
                </c:pt>
                <c:pt idx="246">
                  <c:v>50.846028907283106</c:v>
                </c:pt>
                <c:pt idx="247">
                  <c:v>50.624723357842967</c:v>
                </c:pt>
                <c:pt idx="248">
                  <c:v>50.403432541195642</c:v>
                </c:pt>
                <c:pt idx="249">
                  <c:v>50.182159551467237</c:v>
                </c:pt>
                <c:pt idx="250">
                  <c:v>49.960907465329129</c:v>
                </c:pt>
                <c:pt idx="251">
                  <c:v>49.704325548531124</c:v>
                </c:pt>
                <c:pt idx="252">
                  <c:v>49.412429349886807</c:v>
                </c:pt>
                <c:pt idx="253">
                  <c:v>49.120610950613838</c:v>
                </c:pt>
                <c:pt idx="254">
                  <c:v>48.828874553064786</c:v>
                </c:pt>
                <c:pt idx="255">
                  <c:v>48.537224329221011</c:v>
                </c:pt>
                <c:pt idx="256">
                  <c:v>48.245664420609671</c:v>
                </c:pt>
                <c:pt idx="257">
                  <c:v>47.954198938224025</c:v>
                </c:pt>
                <c:pt idx="258">
                  <c:v>47.662831962447086</c:v>
                </c:pt>
                <c:pt idx="259">
                  <c:v>47.371567542978376</c:v>
                </c:pt>
                <c:pt idx="260">
                  <c:v>47.080409698764051</c:v>
                </c:pt>
                <c:pt idx="261">
                  <c:v>46.789362417930235</c:v>
                </c:pt>
                <c:pt idx="262">
                  <c:v>46.498429657719427</c:v>
                </c:pt>
                <c:pt idx="263">
                  <c:v>46.207615344430216</c:v>
                </c:pt>
                <c:pt idx="264">
                  <c:v>45.916923373360099</c:v>
                </c:pt>
                <c:pt idx="265">
                  <c:v>45.626357608751405</c:v>
                </c:pt>
                <c:pt idx="266">
                  <c:v>45.33592188374034</c:v>
                </c:pt>
                <c:pt idx="267">
                  <c:v>45.04562000030915</c:v>
                </c:pt>
                <c:pt idx="268">
                  <c:v>44.755455729241305</c:v>
                </c:pt>
                <c:pt idx="269">
                  <c:v>44.465432810079761</c:v>
                </c:pt>
                <c:pt idx="270">
                  <c:v>44.175554951088223</c:v>
                </c:pt>
                <c:pt idx="271">
                  <c:v>43.885825829215342</c:v>
                </c:pt>
                <c:pt idx="272">
                  <c:v>43.596249090062045</c:v>
                </c:pt>
                <c:pt idx="273">
                  <c:v>43.306828347851649</c:v>
                </c:pt>
                <c:pt idx="274">
                  <c:v>43.017567185402953</c:v>
                </c:pt>
                <c:pt idx="275">
                  <c:v>42.728469154106314</c:v>
                </c:pt>
                <c:pt idx="276">
                  <c:v>42.43953777390243</c:v>
                </c:pt>
                <c:pt idx="277">
                  <c:v>42.150776533264178</c:v>
                </c:pt>
                <c:pt idx="278">
                  <c:v>41.862188889181041</c:v>
                </c:pt>
                <c:pt idx="279">
                  <c:v>41.573778267146615</c:v>
                </c:pt>
                <c:pt idx="280">
                  <c:v>41.28554806114866</c:v>
                </c:pt>
                <c:pt idx="281">
                  <c:v>40.997501633661983</c:v>
                </c:pt>
                <c:pt idx="282">
                  <c:v>40.709642315644125</c:v>
                </c:pt>
                <c:pt idx="283">
                  <c:v>40.421973406533645</c:v>
                </c:pt>
                <c:pt idx="284">
                  <c:v>40.1344981742511</c:v>
                </c:pt>
                <c:pt idx="285">
                  <c:v>39.847219855202745</c:v>
                </c:pt>
                <c:pt idx="286">
                  <c:v>39.560141654286703</c:v>
                </c:pt>
                <c:pt idx="287">
                  <c:v>39.273266744902003</c:v>
                </c:pt>
                <c:pt idx="288">
                  <c:v>38.986598268959852</c:v>
                </c:pt>
                <c:pt idx="289">
                  <c:v>38.700139336897763</c:v>
                </c:pt>
                <c:pt idx="290">
                  <c:v>38.41389302769597</c:v>
                </c:pt>
                <c:pt idx="291">
                  <c:v>38.127862388896482</c:v>
                </c:pt>
                <c:pt idx="292">
                  <c:v>37.84205043662454</c:v>
                </c:pt>
                <c:pt idx="293">
                  <c:v>37.556460155612527</c:v>
                </c:pt>
                <c:pt idx="294">
                  <c:v>37.271094499226301</c:v>
                </c:pt>
                <c:pt idx="295">
                  <c:v>36.985956389493914</c:v>
                </c:pt>
                <c:pt idx="296">
                  <c:v>36.701048717136651</c:v>
                </c:pt>
                <c:pt idx="297">
                  <c:v>36.416374341602449</c:v>
                </c:pt>
                <c:pt idx="298">
                  <c:v>35.744172539550789</c:v>
                </c:pt>
                <c:pt idx="299">
                  <c:v>34.684741460575225</c:v>
                </c:pt>
                <c:pt idx="300">
                  <c:v>33.626350598253417</c:v>
                </c:pt>
                <c:pt idx="301">
                  <c:v>32.569021833760225</c:v>
                </c:pt>
                <c:pt idx="302">
                  <c:v>31.512776665191911</c:v>
                </c:pt>
                <c:pt idx="303">
                  <c:v>30.457636207953581</c:v>
                </c:pt>
                <c:pt idx="304">
                  <c:v>29.403621195212221</c:v>
                </c:pt>
                <c:pt idx="305">
                  <c:v>28.350751978414731</c:v>
                </c:pt>
                <c:pt idx="306">
                  <c:v>27.299048527869335</c:v>
                </c:pt>
                <c:pt idx="307">
                  <c:v>26.248530433389575</c:v>
                </c:pt>
                <c:pt idx="308">
                  <c:v>25.199216904999496</c:v>
                </c:pt>
                <c:pt idx="309">
                  <c:v>24.151126773699005</c:v>
                </c:pt>
                <c:pt idx="310">
                  <c:v>23.104278492288284</c:v>
                </c:pt>
                <c:pt idx="311">
                  <c:v>22.058690136249925</c:v>
                </c:pt>
                <c:pt idx="312">
                  <c:v>21.014379404687908</c:v>
                </c:pt>
                <c:pt idx="313">
                  <c:v>19.971363621321853</c:v>
                </c:pt>
                <c:pt idx="314">
                  <c:v>18.929659735535857</c:v>
                </c:pt>
                <c:pt idx="315">
                  <c:v>17.88928432348041</c:v>
                </c:pt>
                <c:pt idx="316">
                  <c:v>16.850253589226302</c:v>
                </c:pt>
                <c:pt idx="317">
                  <c:v>15.812583365969516</c:v>
                </c:pt>
                <c:pt idx="318">
                  <c:v>14.776289117285668</c:v>
                </c:pt>
                <c:pt idx="319">
                  <c:v>13.741385938433105</c:v>
                </c:pt>
                <c:pt idx="320">
                  <c:v>12.707888557703319</c:v>
                </c:pt>
                <c:pt idx="321">
                  <c:v>11.829974955323591</c:v>
                </c:pt>
                <c:pt idx="322">
                  <c:v>11.107462374830657</c:v>
                </c:pt>
                <c:pt idx="323">
                  <c:v>10.385958727655895</c:v>
                </c:pt>
                <c:pt idx="324">
                  <c:v>9.6654700837588141</c:v>
                </c:pt>
                <c:pt idx="325">
                  <c:v>8.9460023372939457</c:v>
                </c:pt>
                <c:pt idx="326">
                  <c:v>8.2275612075023741</c:v>
                </c:pt>
                <c:pt idx="327">
                  <c:v>7.510152239615298</c:v>
                </c:pt>
                <c:pt idx="328">
                  <c:v>6.7937808057693925</c:v>
                </c:pt>
                <c:pt idx="329">
                  <c:v>6.0784521059334047</c:v>
                </c:pt>
                <c:pt idx="330">
                  <c:v>5.3641711688456466</c:v>
                </c:pt>
                <c:pt idx="331">
                  <c:v>4.650942852962066</c:v>
                </c:pt>
                <c:pt idx="332">
                  <c:v>3.9387718474144515</c:v>
                </c:pt>
                <c:pt idx="333">
                  <c:v>3.2276626729783979</c:v>
                </c:pt>
                <c:pt idx="334">
                  <c:v>2.5176196830507354</c:v>
                </c:pt>
                <c:pt idx="335">
                  <c:v>1.8086470646358899</c:v>
                </c:pt>
                <c:pt idx="336">
                  <c:v>1.1007488393410088</c:v>
                </c:pt>
                <c:pt idx="337">
                  <c:v>0.39392886437938684</c:v>
                </c:pt>
                <c:pt idx="338">
                  <c:v>-0.31180916641828055</c:v>
                </c:pt>
                <c:pt idx="339">
                  <c:v>-1.0164617215848768</c:v>
                </c:pt>
                <c:pt idx="340">
                  <c:v>-1.7200254309907854</c:v>
                </c:pt>
                <c:pt idx="341">
                  <c:v>-2.4224970848107881</c:v>
                </c:pt>
                <c:pt idx="342">
                  <c:v>-3.1238736324845213</c:v>
                </c:pt>
                <c:pt idx="343">
                  <c:v>-3.8241521816706854</c:v>
                </c:pt>
                <c:pt idx="344">
                  <c:v>-4.5233299971954102</c:v>
                </c:pt>
                <c:pt idx="345">
                  <c:v>-5.221404499995133</c:v>
                </c:pt>
                <c:pt idx="346">
                  <c:v>-5.9183732660542123</c:v>
                </c:pt>
                <c:pt idx="347">
                  <c:v>-6.6142340253378009</c:v>
                </c:pt>
                <c:pt idx="348">
                  <c:v>-7.2923622265515533</c:v>
                </c:pt>
                <c:pt idx="349">
                  <c:v>-7.952783062304249</c:v>
                </c:pt>
                <c:pt idx="350">
                  <c:v>-8.6121457504289882</c:v>
                </c:pt>
                <c:pt idx="351">
                  <c:v>-9.2704490198618785</c:v>
                </c:pt>
                <c:pt idx="352">
                  <c:v>-9.9276917332809305</c:v>
                </c:pt>
                <c:pt idx="353">
                  <c:v>-10.583872886114703</c:v>
                </c:pt>
                <c:pt idx="354">
                  <c:v>-11.238991605549161</c:v>
                </c:pt>
                <c:pt idx="355">
                  <c:v>-11.893047149532993</c:v>
                </c:pt>
                <c:pt idx="356">
                  <c:v>-12.546038905781648</c:v>
                </c:pt>
                <c:pt idx="357">
                  <c:v>-13.197966390780341</c:v>
                </c:pt>
                <c:pt idx="358">
                  <c:v>-13.848829248786256</c:v>
                </c:pt>
                <c:pt idx="359">
                  <c:v>-14.498627250830243</c:v>
                </c:pt>
                <c:pt idx="360">
                  <c:v>-14.801669340033264</c:v>
                </c:pt>
                <c:pt idx="361">
                  <c:v>-14.758562057931146</c:v>
                </c:pt>
                <c:pt idx="362">
                  <c:v>-14.715600576784073</c:v>
                </c:pt>
                <c:pt idx="363">
                  <c:v>-14.672784251557497</c:v>
                </c:pt>
                <c:pt idx="364">
                  <c:v>-14.63011244083444</c:v>
                </c:pt>
                <c:pt idx="365">
                  <c:v>-14.587584506791124</c:v>
                </c:pt>
                <c:pt idx="366">
                  <c:v>-14.545199815172751</c:v>
                </c:pt>
                <c:pt idx="367">
                  <c:v>-14.502957735269549</c:v>
                </c:pt>
                <c:pt idx="368">
                  <c:v>-14.460857639892902</c:v>
                </c:pt>
                <c:pt idx="369">
                  <c:v>-14.418898905351771</c:v>
                </c:pt>
                <c:pt idx="370">
                  <c:v>-14.377080911429239</c:v>
                </c:pt>
                <c:pt idx="371">
                  <c:v>-14.33540304135926</c:v>
                </c:pt>
                <c:pt idx="372">
                  <c:v>-14.293864681803576</c:v>
                </c:pt>
                <c:pt idx="373">
                  <c:v>-14.252465222828832</c:v>
                </c:pt>
                <c:pt idx="374">
                  <c:v>-14.211204057883863</c:v>
                </c:pt>
                <c:pt idx="375">
                  <c:v>-14.170080583777146</c:v>
                </c:pt>
                <c:pt idx="376">
                  <c:v>-14.12909420065446</c:v>
                </c:pt>
                <c:pt idx="377">
                  <c:v>-14.088244311976688</c:v>
                </c:pt>
                <c:pt idx="378">
                  <c:v>-14.047530324497787</c:v>
                </c:pt>
                <c:pt idx="379">
                  <c:v>-14.006951648242969</c:v>
                </c:pt>
                <c:pt idx="380">
                  <c:v>-13.966507696487023</c:v>
                </c:pt>
                <c:pt idx="381">
                  <c:v>-13.926197885732783</c:v>
                </c:pt>
                <c:pt idx="382">
                  <c:v>-13.886021635689829</c:v>
                </c:pt>
                <c:pt idx="383">
                  <c:v>-13.84597836925329</c:v>
                </c:pt>
                <c:pt idx="384">
                  <c:v>-13.806067512482832</c:v>
                </c:pt>
                <c:pt idx="385">
                  <c:v>-13.766288494581804</c:v>
                </c:pt>
                <c:pt idx="386">
                  <c:v>-13.726640747876575</c:v>
                </c:pt>
                <c:pt idx="387">
                  <c:v>-13.687123707795969</c:v>
                </c:pt>
                <c:pt idx="388">
                  <c:v>-13.64773681285093</c:v>
                </c:pt>
                <c:pt idx="389">
                  <c:v>-13.608479504614293</c:v>
                </c:pt>
                <c:pt idx="390">
                  <c:v>-13.569351227700702</c:v>
                </c:pt>
                <c:pt idx="391">
                  <c:v>-13.530351429746753</c:v>
                </c:pt>
                <c:pt idx="392">
                  <c:v>-13.491479561391198</c:v>
                </c:pt>
                <c:pt idx="393">
                  <c:v>-13.452735076255356</c:v>
                </c:pt>
                <c:pt idx="394">
                  <c:v>-13.414117430923675</c:v>
                </c:pt>
                <c:pt idx="395">
                  <c:v>-13.3756260849244</c:v>
                </c:pt>
                <c:pt idx="396">
                  <c:v>-13.337260500710443</c:v>
                </c:pt>
                <c:pt idx="397">
                  <c:v>-13.29902014364035</c:v>
                </c:pt>
                <c:pt idx="398">
                  <c:v>-13.260904481959457</c:v>
                </c:pt>
                <c:pt idx="399">
                  <c:v>-13.222912986781134</c:v>
                </c:pt>
                <c:pt idx="400">
                  <c:v>-13.185045132068257</c:v>
                </c:pt>
                <c:pt idx="401">
                  <c:v>-13.147300394614703</c:v>
                </c:pt>
                <c:pt idx="402">
                  <c:v>-12.773921969509095</c:v>
                </c:pt>
                <c:pt idx="403">
                  <c:v>-12.412500265918085</c:v>
                </c:pt>
                <c:pt idx="404">
                  <c:v>-12.062541933763335</c:v>
                </c:pt>
                <c:pt idx="405">
                  <c:v>-11.723579295794444</c:v>
                </c:pt>
                <c:pt idx="406">
                  <c:v>-11.39516875651289</c:v>
                </c:pt>
                <c:pt idx="407">
                  <c:v>-11.076889325520158</c:v>
                </c:pt>
                <c:pt idx="408">
                  <c:v>-10.768341245954131</c:v>
                </c:pt>
                <c:pt idx="409">
                  <c:v>-10.469144719528147</c:v>
                </c:pt>
                <c:pt idx="410">
                  <c:v>-10.178938720452393</c:v>
                </c:pt>
                <c:pt idx="411">
                  <c:v>-9.8973798912060431</c:v>
                </c:pt>
                <c:pt idx="412">
                  <c:v>-9.624141513750164</c:v>
                </c:pt>
                <c:pt idx="413">
                  <c:v>-9.358912550331782</c:v>
                </c:pt>
                <c:pt idx="414">
                  <c:v>-9.1013967485364482</c:v>
                </c:pt>
                <c:pt idx="415">
                  <c:v>-8.8513118057046185</c:v>
                </c:pt>
                <c:pt idx="416">
                  <c:v>-8.6083885882423594</c:v>
                </c:pt>
                <c:pt idx="417">
                  <c:v>-8.3723704017326259</c:v>
                </c:pt>
                <c:pt idx="418">
                  <c:v>-8.1430123080948125</c:v>
                </c:pt>
                <c:pt idx="419">
                  <c:v>-7.920080486349792</c:v>
                </c:pt>
                <c:pt idx="420">
                  <c:v>-7.7033516338293797</c:v>
                </c:pt>
                <c:pt idx="421">
                  <c:v>-7.4926124049253309</c:v>
                </c:pt>
                <c:pt idx="422">
                  <c:v>-7.2876588847061061</c:v>
                </c:pt>
                <c:pt idx="423">
                  <c:v>-7.0882960949424341</c:v>
                </c:pt>
                <c:pt idx="424">
                  <c:v>-6.8943375302764238</c:v>
                </c:pt>
                <c:pt idx="425">
                  <c:v>-6.7056047224461715</c:v>
                </c:pt>
                <c:pt idx="426">
                  <c:v>-6.5219268306395479</c:v>
                </c:pt>
                <c:pt idx="427">
                  <c:v>-6.3431402561987102</c:v>
                </c:pt>
                <c:pt idx="428">
                  <c:v>-6.1690882800324731</c:v>
                </c:pt>
                <c:pt idx="429">
                  <c:v>-5.9996207212174406</c:v>
                </c:pt>
                <c:pt idx="430">
                  <c:v>-5.8345936153827687</c:v>
                </c:pt>
                <c:pt idx="431">
                  <c:v>-5.6738689115774488</c:v>
                </c:pt>
                <c:pt idx="432">
                  <c:v>-5.5173141864150184</c:v>
                </c:pt>
                <c:pt idx="433">
                  <c:v>-5.3648023743782982</c:v>
                </c:pt>
                <c:pt idx="434">
                  <c:v>-5.2162115132478988</c:v>
                </c:pt>
                <c:pt idx="435">
                  <c:v>-5.0714245036924535</c:v>
                </c:pt>
                <c:pt idx="436">
                  <c:v>-4.9303288821271334</c:v>
                </c:pt>
                <c:pt idx="437">
                  <c:v>-4.7928166060101658</c:v>
                </c:pt>
                <c:pt idx="438">
                  <c:v>-4.6587838508051496</c:v>
                </c:pt>
                <c:pt idx="439">
                  <c:v>-4.5281308178908013</c:v>
                </c:pt>
                <c:pt idx="440">
                  <c:v>-4.4007615527492208</c:v>
                </c:pt>
                <c:pt idx="441">
                  <c:v>-4.2765837728096203</c:v>
                </c:pt>
                <c:pt idx="442">
                  <c:v>-4.1555087043667731</c:v>
                </c:pt>
                <c:pt idx="443">
                  <c:v>-4.0374509280325839</c:v>
                </c:pt>
                <c:pt idx="444">
                  <c:v>-3.9223282322154236</c:v>
                </c:pt>
                <c:pt idx="445">
                  <c:v>-3.8100614741554231</c:v>
                </c:pt>
                <c:pt idx="446">
                  <c:v>-3.7005744480750282</c:v>
                </c:pt>
                <c:pt idx="447">
                  <c:v>-3.5937937600329239</c:v>
                </c:pt>
                <c:pt idx="448">
                  <c:v>-3.4896487090962309</c:v>
                </c:pt>
                <c:pt idx="449">
                  <c:v>-3.388071174470582</c:v>
                </c:pt>
                <c:pt idx="450">
                  <c:v>-3.2889955082509457</c:v>
                </c:pt>
                <c:pt idx="451">
                  <c:v>-3.1923584334772532</c:v>
                </c:pt>
                <c:pt idx="452">
                  <c:v>-3.0980989471989893</c:v>
                </c:pt>
                <c:pt idx="453">
                  <c:v>-3.0061582282713322</c:v>
                </c:pt>
                <c:pt idx="454">
                  <c:v>-2.9164795496226925</c:v>
                </c:pt>
                <c:pt idx="455">
                  <c:v>-2.8290081947495902</c:v>
                </c:pt>
                <c:pt idx="456">
                  <c:v>-2.7436913782097125</c:v>
                </c:pt>
                <c:pt idx="457">
                  <c:v>-2.660478169897972</c:v>
                </c:pt>
                <c:pt idx="458">
                  <c:v>-2.5793194229033651</c:v>
                </c:pt>
                <c:pt idx="459">
                  <c:v>-2.5001677047565791</c:v>
                </c:pt>
                <c:pt idx="460">
                  <c:v>-2.4229772318895648</c:v>
                </c:pt>
                <c:pt idx="461">
                  <c:v>-2.3477038071389162</c:v>
                </c:pt>
                <c:pt idx="462">
                  <c:v>-2.2743047601347093</c:v>
                </c:pt>
                <c:pt idx="463">
                  <c:v>-2.2027388904257137</c:v>
                </c:pt>
                <c:pt idx="464">
                  <c:v>-2.1329664132004762</c:v>
                </c:pt>
                <c:pt idx="465">
                  <c:v>-2.0649489074718637</c:v>
                </c:pt>
                <c:pt idx="466">
                  <c:v>-1.9986492666001265</c:v>
                </c:pt>
                <c:pt idx="467">
                  <c:v>-1.9340316510366715</c:v>
                </c:pt>
                <c:pt idx="468">
                  <c:v>-1.8710614431772463</c:v>
                </c:pt>
                <c:pt idx="469">
                  <c:v>-1.8097052042194572</c:v>
                </c:pt>
                <c:pt idx="470">
                  <c:v>-1.7499306329252773</c:v>
                </c:pt>
                <c:pt idx="471">
                  <c:v>-1.6917065261946316</c:v>
                </c:pt>
                <c:pt idx="472">
                  <c:v>-1.6350027413611679</c:v>
                </c:pt>
                <c:pt idx="473">
                  <c:v>-1.579790160126072</c:v>
                </c:pt>
                <c:pt idx="474">
                  <c:v>-1.5260406540501774</c:v>
                </c:pt>
                <c:pt idx="475">
                  <c:v>-1.4737270515287744</c:v>
                </c:pt>
                <c:pt idx="476">
                  <c:v>-1.4228231061773595</c:v>
                </c:pt>
                <c:pt idx="477">
                  <c:v>-1.3733034665601722</c:v>
                </c:pt>
                <c:pt idx="478">
                  <c:v>-1.3251436471967188</c:v>
                </c:pt>
                <c:pt idx="479">
                  <c:v>-1.2783200007846032</c:v>
                </c:pt>
                <c:pt idx="480">
                  <c:v>-1.2328096915798799</c:v>
                </c:pt>
                <c:pt idx="481">
                  <c:v>-1.1885906698788424</c:v>
                </c:pt>
                <c:pt idx="482">
                  <c:v>-1.1456416475476248</c:v>
                </c:pt>
                <c:pt idx="483">
                  <c:v>-1.1039420745483033</c:v>
                </c:pt>
                <c:pt idx="484">
                  <c:v>-1.06347211641226</c:v>
                </c:pt>
                <c:pt idx="485">
                  <c:v>-1.0242126326134928</c:v>
                </c:pt>
                <c:pt idx="486">
                  <c:v>-0.9861451557962827</c:v>
                </c:pt>
                <c:pt idx="487">
                  <c:v>-0.94925187181318538</c:v>
                </c:pt>
                <c:pt idx="488">
                  <c:v>-0.91351560053066849</c:v>
                </c:pt>
                <c:pt idx="489">
                  <c:v>-0.87891977736094562</c:v>
                </c:pt>
                <c:pt idx="490">
                  <c:v>-0.84544843547955995</c:v>
                </c:pt>
                <c:pt idx="491">
                  <c:v>-0.81308618868913296</c:v>
                </c:pt>
                <c:pt idx="492">
                  <c:v>-0.78181821489036807</c:v>
                </c:pt>
                <c:pt idx="493">
                  <c:v>-0.75163024012190327</c:v>
                </c:pt>
                <c:pt idx="494">
                  <c:v>-0.72250852313092451</c:v>
                </c:pt>
                <c:pt idx="495">
                  <c:v>-0.69443984043661677</c:v>
                </c:pt>
                <c:pt idx="496">
                  <c:v>-0.66741147184848637</c:v>
                </c:pt>
                <c:pt idx="497">
                  <c:v>-0.64141118640140793</c:v>
                </c:pt>
                <c:pt idx="498">
                  <c:v>-0.61642722866886746</c:v>
                </c:pt>
                <c:pt idx="499">
                  <c:v>-0.59244830541535287</c:v>
                </c:pt>
                <c:pt idx="500">
                  <c:v>-0.56946357254817381</c:v>
                </c:pt>
                <c:pt idx="501">
                  <c:v>-0.54746262232816134</c:v>
                </c:pt>
                <c:pt idx="502">
                  <c:v>-0.5264354707978095</c:v>
                </c:pt>
                <c:pt idx="503">
                  <c:v>-0.50637254538441001</c:v>
                </c:pt>
                <c:pt idx="504">
                  <c:v>-0.48726467263471279</c:v>
                </c:pt>
                <c:pt idx="505">
                  <c:v>-0.46910306603665752</c:v>
                </c:pt>
                <c:pt idx="506">
                  <c:v>-0.45187931388280056</c:v>
                </c:pt>
                <c:pt idx="507">
                  <c:v>-0.43558536712935503</c:v>
                </c:pt>
                <c:pt idx="508">
                  <c:v>-0.42021352720431893</c:v>
                </c:pt>
                <c:pt idx="509">
                  <c:v>-0.40575643371812453</c:v>
                </c:pt>
                <c:pt idx="510">
                  <c:v>-0.39220705203076911</c:v>
                </c:pt>
                <c:pt idx="511">
                  <c:v>-0.3795586606305737</c:v>
                </c:pt>
                <c:pt idx="512">
                  <c:v>-0.36780483828179339</c:v>
                </c:pt>
                <c:pt idx="513">
                  <c:v>-0.35693945090136842</c:v>
                </c:pt>
                <c:pt idx="514">
                  <c:v>-0.34695663812937505</c:v>
                </c:pt>
                <c:pt idx="515">
                  <c:v>-0.33785079956329173</c:v>
                </c:pt>
                <c:pt idx="516">
                  <c:v>-0.32961658063317806</c:v>
                </c:pt>
                <c:pt idx="517">
                  <c:v>-0.32224885810328358</c:v>
                </c:pt>
                <c:pt idx="518">
                  <c:v>-0.31574272519544172</c:v>
                </c:pt>
                <c:pt idx="519">
                  <c:v>-0.31009347634074241</c:v>
                </c:pt>
                <c:pt idx="520">
                  <c:v>-0.30529659157816913</c:v>
                </c:pt>
                <c:pt idx="521">
                  <c:v>-0.30134772063181448</c:v>
                </c:pt>
                <c:pt idx="522">
                  <c:v>-0.2982426667115029</c:v>
                </c:pt>
                <c:pt idx="523">
                  <c:v>-0.29597737009462066</c:v>
                </c:pt>
                <c:pt idx="524">
                  <c:v>-0.29454789155909161</c:v>
                </c:pt>
                <c:pt idx="525">
                  <c:v>-0.29395039574815041</c:v>
                </c:pt>
                <c:pt idx="526">
                  <c:v>-0.29418113455625561</c:v>
                </c:pt>
                <c:pt idx="527">
                  <c:v>-0.29523643063167898</c:v>
                </c:pt>
                <c:pt idx="528">
                  <c:v>-0.29711266109463702</c:v>
                </c:pt>
                <c:pt idx="529">
                  <c:v>-0.29980624157008784</c:v>
                </c:pt>
                <c:pt idx="530">
                  <c:v>-0.30331361063151385</c:v>
                </c:pt>
                <c:pt idx="531">
                  <c:v>-0.30763121474630117</c:v>
                </c:pt>
                <c:pt idx="532">
                  <c:v>-0.31275549380508394</c:v>
                </c:pt>
                <c:pt idx="533">
                  <c:v>-0.31868286730711293</c:v>
                </c:pt>
                <c:pt idx="534">
                  <c:v>-0.32540972126191742</c:v>
                </c:pt>
                <c:pt idx="535">
                  <c:v>-0.33293239585486994</c:v>
                </c:pt>
                <c:pt idx="536">
                  <c:v>-0.34124717391131704</c:v>
                </c:pt>
                <c:pt idx="537">
                  <c:v>-0.35035027018128151</c:v>
                </c:pt>
                <c:pt idx="538">
                  <c:v>-0.36023782145479488</c:v>
                </c:pt>
                <c:pt idx="539">
                  <c:v>-0.37090587750705917</c:v>
                </c:pt>
                <c:pt idx="540">
                  <c:v>-0.38235039286310085</c:v>
                </c:pt>
                <c:pt idx="541">
                  <c:v>-0.39456721936349781</c:v>
                </c:pt>
                <c:pt idx="542">
                  <c:v>-0.40755209950616916</c:v>
                </c:pt>
                <c:pt idx="543">
                  <c:v>-0.4213006605340992</c:v>
                </c:pt>
                <c:pt idx="544">
                  <c:v>-0.43580840923510028</c:v>
                </c:pt>
                <c:pt idx="545">
                  <c:v>-0.45107072741718846</c:v>
                </c:pt>
                <c:pt idx="546">
                  <c:v>-0.46708286802168225</c:v>
                </c:pt>
                <c:pt idx="547">
                  <c:v>-0.48383995183558154</c:v>
                </c:pt>
                <c:pt idx="548">
                  <c:v>-0.5013369647649577</c:v>
                </c:pt>
                <c:pt idx="549">
                  <c:v>-0.51956875563185989</c:v>
                </c:pt>
                <c:pt idx="550">
                  <c:v>-0.53853003445844683</c:v>
                </c:pt>
                <c:pt idx="551">
                  <c:v>-0.55821537120358289</c:v>
                </c:pt>
                <c:pt idx="552">
                  <c:v>-0.57861919491888747</c:v>
                </c:pt>
                <c:pt idx="553">
                  <c:v>-0.599735793293104</c:v>
                </c:pt>
                <c:pt idx="554">
                  <c:v>-0.62155931255558794</c:v>
                </c:pt>
                <c:pt idx="555">
                  <c:v>-0.6440837577116616</c:v>
                </c:pt>
                <c:pt idx="556">
                  <c:v>-0.66730299308449237</c:v>
                </c:pt>
                <c:pt idx="557">
                  <c:v>-0.69121074313998676</c:v>
                </c:pt>
                <c:pt idx="558">
                  <c:v>-0.71580059357296077</c:v>
                </c:pt>
                <c:pt idx="559">
                  <c:v>-0.74106599263449202</c:v>
                </c:pt>
                <c:pt idx="560">
                  <c:v>-0.76700025268191208</c:v>
                </c:pt>
                <c:pt idx="561">
                  <c:v>-0.79359655193432854</c:v>
                </c:pt>
                <c:pt idx="562">
                  <c:v>-0.82084793641790388</c:v>
                </c:pt>
                <c:pt idx="563">
                  <c:v>-0.84874732208631687</c:v>
                </c:pt>
                <c:pt idx="564">
                  <c:v>-0.87728749710295073</c:v>
                </c:pt>
                <c:pt idx="565">
                  <c:v>-0.90646112427237713</c:v>
                </c:pt>
                <c:pt idx="566">
                  <c:v>-0.93626074360960165</c:v>
                </c:pt>
                <c:pt idx="567">
                  <c:v>-0.9666787750363971</c:v>
                </c:pt>
                <c:pt idx="568">
                  <c:v>-0.99770752119478501</c:v>
                </c:pt>
                <c:pt idx="569">
                  <c:v>-1.029339170368426</c:v>
                </c:pt>
                <c:pt idx="570">
                  <c:v>-1.061565799503283</c:v>
                </c:pt>
                <c:pt idx="571">
                  <c:v>-1.0943793773194948</c:v>
                </c:pt>
                <c:pt idx="572">
                  <c:v>-1.1277717675068897</c:v>
                </c:pt>
                <c:pt idx="573">
                  <c:v>-1.161734731997021</c:v>
                </c:pt>
                <c:pt idx="574">
                  <c:v>-1.1962599343050428</c:v>
                </c:pt>
                <c:pt idx="575">
                  <c:v>-1.2313389429350816</c:v>
                </c:pt>
                <c:pt idx="576">
                  <c:v>-1.2669632348431292</c:v>
                </c:pt>
                <c:pt idx="577">
                  <c:v>-1.303124198951769</c:v>
                </c:pt>
                <c:pt idx="578">
                  <c:v>-1.3398131397113375</c:v>
                </c:pt>
                <c:pt idx="579">
                  <c:v>-1.3770212807023767</c:v>
                </c:pt>
                <c:pt idx="580">
                  <c:v>-1.4147397682744585</c:v>
                </c:pt>
                <c:pt idx="581">
                  <c:v>-1.4529596752166869</c:v>
                </c:pt>
                <c:pt idx="582">
                  <c:v>-1.491672004455374</c:v>
                </c:pt>
                <c:pt idx="583">
                  <c:v>-1.5308676927745701</c:v>
                </c:pt>
                <c:pt idx="584">
                  <c:v>-1.5705376145552921</c:v>
                </c:pt>
                <c:pt idx="585">
                  <c:v>-1.6106725855294561</c:v>
                </c:pt>
                <c:pt idx="586">
                  <c:v>-1.651263366544669</c:v>
                </c:pt>
                <c:pt idx="587">
                  <c:v>-1.6923006673361578</c:v>
                </c:pt>
                <c:pt idx="588">
                  <c:v>-1.7337751503022623</c:v>
                </c:pt>
                <c:pt idx="589">
                  <c:v>-1.7756774342800308</c:v>
                </c:pt>
                <c:pt idx="590">
                  <c:v>-1.8179980983175665</c:v>
                </c:pt>
                <c:pt idx="591">
                  <c:v>-1.8607276854399004</c:v>
                </c:pt>
                <c:pt idx="592">
                  <c:v>-1.9038567064052616</c:v>
                </c:pt>
                <c:pt idx="593">
                  <c:v>-1.947375643448721</c:v>
                </c:pt>
                <c:pt idx="594">
                  <c:v>-1.9912749540102768</c:v>
                </c:pt>
                <c:pt idx="595">
                  <c:v>-2.0355450744445664</c:v>
                </c:pt>
                <c:pt idx="596">
                  <c:v>-2.0801764237094584</c:v>
                </c:pt>
                <c:pt idx="597">
                  <c:v>-2.125159407030869</c:v>
                </c:pt>
                <c:pt idx="598">
                  <c:v>-2.1704844195412769</c:v>
                </c:pt>
                <c:pt idx="599">
                  <c:v>-2.2161418498894232</c:v>
                </c:pt>
                <c:pt idx="600">
                  <c:v>-2.2621220838188605</c:v>
                </c:pt>
                <c:pt idx="601">
                  <c:v>-2.3084155077130011</c:v>
                </c:pt>
                <c:pt idx="602">
                  <c:v>-2.3550125121044889</c:v>
                </c:pt>
                <c:pt idx="603">
                  <c:v>-2.4019034951467311</c:v>
                </c:pt>
                <c:pt idx="604">
                  <c:v>-2.4490788660455456</c:v>
                </c:pt>
                <c:pt idx="605">
                  <c:v>-2.4965290484489513</c:v>
                </c:pt>
                <c:pt idx="606">
                  <c:v>-2.5442444837932028</c:v>
                </c:pt>
                <c:pt idx="607">
                  <c:v>-2.5922156346032428</c:v>
                </c:pt>
                <c:pt idx="608">
                  <c:v>-2.6404329877458581</c:v>
                </c:pt>
                <c:pt idx="609">
                  <c:v>-2.6888870576338437</c:v>
                </c:pt>
                <c:pt idx="610">
                  <c:v>-2.7375683893796245</c:v>
                </c:pt>
                <c:pt idx="611">
                  <c:v>-2.7864675618967976</c:v>
                </c:pt>
                <c:pt idx="612">
                  <c:v>-2.835575190948171</c:v>
                </c:pt>
                <c:pt idx="613">
                  <c:v>-2.8848819321389509</c:v>
                </c:pt>
                <c:pt idx="614">
                  <c:v>-2.9343784838537825</c:v>
                </c:pt>
                <c:pt idx="615">
                  <c:v>-2.9840555901364243</c:v>
                </c:pt>
                <c:pt idx="616">
                  <c:v>-3.0339040435109434</c:v>
                </c:pt>
                <c:pt idx="617">
                  <c:v>-3.0839146877433365</c:v>
                </c:pt>
                <c:pt idx="618">
                  <c:v>-3.1340784205426173</c:v>
                </c:pt>
                <c:pt idx="619">
                  <c:v>-3.1843861962004096</c:v>
                </c:pt>
                <c:pt idx="620">
                  <c:v>-3.234829028168221</c:v>
                </c:pt>
                <c:pt idx="621">
                  <c:v>-3.2853979915716125</c:v>
                </c:pt>
                <c:pt idx="622">
                  <c:v>-3.3360842256605214</c:v>
                </c:pt>
                <c:pt idx="623">
                  <c:v>-3.3868789361951368</c:v>
                </c:pt>
                <c:pt idx="624">
                  <c:v>-3.4377733977667084</c:v>
                </c:pt>
                <c:pt idx="625">
                  <c:v>-3.4887589560527767</c:v>
                </c:pt>
                <c:pt idx="626">
                  <c:v>-3.5398270300064105</c:v>
                </c:pt>
                <c:pt idx="627">
                  <c:v>-3.5909691139790261</c:v>
                </c:pt>
                <c:pt idx="628">
                  <c:v>-3.6421767797764839</c:v>
                </c:pt>
                <c:pt idx="629">
                  <c:v>-3.6934416786481949</c:v>
                </c:pt>
                <c:pt idx="630">
                  <c:v>-3.7447555432090494</c:v>
                </c:pt>
                <c:pt idx="631">
                  <c:v>-3.7961101892940019</c:v>
                </c:pt>
                <c:pt idx="632">
                  <c:v>-3.8474975177452602</c:v>
                </c:pt>
                <c:pt idx="633">
                  <c:v>-3.898909516132032</c:v>
                </c:pt>
                <c:pt idx="634">
                  <c:v>-3.9503382604028463</c:v>
                </c:pt>
                <c:pt idx="635">
                  <c:v>-4.0017759164705904</c:v>
                </c:pt>
                <c:pt idx="636">
                  <c:v>-4.0532147417303044</c:v>
                </c:pt>
                <c:pt idx="637">
                  <c:v>-4.1046470865100453</c:v>
                </c:pt>
                <c:pt idx="638">
                  <c:v>-4.1560653954549318</c:v>
                </c:pt>
                <c:pt idx="639">
                  <c:v>-4.2074622088447686</c:v>
                </c:pt>
                <c:pt idx="640">
                  <c:v>-4.2588301638455031</c:v>
                </c:pt>
                <c:pt idx="641">
                  <c:v>-4.3101619956949531</c:v>
                </c:pt>
                <c:pt idx="642">
                  <c:v>-4.3614505388232141</c:v>
                </c:pt>
                <c:pt idx="643">
                  <c:v>-4.4126887279082085</c:v>
                </c:pt>
                <c:pt idx="644">
                  <c:v>-4.4638695988669062</c:v>
                </c:pt>
                <c:pt idx="645">
                  <c:v>-4.5149862897827395</c:v>
                </c:pt>
                <c:pt idx="646">
                  <c:v>-4.5660320417698665</c:v>
                </c:pt>
                <c:pt idx="647">
                  <c:v>-4.6170001997748376</c:v>
                </c:pt>
                <c:pt idx="648">
                  <c:v>-4.667884213316384</c:v>
                </c:pt>
                <c:pt idx="649">
                  <c:v>-4.7186776371640162</c:v>
                </c:pt>
                <c:pt idx="650">
                  <c:v>-4.7693741319561571</c:v>
                </c:pt>
                <c:pt idx="651">
                  <c:v>-4.8199674647585775</c:v>
                </c:pt>
                <c:pt idx="652">
                  <c:v>-4.8704515095639414</c:v>
                </c:pt>
                <c:pt idx="653">
                  <c:v>-4.9208202477332721</c:v>
                </c:pt>
                <c:pt idx="654">
                  <c:v>-4.9710677683802</c:v>
                </c:pt>
                <c:pt idx="655">
                  <c:v>-5.0211882686988636</c:v>
                </c:pt>
                <c:pt idx="656">
                  <c:v>-5.0711760542363704</c:v>
                </c:pt>
                <c:pt idx="657">
                  <c:v>-5.121025539110728</c:v>
                </c:pt>
                <c:pt idx="658">
                  <c:v>-5.1707312461752162</c:v>
                </c:pt>
                <c:pt idx="659">
                  <c:v>-5.2202878071301297</c:v>
                </c:pt>
                <c:pt idx="660">
                  <c:v>-5.2696899625829374</c:v>
                </c:pt>
                <c:pt idx="661">
                  <c:v>-5.3189325620577721</c:v>
                </c:pt>
                <c:pt idx="662">
                  <c:v>-5.368010563955357</c:v>
                </c:pt>
                <c:pt idx="663">
                  <c:v>-5.4169190354643222</c:v>
                </c:pt>
                <c:pt idx="664">
                  <c:v>-5.4656531524250322</c:v>
                </c:pt>
                <c:pt idx="665">
                  <c:v>-5.5142081991469079</c:v>
                </c:pt>
                <c:pt idx="666">
                  <c:v>-5.5625795681803805</c:v>
                </c:pt>
                <c:pt idx="667">
                  <c:v>-5.6107627600444765</c:v>
                </c:pt>
                <c:pt idx="668">
                  <c:v>-5.6587533829112235</c:v>
                </c:pt>
                <c:pt idx="669">
                  <c:v>-5.7065471522478379</c:v>
                </c:pt>
                <c:pt idx="670">
                  <c:v>-5.7541398904179051</c:v>
                </c:pt>
                <c:pt idx="671">
                  <c:v>-5.8015275262426131</c:v>
                </c:pt>
                <c:pt idx="672">
                  <c:v>-5.8487060945231102</c:v>
                </c:pt>
                <c:pt idx="673">
                  <c:v>-5.8956717355251849</c:v>
                </c:pt>
                <c:pt idx="674">
                  <c:v>-5.9424206944272377</c:v>
                </c:pt>
                <c:pt idx="675">
                  <c:v>-5.9889493207328242</c:v>
                </c:pt>
                <c:pt idx="676">
                  <c:v>-6.0352540676487383</c:v>
                </c:pt>
                <c:pt idx="677">
                  <c:v>-6.0813314914298191</c:v>
                </c:pt>
                <c:pt idx="678">
                  <c:v>-6.127178250691534</c:v>
                </c:pt>
                <c:pt idx="679">
                  <c:v>-6.1727911056915277</c:v>
                </c:pt>
                <c:pt idx="680">
                  <c:v>-6.2181669175811036</c:v>
                </c:pt>
                <c:pt idx="681">
                  <c:v>-6.2633026476278495</c:v>
                </c:pt>
                <c:pt idx="682">
                  <c:v>-6.3081953564104305</c:v>
                </c:pt>
                <c:pt idx="683">
                  <c:v>-6.3528422029866318</c:v>
                </c:pt>
                <c:pt idx="684">
                  <c:v>-6.3972404440357273</c:v>
                </c:pt>
                <c:pt idx="685">
                  <c:v>-6.441387432976267</c:v>
                </c:pt>
                <c:pt idx="686">
                  <c:v>-6.4852806190602639</c:v>
                </c:pt>
                <c:pt idx="687">
                  <c:v>-6.5289175464449043</c:v>
                </c:pt>
                <c:pt idx="688">
                  <c:v>-6.5722958532427711</c:v>
                </c:pt>
                <c:pt idx="689">
                  <c:v>-6.615413270551576</c:v>
                </c:pt>
                <c:pt idx="690">
                  <c:v>-6.6582676214644936</c:v>
                </c:pt>
                <c:pt idx="691">
                  <c:v>-6.7008568200619996</c:v>
                </c:pt>
                <c:pt idx="692">
                  <c:v>-6.743178870386263</c:v>
                </c:pt>
                <c:pt idx="693">
                  <c:v>-6.7852318653990542</c:v>
                </c:pt>
                <c:pt idx="694">
                  <c:v>-6.8270139859240819</c:v>
                </c:pt>
                <c:pt idx="695">
                  <c:v>-6.868523499574775</c:v>
                </c:pt>
                <c:pt idx="696">
                  <c:v>-6.9097587596683736</c:v>
                </c:pt>
                <c:pt idx="697">
                  <c:v>-6.9507182041273063</c:v>
                </c:pt>
                <c:pt idx="698">
                  <c:v>-6.991400354368662</c:v>
                </c:pt>
                <c:pt idx="699">
                  <c:v>-7.0318038141827692</c:v>
                </c:pt>
                <c:pt idx="700">
                  <c:v>-7.0719272686016081</c:v>
                </c:pt>
                <c:pt idx="701">
                  <c:v>-7.1117694827580404</c:v>
                </c:pt>
                <c:pt idx="702">
                  <c:v>-7.1513293007365819</c:v>
                </c:pt>
                <c:pt idx="703">
                  <c:v>-7.1906056444166149</c:v>
                </c:pt>
                <c:pt idx="704">
                  <c:v>-7.2295975123088061</c:v>
                </c:pt>
                <c:pt idx="705">
                  <c:v>-7.2683039783855152</c:v>
                </c:pt>
                <c:pt idx="706">
                  <c:v>-7.306724190905955</c:v>
                </c:pt>
                <c:pt idx="707">
                  <c:v>-7.3448573712369312</c:v>
                </c:pt>
                <c:pt idx="708">
                  <c:v>-7.3827028126697476</c:v>
                </c:pt>
                <c:pt idx="709">
                  <c:v>-7.3827402871271701</c:v>
                </c:pt>
                <c:pt idx="710">
                  <c:v>-7.3827777612990699</c:v>
                </c:pt>
                <c:pt idx="711">
                  <c:v>-7.3828152351854328</c:v>
                </c:pt>
                <c:pt idx="712">
                  <c:v>-7.3828527087862685</c:v>
                </c:pt>
                <c:pt idx="713">
                  <c:v>-7.3828901821015727</c:v>
                </c:pt>
                <c:pt idx="714">
                  <c:v>-7.3829276551313452</c:v>
                </c:pt>
                <c:pt idx="715">
                  <c:v>-7.3829651278755843</c:v>
                </c:pt>
                <c:pt idx="716">
                  <c:v>-7.3830026003342857</c:v>
                </c:pt>
                <c:pt idx="717">
                  <c:v>-7.3830400725074625</c:v>
                </c:pt>
                <c:pt idx="718">
                  <c:v>-7.3830775443951007</c:v>
                </c:pt>
                <c:pt idx="719">
                  <c:v>-7.3831150159972063</c:v>
                </c:pt>
                <c:pt idx="720">
                  <c:v>-7.3831524873137733</c:v>
                </c:pt>
                <c:pt idx="721">
                  <c:v>-7.3831899583448095</c:v>
                </c:pt>
                <c:pt idx="722">
                  <c:v>-7.383227429090307</c:v>
                </c:pt>
                <c:pt idx="723">
                  <c:v>-7.3832648995502668</c:v>
                </c:pt>
                <c:pt idx="724">
                  <c:v>-7.3833023697246896</c:v>
                </c:pt>
                <c:pt idx="725">
                  <c:v>-7.3833398396135737</c:v>
                </c:pt>
                <c:pt idx="726">
                  <c:v>-7.3833773092169217</c:v>
                </c:pt>
                <c:pt idx="727">
                  <c:v>-7.3834147785347284</c:v>
                </c:pt>
                <c:pt idx="728">
                  <c:v>-7.3834522475669964</c:v>
                </c:pt>
                <c:pt idx="729">
                  <c:v>-7.3834897163137239</c:v>
                </c:pt>
                <c:pt idx="730">
                  <c:v>-7.3835271847749082</c:v>
                </c:pt>
                <c:pt idx="731">
                  <c:v>-7.3835646529505565</c:v>
                </c:pt>
                <c:pt idx="732">
                  <c:v>-7.3836021208406608</c:v>
                </c:pt>
                <c:pt idx="733">
                  <c:v>-7.3836395884452175</c:v>
                </c:pt>
                <c:pt idx="734">
                  <c:v>-7.3836770557642364</c:v>
                </c:pt>
                <c:pt idx="735">
                  <c:v>-7.3837145227977095</c:v>
                </c:pt>
                <c:pt idx="736">
                  <c:v>-7.3837519895456385</c:v>
                </c:pt>
                <c:pt idx="737">
                  <c:v>-7.3837894560080235</c:v>
                </c:pt>
                <c:pt idx="738">
                  <c:v>-7.3838269221848609</c:v>
                </c:pt>
                <c:pt idx="739">
                  <c:v>-7.3838643880761534</c:v>
                </c:pt>
                <c:pt idx="740">
                  <c:v>-7.3839018536819001</c:v>
                </c:pt>
                <c:pt idx="741">
                  <c:v>-7.3839393190020983</c:v>
                </c:pt>
                <c:pt idx="742">
                  <c:v>-7.3839767840367481</c:v>
                </c:pt>
                <c:pt idx="743">
                  <c:v>-7.3840142487858555</c:v>
                </c:pt>
                <c:pt idx="744">
                  <c:v>-7.3840517132494083</c:v>
                </c:pt>
                <c:pt idx="745">
                  <c:v>-7.3840891774274118</c:v>
                </c:pt>
                <c:pt idx="746">
                  <c:v>-7.3841266413198658</c:v>
                </c:pt>
                <c:pt idx="747">
                  <c:v>-7.3841641049267679</c:v>
                </c:pt>
                <c:pt idx="748">
                  <c:v>-7.3842015682481223</c:v>
                </c:pt>
                <c:pt idx="749">
                  <c:v>-7.384239031283923</c:v>
                </c:pt>
                <c:pt idx="750">
                  <c:v>-7.3842764940341734</c:v>
                </c:pt>
                <c:pt idx="751">
                  <c:v>-7.3843139564988691</c:v>
                </c:pt>
                <c:pt idx="752">
                  <c:v>-7.384351418678011</c:v>
                </c:pt>
                <c:pt idx="753">
                  <c:v>-7.3843888805716027</c:v>
                </c:pt>
                <c:pt idx="754">
                  <c:v>-7.3844263421796361</c:v>
                </c:pt>
                <c:pt idx="755">
                  <c:v>-7.3844638035021148</c:v>
                </c:pt>
                <c:pt idx="756">
                  <c:v>-7.3845012645390389</c:v>
                </c:pt>
                <c:pt idx="757">
                  <c:v>-7.3845387252904047</c:v>
                </c:pt>
                <c:pt idx="758">
                  <c:v>-7.3845761857562113</c:v>
                </c:pt>
                <c:pt idx="759">
                  <c:v>-7.3846136459364642</c:v>
                </c:pt>
                <c:pt idx="760">
                  <c:v>-7.3846511058311606</c:v>
                </c:pt>
                <c:pt idx="761">
                  <c:v>-7.3846885654402969</c:v>
                </c:pt>
                <c:pt idx="762">
                  <c:v>-7.3847260247638733</c:v>
                </c:pt>
                <c:pt idx="763">
                  <c:v>-7.3847634838018905</c:v>
                </c:pt>
                <c:pt idx="764">
                  <c:v>-7.3848009425543477</c:v>
                </c:pt>
                <c:pt idx="765">
                  <c:v>-7.384838401021244</c:v>
                </c:pt>
                <c:pt idx="766">
                  <c:v>-7.3848758592025758</c:v>
                </c:pt>
                <c:pt idx="767">
                  <c:v>-7.3849133170983503</c:v>
                </c:pt>
                <c:pt idx="768">
                  <c:v>-7.3849507747085603</c:v>
                </c:pt>
                <c:pt idx="769">
                  <c:v>-7.3849882320332085</c:v>
                </c:pt>
                <c:pt idx="770">
                  <c:v>-7.3850256890722896</c:v>
                </c:pt>
                <c:pt idx="771">
                  <c:v>-7.3850631458258089</c:v>
                </c:pt>
                <c:pt idx="772">
                  <c:v>-7.3851006022937637</c:v>
                </c:pt>
                <c:pt idx="773">
                  <c:v>-7.3851380584761506</c:v>
                </c:pt>
                <c:pt idx="774">
                  <c:v>-7.3851755143729729</c:v>
                </c:pt>
                <c:pt idx="775">
                  <c:v>-7.3852129699842308</c:v>
                </c:pt>
                <c:pt idx="776">
                  <c:v>-7.385250425309918</c:v>
                </c:pt>
                <c:pt idx="777">
                  <c:v>-7.3852878803500408</c:v>
                </c:pt>
                <c:pt idx="778">
                  <c:v>-7.3853253351045938</c:v>
                </c:pt>
                <c:pt idx="779">
                  <c:v>-7.3853627895735778</c:v>
                </c:pt>
                <c:pt idx="780">
                  <c:v>-7.385400243756993</c:v>
                </c:pt>
                <c:pt idx="781">
                  <c:v>-7.3854376976548393</c:v>
                </c:pt>
                <c:pt idx="782">
                  <c:v>-7.3854751512671122</c:v>
                </c:pt>
                <c:pt idx="783">
                  <c:v>-7.3855126045938126</c:v>
                </c:pt>
                <c:pt idx="784">
                  <c:v>-7.3855500576349495</c:v>
                </c:pt>
                <c:pt idx="785">
                  <c:v>-7.385587510390506</c:v>
                </c:pt>
                <c:pt idx="786">
                  <c:v>-7.3856249628604935</c:v>
                </c:pt>
                <c:pt idx="787">
                  <c:v>-7.3856624150449059</c:v>
                </c:pt>
                <c:pt idx="788">
                  <c:v>-7.3856998669437459</c:v>
                </c:pt>
                <c:pt idx="789">
                  <c:v>-7.385737318557009</c:v>
                </c:pt>
                <c:pt idx="790">
                  <c:v>-7.3857747698846961</c:v>
                </c:pt>
                <c:pt idx="791">
                  <c:v>-7.3858122209268133</c:v>
                </c:pt>
                <c:pt idx="792">
                  <c:v>-7.3858496716833502</c:v>
                </c:pt>
                <c:pt idx="793">
                  <c:v>-7.3858871221543145</c:v>
                </c:pt>
                <c:pt idx="794">
                  <c:v>-7.3859245723396958</c:v>
                </c:pt>
                <c:pt idx="795">
                  <c:v>-7.3859620222395064</c:v>
                </c:pt>
                <c:pt idx="796">
                  <c:v>-7.3859994718537303</c:v>
                </c:pt>
                <c:pt idx="797">
                  <c:v>-7.3860369211823782</c:v>
                </c:pt>
                <c:pt idx="798">
                  <c:v>-7.3860743702254474</c:v>
                </c:pt>
                <c:pt idx="799">
                  <c:v>-7.3861118189829371</c:v>
                </c:pt>
                <c:pt idx="800">
                  <c:v>-7.3861492674548437</c:v>
                </c:pt>
                <c:pt idx="801">
                  <c:v>-7.3861867156411725</c:v>
                </c:pt>
                <c:pt idx="802">
                  <c:v>-7.3862241635419164</c:v>
                </c:pt>
                <c:pt idx="803">
                  <c:v>-7.3862616111570771</c:v>
                </c:pt>
                <c:pt idx="804">
                  <c:v>-7.3862990584866575</c:v>
                </c:pt>
                <c:pt idx="805">
                  <c:v>-7.3863365055306556</c:v>
                </c:pt>
                <c:pt idx="806">
                  <c:v>-7.3863739522890635</c:v>
                </c:pt>
                <c:pt idx="807">
                  <c:v>-7.3864113987618891</c:v>
                </c:pt>
                <c:pt idx="808">
                  <c:v>-7.3864488449491317</c:v>
                </c:pt>
                <c:pt idx="809">
                  <c:v>-7.3864862908507876</c:v>
                </c:pt>
                <c:pt idx="810">
                  <c:v>-7.3865237364668541</c:v>
                </c:pt>
                <c:pt idx="811">
                  <c:v>-7.3865611817973376</c:v>
                </c:pt>
                <c:pt idx="812">
                  <c:v>-7.3865986268422308</c:v>
                </c:pt>
                <c:pt idx="813">
                  <c:v>-7.3866360716015373</c:v>
                </c:pt>
                <c:pt idx="814">
                  <c:v>-7.3866735160752581</c:v>
                </c:pt>
                <c:pt idx="815">
                  <c:v>-7.3867109602633834</c:v>
                </c:pt>
                <c:pt idx="816">
                  <c:v>-7.3867484041659237</c:v>
                </c:pt>
                <c:pt idx="817">
                  <c:v>-7.3867858477828703</c:v>
                </c:pt>
                <c:pt idx="818">
                  <c:v>-7.3868232911142293</c:v>
                </c:pt>
                <c:pt idx="819">
                  <c:v>-7.3868607341599963</c:v>
                </c:pt>
                <c:pt idx="820">
                  <c:v>-7.3868981769201669</c:v>
                </c:pt>
                <c:pt idx="821">
                  <c:v>-7.3869356193947482</c:v>
                </c:pt>
                <c:pt idx="822">
                  <c:v>-7.3869730615837392</c:v>
                </c:pt>
                <c:pt idx="823">
                  <c:v>-7.387010503487133</c:v>
                </c:pt>
                <c:pt idx="824">
                  <c:v>-7.3870479451049311</c:v>
                </c:pt>
                <c:pt idx="825">
                  <c:v>-7.3870853864371373</c:v>
                </c:pt>
                <c:pt idx="826">
                  <c:v>-7.387122827483747</c:v>
                </c:pt>
                <c:pt idx="827">
                  <c:v>-7.3871602682447604</c:v>
                </c:pt>
                <c:pt idx="828">
                  <c:v>-7.3871977087201746</c:v>
                </c:pt>
                <c:pt idx="829">
                  <c:v>-7.3872351489099977</c:v>
                </c:pt>
                <c:pt idx="830">
                  <c:v>-7.3872725888142181</c:v>
                </c:pt>
                <c:pt idx="831">
                  <c:v>-7.387310028432843</c:v>
                </c:pt>
                <c:pt idx="832">
                  <c:v>-7.387347467765867</c:v>
                </c:pt>
                <c:pt idx="833">
                  <c:v>-7.3873849068132911</c:v>
                </c:pt>
                <c:pt idx="834">
                  <c:v>-7.3874223455751178</c:v>
                </c:pt>
                <c:pt idx="835">
                  <c:v>-7.3874597840513418</c:v>
                </c:pt>
                <c:pt idx="836">
                  <c:v>-7.3874972222419633</c:v>
                </c:pt>
                <c:pt idx="837">
                  <c:v>-7.387534660146982</c:v>
                </c:pt>
                <c:pt idx="838">
                  <c:v>-7.3875720977664052</c:v>
                </c:pt>
                <c:pt idx="839">
                  <c:v>-7.3876095351002204</c:v>
                </c:pt>
                <c:pt idx="840">
                  <c:v>-7.3876469721484366</c:v>
                </c:pt>
                <c:pt idx="841">
                  <c:v>-7.3876844089110456</c:v>
                </c:pt>
                <c:pt idx="842">
                  <c:v>-7.3877218453880511</c:v>
                </c:pt>
                <c:pt idx="843">
                  <c:v>-7.3877592815794495</c:v>
                </c:pt>
                <c:pt idx="844">
                  <c:v>-7.3877967174852444</c:v>
                </c:pt>
                <c:pt idx="845">
                  <c:v>-7.3878341531054321</c:v>
                </c:pt>
                <c:pt idx="846">
                  <c:v>-7.3878715884400128</c:v>
                </c:pt>
                <c:pt idx="847">
                  <c:v>-7.3879090234889855</c:v>
                </c:pt>
                <c:pt idx="848">
                  <c:v>-7.3879464582523537</c:v>
                </c:pt>
                <c:pt idx="849">
                  <c:v>-7.3879838927301096</c:v>
                </c:pt>
                <c:pt idx="850">
                  <c:v>-7.3880213269222592</c:v>
                </c:pt>
                <c:pt idx="851">
                  <c:v>-7.3880587608287982</c:v>
                </c:pt>
                <c:pt idx="852">
                  <c:v>-7.3880961944497274</c:v>
                </c:pt>
                <c:pt idx="853">
                  <c:v>-7.3881336277850451</c:v>
                </c:pt>
                <c:pt idx="854">
                  <c:v>-7.3881710608347531</c:v>
                </c:pt>
                <c:pt idx="855">
                  <c:v>-7.3882084935988495</c:v>
                </c:pt>
                <c:pt idx="856">
                  <c:v>-7.3882459260773325</c:v>
                </c:pt>
                <c:pt idx="857">
                  <c:v>-7.3882833582701997</c:v>
                </c:pt>
                <c:pt idx="858">
                  <c:v>-7.3883207901774561</c:v>
                </c:pt>
                <c:pt idx="859">
                  <c:v>-7.3883582217990993</c:v>
                </c:pt>
                <c:pt idx="860">
                  <c:v>-7.3883956531351282</c:v>
                </c:pt>
                <c:pt idx="861">
                  <c:v>-7.3884330841855421</c:v>
                </c:pt>
                <c:pt idx="862">
                  <c:v>-7.3884705149503382</c:v>
                </c:pt>
                <c:pt idx="863">
                  <c:v>-7.3885079454295219</c:v>
                </c:pt>
                <c:pt idx="864">
                  <c:v>-7.3885453756230826</c:v>
                </c:pt>
                <c:pt idx="865">
                  <c:v>-7.3885828055310308</c:v>
                </c:pt>
                <c:pt idx="866">
                  <c:v>-7.3886202351533568</c:v>
                </c:pt>
                <c:pt idx="867">
                  <c:v>-7.3886576644900686</c:v>
                </c:pt>
                <c:pt idx="868">
                  <c:v>-7.3886950935411555</c:v>
                </c:pt>
                <c:pt idx="869">
                  <c:v>-7.3887325223066274</c:v>
                </c:pt>
                <c:pt idx="870">
                  <c:v>-7.388769950786477</c:v>
                </c:pt>
                <c:pt idx="871">
                  <c:v>-7.3888073789807063</c:v>
                </c:pt>
                <c:pt idx="872">
                  <c:v>-7.3888448068893142</c:v>
                </c:pt>
                <c:pt idx="873">
                  <c:v>-7.3888822345123009</c:v>
                </c:pt>
                <c:pt idx="874">
                  <c:v>-7.3889196618496653</c:v>
                </c:pt>
                <c:pt idx="875">
                  <c:v>-7.388957088901404</c:v>
                </c:pt>
                <c:pt idx="876">
                  <c:v>-7.3889945156675196</c:v>
                </c:pt>
                <c:pt idx="877">
                  <c:v>-7.3890319421480122</c:v>
                </c:pt>
                <c:pt idx="878">
                  <c:v>-7.389069368342879</c:v>
                </c:pt>
                <c:pt idx="879">
                  <c:v>-7.38910679425212</c:v>
                </c:pt>
                <c:pt idx="880">
                  <c:v>-7.3891442198757362</c:v>
                </c:pt>
                <c:pt idx="881">
                  <c:v>-7.3891816452137258</c:v>
                </c:pt>
                <c:pt idx="882">
                  <c:v>-7.3892190702660923</c:v>
                </c:pt>
                <c:pt idx="883">
                  <c:v>-7.3892564950328259</c:v>
                </c:pt>
                <c:pt idx="884">
                  <c:v>-7.3892939195139311</c:v>
                </c:pt>
                <c:pt idx="885">
                  <c:v>-7.3893313437094097</c:v>
                </c:pt>
                <c:pt idx="886">
                  <c:v>-7.3893687676192581</c:v>
                </c:pt>
                <c:pt idx="887">
                  <c:v>-7.389406191243479</c:v>
                </c:pt>
                <c:pt idx="888">
                  <c:v>-7.3894436145820706</c:v>
                </c:pt>
                <c:pt idx="889">
                  <c:v>-7.3894810376350284</c:v>
                </c:pt>
                <c:pt idx="890">
                  <c:v>-7.3895184604023525</c:v>
                </c:pt>
                <c:pt idx="891">
                  <c:v>-7.3895558828840482</c:v>
                </c:pt>
                <c:pt idx="892">
                  <c:v>-7.389593305080111</c:v>
                </c:pt>
                <c:pt idx="893">
                  <c:v>-7.3896307269905384</c:v>
                </c:pt>
                <c:pt idx="894">
                  <c:v>-7.3896681486153346</c:v>
                </c:pt>
                <c:pt idx="895">
                  <c:v>-7.3897055699544936</c:v>
                </c:pt>
                <c:pt idx="896">
                  <c:v>-7.3897429910080197</c:v>
                </c:pt>
                <c:pt idx="897">
                  <c:v>-7.3897804117759085</c:v>
                </c:pt>
                <c:pt idx="898">
                  <c:v>-7.3898178322581654</c:v>
                </c:pt>
                <c:pt idx="899">
                  <c:v>-7.3898552524547805</c:v>
                </c:pt>
                <c:pt idx="900">
                  <c:v>-7.3898926723657601</c:v>
                </c:pt>
                <c:pt idx="901">
                  <c:v>-7.3899300919911024</c:v>
                </c:pt>
                <c:pt idx="902">
                  <c:v>-7.3899675113308083</c:v>
                </c:pt>
                <c:pt idx="903">
                  <c:v>-7.3900049303848725</c:v>
                </c:pt>
                <c:pt idx="904">
                  <c:v>-7.3900423491533003</c:v>
                </c:pt>
                <c:pt idx="905">
                  <c:v>-7.3900797676360837</c:v>
                </c:pt>
                <c:pt idx="906">
                  <c:v>-7.3901171858332315</c:v>
                </c:pt>
                <c:pt idx="907">
                  <c:v>-7.390154603744735</c:v>
                </c:pt>
                <c:pt idx="908">
                  <c:v>-7.3901920213706003</c:v>
                </c:pt>
                <c:pt idx="909">
                  <c:v>-7.3902294387108185</c:v>
                </c:pt>
                <c:pt idx="910">
                  <c:v>-7.3902668557653985</c:v>
                </c:pt>
                <c:pt idx="911">
                  <c:v>-7.3903042725343298</c:v>
                </c:pt>
                <c:pt idx="912">
                  <c:v>-7.3903416890176272</c:v>
                </c:pt>
                <c:pt idx="913">
                  <c:v>-7.3903791052152714</c:v>
                </c:pt>
                <c:pt idx="914">
                  <c:v>-7.3904165211272694</c:v>
                </c:pt>
                <c:pt idx="915">
                  <c:v>-7.3904539367536248</c:v>
                </c:pt>
                <c:pt idx="916">
                  <c:v>-7.3904913520943358</c:v>
                </c:pt>
                <c:pt idx="917">
                  <c:v>-7.390528767149398</c:v>
                </c:pt>
                <c:pt idx="918">
                  <c:v>-7.3905661819188166</c:v>
                </c:pt>
                <c:pt idx="919">
                  <c:v>-7.3906035964025829</c:v>
                </c:pt>
                <c:pt idx="920">
                  <c:v>-7.390641010600703</c:v>
                </c:pt>
                <c:pt idx="921">
                  <c:v>-7.3906784245131716</c:v>
                </c:pt>
                <c:pt idx="922">
                  <c:v>-7.3907158381399949</c:v>
                </c:pt>
                <c:pt idx="923">
                  <c:v>-7.3907532514811694</c:v>
                </c:pt>
                <c:pt idx="924">
                  <c:v>-7.3907906645366879</c:v>
                </c:pt>
                <c:pt idx="925">
                  <c:v>-7.3908280773065576</c:v>
                </c:pt>
                <c:pt idx="926">
                  <c:v>-7.3908654897907748</c:v>
                </c:pt>
                <c:pt idx="927">
                  <c:v>-7.3909029019893415</c:v>
                </c:pt>
                <c:pt idx="928">
                  <c:v>-7.3909403139022567</c:v>
                </c:pt>
                <c:pt idx="929">
                  <c:v>-7.3909777255295142</c:v>
                </c:pt>
                <c:pt idx="930">
                  <c:v>-7.3910151368711228</c:v>
                </c:pt>
                <c:pt idx="931">
                  <c:v>-7.3910525479270728</c:v>
                </c:pt>
                <c:pt idx="932">
                  <c:v>-7.3910899586973677</c:v>
                </c:pt>
                <c:pt idx="933">
                  <c:v>-7.391127369182013</c:v>
                </c:pt>
                <c:pt idx="934">
                  <c:v>-7.3911647793809951</c:v>
                </c:pt>
                <c:pt idx="935">
                  <c:v>-7.3912021892943232</c:v>
                </c:pt>
                <c:pt idx="936">
                  <c:v>-7.3912395989219943</c:v>
                </c:pt>
                <c:pt idx="937">
                  <c:v>-7.3912770082640078</c:v>
                </c:pt>
                <c:pt idx="938">
                  <c:v>-7.39131441732036</c:v>
                </c:pt>
                <c:pt idx="939">
                  <c:v>-7.3913518260910545</c:v>
                </c:pt>
                <c:pt idx="940">
                  <c:v>-7.3913892345760912</c:v>
                </c:pt>
                <c:pt idx="941">
                  <c:v>-7.3914266427754702</c:v>
                </c:pt>
                <c:pt idx="942">
                  <c:v>-7.3914640506891871</c:v>
                </c:pt>
                <c:pt idx="943">
                  <c:v>-7.39150145831724</c:v>
                </c:pt>
                <c:pt idx="944">
                  <c:v>-7.3915388656596352</c:v>
                </c:pt>
                <c:pt idx="945">
                  <c:v>-7.3915762727163647</c:v>
                </c:pt>
                <c:pt idx="946">
                  <c:v>-7.3916136794874348</c:v>
                </c:pt>
                <c:pt idx="947">
                  <c:v>-7.3916510859728373</c:v>
                </c:pt>
                <c:pt idx="948">
                  <c:v>-7.3916884921725785</c:v>
                </c:pt>
                <c:pt idx="949">
                  <c:v>-7.3917258980866549</c:v>
                </c:pt>
                <c:pt idx="950">
                  <c:v>-7.3917633037150656</c:v>
                </c:pt>
                <c:pt idx="951">
                  <c:v>-7.3918007090578088</c:v>
                </c:pt>
                <c:pt idx="952">
                  <c:v>-7.3918381141148863</c:v>
                </c:pt>
                <c:pt idx="953">
                  <c:v>-7.3918755188863017</c:v>
                </c:pt>
                <c:pt idx="954">
                  <c:v>-7.3919129233720451</c:v>
                </c:pt>
                <c:pt idx="955">
                  <c:v>-7.3919503275721228</c:v>
                </c:pt>
                <c:pt idx="956">
                  <c:v>-7.3919877314865321</c:v>
                </c:pt>
                <c:pt idx="957">
                  <c:v>-7.3920251351152713</c:v>
                </c:pt>
                <c:pt idx="958">
                  <c:v>-7.392062538458342</c:v>
                </c:pt>
                <c:pt idx="959">
                  <c:v>-7.3920999415157436</c:v>
                </c:pt>
                <c:pt idx="960">
                  <c:v>-7.3921373442874732</c:v>
                </c:pt>
                <c:pt idx="961">
                  <c:v>-7.3921747467735326</c:v>
                </c:pt>
                <c:pt idx="962">
                  <c:v>-7.3922121489739157</c:v>
                </c:pt>
                <c:pt idx="963">
                  <c:v>-7.3922495508886312</c:v>
                </c:pt>
                <c:pt idx="964">
                  <c:v>-7.3922869525176749</c:v>
                </c:pt>
                <c:pt idx="965">
                  <c:v>-7.3923243538610386</c:v>
                </c:pt>
                <c:pt idx="966">
                  <c:v>-7.3923617549187357</c:v>
                </c:pt>
                <c:pt idx="967">
                  <c:v>-7.3923991556907502</c:v>
                </c:pt>
                <c:pt idx="968">
                  <c:v>-7.3924365561770973</c:v>
                </c:pt>
                <c:pt idx="969">
                  <c:v>-7.3924739563777644</c:v>
                </c:pt>
                <c:pt idx="970">
                  <c:v>-7.3925113562927596</c:v>
                </c:pt>
                <c:pt idx="971">
                  <c:v>-7.3925487559220731</c:v>
                </c:pt>
                <c:pt idx="972">
                  <c:v>-7.3925861552657119</c:v>
                </c:pt>
                <c:pt idx="973">
                  <c:v>-7.3926235543236745</c:v>
                </c:pt>
                <c:pt idx="974">
                  <c:v>-7.3926609530959562</c:v>
                </c:pt>
                <c:pt idx="975">
                  <c:v>-7.3926983515825606</c:v>
                </c:pt>
                <c:pt idx="976">
                  <c:v>-7.3927357497834842</c:v>
                </c:pt>
                <c:pt idx="977">
                  <c:v>-7.3927731476987271</c:v>
                </c:pt>
                <c:pt idx="978">
                  <c:v>-7.3928105453282891</c:v>
                </c:pt>
                <c:pt idx="979">
                  <c:v>-7.392847942672172</c:v>
                </c:pt>
                <c:pt idx="980">
                  <c:v>-7.3928853397303733</c:v>
                </c:pt>
                <c:pt idx="981">
                  <c:v>-7.3929227365028902</c:v>
                </c:pt>
                <c:pt idx="982">
                  <c:v>-7.3929601329897254</c:v>
                </c:pt>
                <c:pt idx="983">
                  <c:v>-7.3929975291908772</c:v>
                </c:pt>
                <c:pt idx="984">
                  <c:v>-7.3930349251063427</c:v>
                </c:pt>
                <c:pt idx="985">
                  <c:v>-7.3930723207361266</c:v>
                </c:pt>
                <c:pt idx="986">
                  <c:v>-7.3931097160802226</c:v>
                </c:pt>
                <c:pt idx="987">
                  <c:v>-7.3931471111386333</c:v>
                </c:pt>
                <c:pt idx="988">
                  <c:v>-7.3931845059113614</c:v>
                </c:pt>
                <c:pt idx="989">
                  <c:v>-7.3932219003983999</c:v>
                </c:pt>
                <c:pt idx="990">
                  <c:v>-7.3932592945997531</c:v>
                </c:pt>
                <c:pt idx="991">
                  <c:v>-7.3932966885154148</c:v>
                </c:pt>
                <c:pt idx="992">
                  <c:v>-7.3933340821453939</c:v>
                </c:pt>
                <c:pt idx="993">
                  <c:v>-7.3933714754896798</c:v>
                </c:pt>
                <c:pt idx="994">
                  <c:v>-7.3934088685482759</c:v>
                </c:pt>
                <c:pt idx="995">
                  <c:v>-7.3934462613211842</c:v>
                </c:pt>
                <c:pt idx="996">
                  <c:v>-7.3934836538084001</c:v>
                </c:pt>
                <c:pt idx="997">
                  <c:v>-7.3935210460099254</c:v>
                </c:pt>
                <c:pt idx="998">
                  <c:v>-7.3935584379257593</c:v>
                </c:pt>
                <c:pt idx="999">
                  <c:v>-7.3935958295558999</c:v>
                </c:pt>
                <c:pt idx="1000">
                  <c:v>-7.3936332209003499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Calculs!$J$4:$J$1004</c:f>
              <c:numCache>
                <c:formatCode>0.00</c:formatCode>
                <c:ptCount val="1001"/>
                <c:pt idx="0">
                  <c:v>0</c:v>
                </c:pt>
                <c:pt idx="1">
                  <c:v>1.2468844080580909E-6</c:v>
                </c:pt>
                <c:pt idx="2">
                  <c:v>1.7527989203252117E-4</c:v>
                </c:pt>
                <c:pt idx="3">
                  <c:v>8.6277579208193734E-4</c:v>
                </c:pt>
                <c:pt idx="4">
                  <c:v>2.4046450068854865E-3</c:v>
                </c:pt>
                <c:pt idx="5">
                  <c:v>5.1421299453992299E-3</c:v>
                </c:pt>
                <c:pt idx="6">
                  <c:v>9.3305772844945421E-3</c:v>
                </c:pt>
                <c:pt idx="7">
                  <c:v>1.505300286097388E-2</c:v>
                </c:pt>
                <c:pt idx="8">
                  <c:v>2.2306169362606054E-2</c:v>
                </c:pt>
                <c:pt idx="9">
                  <c:v>3.108682263817425E-2</c:v>
                </c:pt>
                <c:pt idx="10">
                  <c:v>4.1391691759686877E-2</c:v>
                </c:pt>
                <c:pt idx="11">
                  <c:v>5.3217489085240884E-2</c:v>
                </c:pt>
                <c:pt idx="12">
                  <c:v>6.6560910322532474E-2</c:v>
                </c:pt>
                <c:pt idx="13">
                  <c:v>8.1418634593009798E-2</c:v>
                </c:pt>
                <c:pt idx="14">
                  <c:v>9.778732449666247E-2</c:v>
                </c:pt>
                <c:pt idx="15">
                  <c:v>0.11566362617744244</c:v>
                </c:pt>
                <c:pt idx="16">
                  <c:v>0.13504416938931085</c:v>
                </c:pt>
                <c:pt idx="17">
                  <c:v>0.15592556756290543</c:v>
                </c:pt>
                <c:pt idx="18">
                  <c:v>0.17830441787282267</c:v>
                </c:pt>
                <c:pt idx="19">
                  <c:v>0.20217730130550962</c:v>
                </c:pt>
                <c:pt idx="20">
                  <c:v>0.22754078272775924</c:v>
                </c:pt>
                <c:pt idx="21">
                  <c:v>0.25439141095580386</c:v>
                </c:pt>
                <c:pt idx="22">
                  <c:v>0.28272571882500097</c:v>
                </c:pt>
                <c:pt idx="23">
                  <c:v>0.31254022326010539</c:v>
                </c:pt>
                <c:pt idx="24">
                  <c:v>0.34383142534612221</c:v>
                </c:pt>
                <c:pt idx="25">
                  <c:v>0.37659581039973472</c:v>
                </c:pt>
                <c:pt idx="26">
                  <c:v>0.41082984804130063</c:v>
                </c:pt>
                <c:pt idx="27">
                  <c:v>0.44652999226741164</c:v>
                </c:pt>
                <c:pt idx="28">
                  <c:v>0.48369268152400979</c:v>
                </c:pt>
                <c:pt idx="29">
                  <c:v>0.52231433878005418</c:v>
                </c:pt>
                <c:pt idx="30">
                  <c:v>0.56239137160173291</c:v>
                </c:pt>
                <c:pt idx="31">
                  <c:v>0.60392017222721295</c:v>
                </c:pt>
                <c:pt idx="32">
                  <c:v>0.64689711764192259</c:v>
                </c:pt>
                <c:pt idx="33">
                  <c:v>0.69131856965435989</c:v>
                </c:pt>
                <c:pt idx="34">
                  <c:v>0.73718087497242069</c:v>
                </c:pt>
                <c:pt idx="35">
                  <c:v>0.78456428471823159</c:v>
                </c:pt>
                <c:pt idx="36">
                  <c:v>0.83355178655237749</c:v>
                </c:pt>
                <c:pt idx="37">
                  <c:v>0.88414514304824365</c:v>
                </c:pt>
                <c:pt idx="38">
                  <c:v>0.93634597964129618</c:v>
                </c:pt>
                <c:pt idx="39">
                  <c:v>0.99015575093220709</c:v>
                </c:pt>
                <c:pt idx="40">
                  <c:v>1.0455757485277535</c:v>
                </c:pt>
                <c:pt idx="41">
                  <c:v>1.1026071082748843</c:v>
                </c:pt>
                <c:pt idx="42">
                  <c:v>1.1612508169504216</c:v>
                </c:pt>
                <c:pt idx="43">
                  <c:v>1.2215077184609882</c:v>
                </c:pt>
                <c:pt idx="44">
                  <c:v>1.2833785196010374</c:v>
                </c:pt>
                <c:pt idx="45">
                  <c:v>1.3468637954111267</c:v>
                </c:pt>
                <c:pt idx="46">
                  <c:v>1.4119639941736386</c:v>
                </c:pt>
                <c:pt idx="47">
                  <c:v>1.4786794420789078</c:v>
                </c:pt>
                <c:pt idx="48">
                  <c:v>1.5470103475910271</c:v>
                </c:pt>
                <c:pt idx="49">
                  <c:v>1.6169568055394148</c:v>
                </c:pt>
                <c:pt idx="50">
                  <c:v>1.6885188009594387</c:v>
                </c:pt>
                <c:pt idx="51">
                  <c:v>1.7616966884653316</c:v>
                </c:pt>
                <c:pt idx="52">
                  <c:v>1.8364916754603335</c:v>
                </c:pt>
                <c:pt idx="53">
                  <c:v>1.9129053548601453</c:v>
                </c:pt>
                <c:pt idx="54">
                  <c:v>1.9909392334203575</c:v>
                </c:pt>
                <c:pt idx="55">
                  <c:v>2.0705947342694504</c:v>
                </c:pt>
                <c:pt idx="56">
                  <c:v>2.151873199306769</c:v>
                </c:pt>
                <c:pt idx="57">
                  <c:v>2.2347758914752025</c:v>
                </c:pt>
                <c:pt idx="58">
                  <c:v>2.3193039969174318</c:v>
                </c:pt>
                <c:pt idx="59">
                  <c:v>2.4054586270238412</c:v>
                </c:pt>
                <c:pt idx="60">
                  <c:v>2.4932408203794916</c:v>
                </c:pt>
                <c:pt idx="61">
                  <c:v>2.5826515446169402</c:v>
                </c:pt>
                <c:pt idx="62">
                  <c:v>2.6736916981811194</c:v>
                </c:pt>
                <c:pt idx="63">
                  <c:v>2.7663621120119912</c:v>
                </c:pt>
                <c:pt idx="64">
                  <c:v>2.8606635511502345</c:v>
                </c:pt>
                <c:pt idx="65">
                  <c:v>2.9565967162708064</c:v>
                </c:pt>
                <c:pt idx="66">
                  <c:v>3.0541622451488464</c:v>
                </c:pt>
                <c:pt idx="67">
                  <c:v>3.1533607140620514</c:v>
                </c:pt>
                <c:pt idx="68">
                  <c:v>3.2541926391333389</c:v>
                </c:pt>
                <c:pt idx="69">
                  <c:v>3.3566584776173323</c:v>
                </c:pt>
                <c:pt idx="70">
                  <c:v>3.4607586291339518</c:v>
                </c:pt>
                <c:pt idx="71">
                  <c:v>3.5664934368521455</c:v>
                </c:pt>
                <c:pt idx="72">
                  <c:v>3.673863188626596</c:v>
                </c:pt>
                <c:pt idx="73">
                  <c:v>3.782868118090029</c:v>
                </c:pt>
                <c:pt idx="74">
                  <c:v>3.8935084057035731</c:v>
                </c:pt>
                <c:pt idx="75">
                  <c:v>4.005784179767458</c:v>
                </c:pt>
                <c:pt idx="76">
                  <c:v>4.1196955173941774</c:v>
                </c:pt>
                <c:pt idx="77">
                  <c:v>4.235242445446108</c:v>
                </c:pt>
                <c:pt idx="78">
                  <c:v>4.3524249414394491</c:v>
                </c:pt>
                <c:pt idx="79">
                  <c:v>4.4712429344162201</c:v>
                </c:pt>
                <c:pt idx="80">
                  <c:v>4.5916963057859412</c:v>
                </c:pt>
                <c:pt idx="81">
                  <c:v>4.7137848901385402</c:v>
                </c:pt>
                <c:pt idx="82">
                  <c:v>4.8375084760299041</c:v>
                </c:pt>
                <c:pt idx="83">
                  <c:v>4.9628668067414301</c:v>
                </c:pt>
                <c:pt idx="84">
                  <c:v>5.0898595810148368</c:v>
                </c:pt>
                <c:pt idx="85">
                  <c:v>5.2184864537634308</c:v>
                </c:pt>
                <c:pt idx="86">
                  <c:v>5.3487470367609395</c:v>
                </c:pt>
                <c:pt idx="87">
                  <c:v>5.4806408993089715</c:v>
                </c:pt>
                <c:pt idx="88">
                  <c:v>5.6141675688840946</c:v>
                </c:pt>
                <c:pt idx="89">
                  <c:v>5.7493265317654689</c:v>
                </c:pt>
                <c:pt idx="90">
                  <c:v>5.8861172336439189</c:v>
                </c:pt>
                <c:pt idx="91">
                  <c:v>6.0245390802132803</c:v>
                </c:pt>
                <c:pt idx="92">
                  <c:v>6.1645914377448063</c:v>
                </c:pt>
                <c:pt idx="93">
                  <c:v>6.3062736336453895</c:v>
                </c:pt>
                <c:pt idx="94">
                  <c:v>6.4495849570002912</c:v>
                </c:pt>
                <c:pt idx="95">
                  <c:v>6.594524659101058</c:v>
                </c:pt>
                <c:pt idx="96">
                  <c:v>6.7410919539592502</c:v>
                </c:pt>
                <c:pt idx="97">
                  <c:v>6.8892860188065868</c:v>
                </c:pt>
                <c:pt idx="98">
                  <c:v>7.0391059945820755</c:v>
                </c:pt>
                <c:pt idx="99">
                  <c:v>7.1905509864066648</c:v>
                </c:pt>
                <c:pt idx="100">
                  <c:v>7.3436200640459282</c:v>
                </c:pt>
                <c:pt idx="101">
                  <c:v>7.4983120238309526</c:v>
                </c:pt>
                <c:pt idx="102">
                  <c:v>7.654625149462861</c:v>
                </c:pt>
                <c:pt idx="103">
                  <c:v>7.8125574495700967</c:v>
                </c:pt>
                <c:pt idx="104">
                  <c:v>7.9721068963906792</c:v>
                </c:pt>
                <c:pt idx="105">
                  <c:v>8.1332714262408512</c:v>
                </c:pt>
                <c:pt idx="106">
                  <c:v>8.2960489399731117</c:v>
                </c:pt>
                <c:pt idx="107">
                  <c:v>8.4604373034240616</c:v>
                </c:pt>
                <c:pt idx="108">
                  <c:v>8.6264343478524435</c:v>
                </c:pt>
                <c:pt idx="109">
                  <c:v>8.7940378703677506</c:v>
                </c:pt>
                <c:pt idx="110">
                  <c:v>8.9632456343497715</c:v>
                </c:pt>
                <c:pt idx="111">
                  <c:v>9.1340553698594</c:v>
                </c:pt>
                <c:pt idx="112">
                  <c:v>9.3064647740410411</c:v>
                </c:pt>
                <c:pt idx="113">
                  <c:v>9.4804715115169156</c:v>
                </c:pt>
                <c:pt idx="114">
                  <c:v>9.6560732147735671</c:v>
                </c:pt>
                <c:pt idx="115">
                  <c:v>9.8332674845408441</c:v>
                </c:pt>
                <c:pt idx="116">
                  <c:v>10.012051890163631</c:v>
                </c:pt>
                <c:pt idx="117">
                  <c:v>10.192423969966583</c:v>
                </c:pt>
                <c:pt idx="118">
                  <c:v>10.374381231612112</c:v>
                </c:pt>
                <c:pt idx="119">
                  <c:v>10.557921152451852</c:v>
                </c:pt>
                <c:pt idx="120">
                  <c:v>10.743041179871836</c:v>
                </c:pt>
                <c:pt idx="121">
                  <c:v>10.929738731631598</c:v>
                </c:pt>
                <c:pt idx="122">
                  <c:v>11.118011196197392</c:v>
                </c:pt>
                <c:pt idx="123">
                  <c:v>11.307855933069744</c:v>
                </c:pt>
                <c:pt idx="124">
                  <c:v>11.499270273105516</c:v>
                </c:pt>
                <c:pt idx="125">
                  <c:v>11.692251518834652</c:v>
                </c:pt>
                <c:pt idx="126">
                  <c:v>11.886796944771801</c:v>
                </c:pt>
                <c:pt idx="127">
                  <c:v>12.082903797722956</c:v>
                </c:pt>
                <c:pt idx="128">
                  <c:v>12.280569297087292</c:v>
                </c:pt>
                <c:pt idx="129">
                  <c:v>12.479790635154338</c:v>
                </c:pt>
                <c:pt idx="130">
                  <c:v>12.680564977396632</c:v>
                </c:pt>
                <c:pt idx="131">
                  <c:v>12.882889462758008</c:v>
                </c:pt>
                <c:pt idx="132">
                  <c:v>13.086761203937638</c:v>
                </c:pt>
                <c:pt idx="133">
                  <c:v>13.292177287669956</c:v>
                </c:pt>
                <c:pt idx="134">
                  <c:v>13.499134775000609</c:v>
                </c:pt>
                <c:pt idx="135">
                  <c:v>13.70763070155852</c:v>
                </c:pt>
                <c:pt idx="136">
                  <c:v>13.917662077824206</c:v>
                </c:pt>
                <c:pt idx="137">
                  <c:v>14.12922588939445</c:v>
                </c:pt>
                <c:pt idx="138">
                  <c:v>14.342319097243424</c:v>
                </c:pt>
                <c:pt idx="139">
                  <c:v>14.556938637980386</c:v>
                </c:pt>
                <c:pt idx="140">
                  <c:v>14.773081424104014</c:v>
                </c:pt>
                <c:pt idx="141">
                  <c:v>14.990744344253512</c:v>
                </c:pt>
                <c:pt idx="142">
                  <c:v>15.209924263456546</c:v>
                </c:pt>
                <c:pt idx="143">
                  <c:v>15.430618023374105</c:v>
                </c:pt>
                <c:pt idx="144">
                  <c:v>15.65282244254238</c:v>
                </c:pt>
                <c:pt idx="145">
                  <c:v>15.87653431661173</c:v>
                </c:pt>
                <c:pt idx="146">
                  <c:v>16.101750418582821</c:v>
                </c:pt>
                <c:pt idx="147">
                  <c:v>16.328467499040002</c:v>
                </c:pt>
                <c:pt idx="148">
                  <c:v>16.556682286381992</c:v>
                </c:pt>
                <c:pt idx="149">
                  <c:v>16.786391487049961</c:v>
                </c:pt>
                <c:pt idx="150">
                  <c:v>17.017591785753055</c:v>
                </c:pt>
                <c:pt idx="151">
                  <c:v>17.250279931059641</c:v>
                </c:pt>
                <c:pt idx="152">
                  <c:v>17.48445282124619</c:v>
                </c:pt>
                <c:pt idx="153">
                  <c:v>17.720107419450752</c:v>
                </c:pt>
                <c:pt idx="154">
                  <c:v>17.957240668557358</c:v>
                </c:pt>
                <c:pt idx="155">
                  <c:v>18.19584949139643</c:v>
                </c:pt>
                <c:pt idx="156">
                  <c:v>18.435930790943143</c:v>
                </c:pt>
                <c:pt idx="157">
                  <c:v>18.677481450513781</c:v>
                </c:pt>
                <c:pt idx="158">
                  <c:v>18.920498333960165</c:v>
                </c:pt>
                <c:pt idx="159">
                  <c:v>19.164978285862151</c:v>
                </c:pt>
                <c:pt idx="160">
                  <c:v>19.410918131718301</c:v>
                </c:pt>
                <c:pt idx="161">
                  <c:v>19.658314678134694</c:v>
                </c:pt>
                <c:pt idx="162">
                  <c:v>19.907164713011984</c:v>
                </c:pt>
                <c:pt idx="163">
                  <c:v>20.157465005730717</c:v>
                </c:pt>
                <c:pt idx="164">
                  <c:v>20.40921230733494</c:v>
                </c:pt>
                <c:pt idx="165">
                  <c:v>20.662403350714136</c:v>
                </c:pt>
                <c:pt idx="166">
                  <c:v>20.917034850783544</c:v>
                </c:pt>
                <c:pt idx="167">
                  <c:v>21.173103504662862</c:v>
                </c:pt>
                <c:pt idx="168">
                  <c:v>21.430605991853408</c:v>
                </c:pt>
                <c:pt idx="169">
                  <c:v>21.689538974413733</c:v>
                </c:pt>
                <c:pt idx="170">
                  <c:v>21.949899097133724</c:v>
                </c:pt>
                <c:pt idx="171">
                  <c:v>22.211682987707256</c:v>
                </c:pt>
                <c:pt idx="172">
                  <c:v>22.474887256903386</c:v>
                </c:pt>
                <c:pt idx="173">
                  <c:v>22.739508498736122</c:v>
                </c:pt>
                <c:pt idx="174">
                  <c:v>23.005543290632819</c:v>
                </c:pt>
                <c:pt idx="175">
                  <c:v>23.272988193601204</c:v>
                </c:pt>
                <c:pt idx="176">
                  <c:v>23.541839752395049</c:v>
                </c:pt>
                <c:pt idx="177">
                  <c:v>23.812094495678551</c:v>
                </c:pt>
                <c:pt idx="178">
                  <c:v>24.083748936189394</c:v>
                </c:pt>
                <c:pt idx="179">
                  <c:v>24.356799570900566</c:v>
                </c:pt>
                <c:pt idx="180">
                  <c:v>24.631242881180913</c:v>
                </c:pt>
                <c:pt idx="181">
                  <c:v>24.907075332954463</c:v>
                </c:pt>
                <c:pt idx="182">
                  <c:v>25.184293376858555</c:v>
                </c:pt>
                <c:pt idx="183">
                  <c:v>25.462893448400781</c:v>
                </c:pt>
                <c:pt idx="184">
                  <c:v>25.742871968114741</c:v>
                </c:pt>
                <c:pt idx="185">
                  <c:v>26.024225341714676</c:v>
                </c:pt>
                <c:pt idx="186">
                  <c:v>26.30694996024895</c:v>
                </c:pt>
                <c:pt idx="187">
                  <c:v>26.591042200252421</c:v>
                </c:pt>
                <c:pt idx="188">
                  <c:v>26.876498423897722</c:v>
                </c:pt>
                <c:pt idx="189">
                  <c:v>27.163314979145454</c:v>
                </c:pt>
                <c:pt idx="190">
                  <c:v>27.451488199893319</c:v>
                </c:pt>
                <c:pt idx="191">
                  <c:v>27.741014406124187</c:v>
                </c:pt>
                <c:pt idx="192">
                  <c:v>28.031889904053152</c:v>
                </c:pt>
                <c:pt idx="193">
                  <c:v>28.324110986273546</c:v>
                </c:pt>
                <c:pt idx="194">
                  <c:v>28.617673931901951</c:v>
                </c:pt>
                <c:pt idx="195">
                  <c:v>28.912575006722228</c:v>
                </c:pt>
                <c:pt idx="196">
                  <c:v>29.20881046332854</c:v>
                </c:pt>
                <c:pt idx="197">
                  <c:v>29.506376541267425</c:v>
                </c:pt>
                <c:pt idx="198">
                  <c:v>29.80526946717891</c:v>
                </c:pt>
                <c:pt idx="199">
                  <c:v>30.105485454936673</c:v>
                </c:pt>
                <c:pt idx="200">
                  <c:v>30.407020705787271</c:v>
                </c:pt>
                <c:pt idx="201">
                  <c:v>30.709871408488457</c:v>
                </c:pt>
                <c:pt idx="202">
                  <c:v>31.01403373944656</c:v>
                </c:pt>
                <c:pt idx="203">
                  <c:v>31.31950386285299</c:v>
                </c:pt>
                <c:pt idx="204">
                  <c:v>31.626277930819835</c:v>
                </c:pt>
                <c:pt idx="205">
                  <c:v>31.934352083514579</c:v>
                </c:pt>
                <c:pt idx="206">
                  <c:v>32.243722449293948</c:v>
                </c:pt>
                <c:pt idx="207">
                  <c:v>32.554385144836886</c:v>
                </c:pt>
                <c:pt idx="208">
                  <c:v>32.86633627527668</c:v>
                </c:pt>
                <c:pt idx="209">
                  <c:v>33.179571934332245</c:v>
                </c:pt>
                <c:pt idx="210">
                  <c:v>33.494088204438562</c:v>
                </c:pt>
                <c:pt idx="211">
                  <c:v>33.809881156876273</c:v>
                </c:pt>
                <c:pt idx="212">
                  <c:v>34.126946851900485</c:v>
                </c:pt>
                <c:pt idx="213">
                  <c:v>34.445281338868732</c:v>
                </c:pt>
                <c:pt idx="214">
                  <c:v>34.764880656368142</c:v>
                </c:pt>
                <c:pt idx="215">
                  <c:v>35.085740832341777</c:v>
                </c:pt>
                <c:pt idx="216">
                  <c:v>35.407857884214231</c:v>
                </c:pt>
                <c:pt idx="217">
                  <c:v>35.731227819016382</c:v>
                </c:pt>
                <c:pt idx="218">
                  <c:v>36.055846633509411</c:v>
                </c:pt>
                <c:pt idx="219">
                  <c:v>36.381710314308009</c:v>
                </c:pt>
                <c:pt idx="220">
                  <c:v>36.708814838002837</c:v>
                </c:pt>
                <c:pt idx="221">
                  <c:v>37.037156171282213</c:v>
                </c:pt>
                <c:pt idx="222">
                  <c:v>37.366730271053051</c:v>
                </c:pt>
                <c:pt idx="223">
                  <c:v>37.69753308456103</c:v>
                </c:pt>
                <c:pt idx="224">
                  <c:v>38.029560549510045</c:v>
                </c:pt>
                <c:pt idx="225">
                  <c:v>38.362808594180891</c:v>
                </c:pt>
                <c:pt idx="226">
                  <c:v>38.697273137549217</c:v>
                </c:pt>
                <c:pt idx="227">
                  <c:v>39.032950089402753</c:v>
                </c:pt>
                <c:pt idx="228">
                  <c:v>39.369835350457812</c:v>
                </c:pt>
                <c:pt idx="229">
                  <c:v>39.707924812475071</c:v>
                </c:pt>
                <c:pt idx="230">
                  <c:v>40.047214358374603</c:v>
                </c:pt>
                <c:pt idx="231">
                  <c:v>40.387699862350267</c:v>
                </c:pt>
                <c:pt idx="232">
                  <c:v>40.729377189983303</c:v>
                </c:pt>
                <c:pt idx="233">
                  <c:v>41.072242198355283</c:v>
                </c:pt>
                <c:pt idx="234">
                  <c:v>41.416290736160342</c:v>
                </c:pt>
                <c:pt idx="235">
                  <c:v>41.7615186438167</c:v>
                </c:pt>
                <c:pt idx="236">
                  <c:v>42.107921753577521</c:v>
                </c:pt>
                <c:pt idx="237">
                  <c:v>42.455495889641043</c:v>
                </c:pt>
                <c:pt idx="238">
                  <c:v>42.804236868260048</c:v>
                </c:pt>
                <c:pt idx="239">
                  <c:v>43.154140497850662</c:v>
                </c:pt>
                <c:pt idx="240">
                  <c:v>43.505202579100427</c:v>
                </c:pt>
                <c:pt idx="241">
                  <c:v>43.85741890507574</c:v>
                </c:pt>
                <c:pt idx="242">
                  <c:v>44.210785261328624</c:v>
                </c:pt>
                <c:pt idx="243">
                  <c:v>44.565297426002779</c:v>
                </c:pt>
                <c:pt idx="244">
                  <c:v>44.920951169939023</c:v>
                </c:pt>
                <c:pt idx="245">
                  <c:v>45.277742256780044</c:v>
                </c:pt>
                <c:pt idx="246">
                  <c:v>45.63566644307447</c:v>
                </c:pt>
                <c:pt idx="247">
                  <c:v>45.994719478380333</c:v>
                </c:pt>
                <c:pt idx="248">
                  <c:v>46.354897105367833</c:v>
                </c:pt>
                <c:pt idx="249">
                  <c:v>46.716195059921453</c:v>
                </c:pt>
                <c:pt idx="250">
                  <c:v>47.078609071241466</c:v>
                </c:pt>
                <c:pt idx="251">
                  <c:v>47.442134467592069</c:v>
                </c:pt>
                <c:pt idx="252">
                  <c:v>47.806765781495599</c:v>
                </c:pt>
                <c:pt idx="253">
                  <c:v>48.17249714379782</c:v>
                </c:pt>
                <c:pt idx="254">
                  <c:v>48.539322678304082</c:v>
                </c:pt>
                <c:pt idx="255">
                  <c:v>48.907236501913808</c:v>
                </c:pt>
                <c:pt idx="256">
                  <c:v>49.276232724753903</c:v>
                </c:pt>
                <c:pt idx="257">
                  <c:v>49.646305450311175</c:v>
                </c:pt>
                <c:pt idx="258">
                  <c:v>50.017448775563679</c:v>
                </c:pt>
                <c:pt idx="259">
                  <c:v>50.389656791111058</c:v>
                </c:pt>
                <c:pt idx="260">
                  <c:v>50.762923581303866</c:v>
                </c:pt>
                <c:pt idx="261">
                  <c:v>51.137243224371858</c:v>
                </c:pt>
                <c:pt idx="262">
                  <c:v>51.51260979255126</c:v>
                </c:pt>
                <c:pt idx="263">
                  <c:v>51.889017352211042</c:v>
                </c:pt>
                <c:pt idx="264">
                  <c:v>52.266459963978171</c:v>
                </c:pt>
                <c:pt idx="265">
                  <c:v>52.644931682861859</c:v>
                </c:pt>
                <c:pt idx="266">
                  <c:v>53.024426558376796</c:v>
                </c:pt>
                <c:pt idx="267">
                  <c:v>53.404938634665399</c:v>
                </c:pt>
                <c:pt idx="268">
                  <c:v>53.786461950619071</c:v>
                </c:pt>
                <c:pt idx="269">
                  <c:v>54.16899053999844</c:v>
                </c:pt>
                <c:pt idx="270">
                  <c:v>54.55251843155262</c:v>
                </c:pt>
                <c:pt idx="271">
                  <c:v>54.937039649137503</c:v>
                </c:pt>
                <c:pt idx="272">
                  <c:v>55.322548211833016</c:v>
                </c:pt>
                <c:pt idx="273">
                  <c:v>55.709038134059455</c:v>
                </c:pt>
                <c:pt idx="274">
                  <c:v>56.096503425692809</c:v>
                </c:pt>
                <c:pt idx="275">
                  <c:v>56.4849380921791</c:v>
                </c:pt>
                <c:pt idx="276">
                  <c:v>56.87433613464777</c:v>
                </c:pt>
                <c:pt idx="277">
                  <c:v>57.264691550024097</c:v>
                </c:pt>
                <c:pt idx="278">
                  <c:v>57.655998331140609</c:v>
                </c:pt>
                <c:pt idx="279">
                  <c:v>58.048250466847598</c:v>
                </c:pt>
                <c:pt idx="280">
                  <c:v>58.441441942122594</c:v>
                </c:pt>
                <c:pt idx="281">
                  <c:v>58.835566738178962</c:v>
                </c:pt>
                <c:pt idx="282">
                  <c:v>59.230618832573448</c:v>
                </c:pt>
                <c:pt idx="283">
                  <c:v>59.626592199312881</c:v>
                </c:pt>
                <c:pt idx="284">
                  <c:v>60.023480808959818</c:v>
                </c:pt>
                <c:pt idx="285">
                  <c:v>60.421278628737319</c:v>
                </c:pt>
                <c:pt idx="286">
                  <c:v>60.819979622632722</c:v>
                </c:pt>
                <c:pt idx="287">
                  <c:v>61.21957775150053</c:v>
                </c:pt>
                <c:pt idx="288">
                  <c:v>61.620066973164292</c:v>
                </c:pt>
                <c:pt idx="289">
                  <c:v>62.021441242517596</c:v>
                </c:pt>
                <c:pt idx="290">
                  <c:v>62.42369451162412</c:v>
                </c:pt>
                <c:pt idx="291">
                  <c:v>62.826820729816724</c:v>
                </c:pt>
                <c:pt idx="292">
                  <c:v>63.230813843795644</c:v>
                </c:pt>
                <c:pt idx="293">
                  <c:v>63.635667797725745</c:v>
                </c:pt>
                <c:pt idx="294">
                  <c:v>64.041376533332823</c:v>
                </c:pt>
                <c:pt idx="295">
                  <c:v>64.447933989999044</c:v>
                </c:pt>
                <c:pt idx="296">
                  <c:v>64.85533410485742</c:v>
                </c:pt>
                <c:pt idx="297">
                  <c:v>65.263570812885348</c:v>
                </c:pt>
                <c:pt idx="298">
                  <c:v>65.672633606725284</c:v>
                </c:pt>
                <c:pt idx="299">
                  <c:v>66.082503092774743</c:v>
                </c:pt>
                <c:pt idx="300">
                  <c:v>66.49315543124024</c:v>
                </c:pt>
                <c:pt idx="301">
                  <c:v>66.904566780174832</c:v>
                </c:pt>
                <c:pt idx="302">
                  <c:v>67.31671329607191</c:v>
                </c:pt>
                <c:pt idx="303">
                  <c:v>67.729571134447994</c:v>
                </c:pt>
                <c:pt idx="304">
                  <c:v>68.143116450414325</c:v>
                </c:pt>
                <c:pt idx="305">
                  <c:v>68.557325399237527</c:v>
                </c:pt>
                <c:pt idx="306">
                  <c:v>68.972174136889194</c:v>
                </c:pt>
                <c:pt idx="307">
                  <c:v>69.387638820584513</c:v>
                </c:pt>
                <c:pt idx="308">
                  <c:v>69.803695609309955</c:v>
                </c:pt>
                <c:pt idx="309">
                  <c:v>70.220320664339965</c:v>
                </c:pt>
                <c:pt idx="310">
                  <c:v>70.637490149742803</c:v>
                </c:pt>
                <c:pt idx="311">
                  <c:v>71.055180232875458</c:v>
                </c:pt>
                <c:pt idx="312">
                  <c:v>71.473367084867789</c:v>
                </c:pt>
                <c:pt idx="313">
                  <c:v>71.892026881095745</c:v>
                </c:pt>
                <c:pt idx="314">
                  <c:v>72.311135801643857</c:v>
                </c:pt>
                <c:pt idx="315">
                  <c:v>72.730670031756929</c:v>
                </c:pt>
                <c:pt idx="316">
                  <c:v>73.150605762281003</c:v>
                </c:pt>
                <c:pt idx="317">
                  <c:v>73.570919190093548</c:v>
                </c:pt>
                <c:pt idx="318">
                  <c:v>73.99158651852305</c:v>
                </c:pt>
                <c:pt idx="319">
                  <c:v>74.412583957757874</c:v>
                </c:pt>
                <c:pt idx="320">
                  <c:v>74.833887725244523</c:v>
                </c:pt>
                <c:pt idx="321">
                  <c:v>75.25547583298038</c:v>
                </c:pt>
                <c:pt idx="322">
                  <c:v>75.677329875327061</c:v>
                </c:pt>
                <c:pt idx="323">
                  <c:v>76.099433241128978</c:v>
                </c:pt>
                <c:pt idx="324">
                  <c:v>76.521769325200736</c:v>
                </c:pt>
                <c:pt idx="325">
                  <c:v>76.944321528496246</c:v>
                </c:pt>
                <c:pt idx="326">
                  <c:v>77.367073258272697</c:v>
                </c:pt>
                <c:pt idx="327">
                  <c:v>77.790007928249423</c:v>
                </c:pt>
                <c:pt idx="328">
                  <c:v>78.21310895876158</c:v>
                </c:pt>
                <c:pt idx="329">
                  <c:v>78.636359776908847</c:v>
                </c:pt>
                <c:pt idx="330">
                  <c:v>79.059743816698926</c:v>
                </c:pt>
                <c:pt idx="331">
                  <c:v>79.483244519186073</c:v>
                </c:pt>
                <c:pt idx="332">
                  <c:v>79.906845332604533</c:v>
                </c:pt>
                <c:pt idx="333">
                  <c:v>80.330529712496926</c:v>
                </c:pt>
                <c:pt idx="334">
                  <c:v>80.754281121837693</c:v>
                </c:pt>
                <c:pt idx="335">
                  <c:v>81.178083031151402</c:v>
                </c:pt>
                <c:pt idx="336">
                  <c:v>81.601918918626211</c:v>
                </c:pt>
                <c:pt idx="337">
                  <c:v>82.025772270222248</c:v>
                </c:pt>
                <c:pt idx="338">
                  <c:v>82.449626579775085</c:v>
                </c:pt>
                <c:pt idx="339">
                  <c:v>82.873465349094218</c:v>
                </c:pt>
                <c:pt idx="340">
                  <c:v>83.297272088056673</c:v>
                </c:pt>
                <c:pt idx="341">
                  <c:v>83.721030314695653</c:v>
                </c:pt>
                <c:pt idx="342">
                  <c:v>84.144723555284259</c:v>
                </c:pt>
                <c:pt idx="343">
                  <c:v>84.568335344414393</c:v>
                </c:pt>
                <c:pt idx="344">
                  <c:v>84.991849225070666</c:v>
                </c:pt>
                <c:pt idx="345">
                  <c:v>85.415248748699554</c:v>
                </c:pt>
                <c:pt idx="346">
                  <c:v>85.838517475273619</c:v>
                </c:pt>
                <c:pt idx="347">
                  <c:v>86.261638973350912</c:v>
                </c:pt>
                <c:pt idx="348">
                  <c:v>86.684597015556164</c:v>
                </c:pt>
                <c:pt idx="349">
                  <c:v>87.107375774048748</c:v>
                </c:pt>
                <c:pt idx="350">
                  <c:v>87.529959624900044</c:v>
                </c:pt>
                <c:pt idx="351">
                  <c:v>87.952332952469789</c:v>
                </c:pt>
                <c:pt idx="352">
                  <c:v>88.374480149432486</c:v>
                </c:pt>
                <c:pt idx="353">
                  <c:v>88.796385616799469</c:v>
                </c:pt>
                <c:pt idx="354">
                  <c:v>89.21803376393666</c:v>
                </c:pt>
                <c:pt idx="355">
                  <c:v>89.639409008578028</c:v>
                </c:pt>
                <c:pt idx="356">
                  <c:v>90.060495776834742</c:v>
                </c:pt>
                <c:pt idx="357">
                  <c:v>90.481278503200002</c:v>
                </c:pt>
                <c:pt idx="358">
                  <c:v>90.901741630549679</c:v>
                </c:pt>
                <c:pt idx="359">
                  <c:v>91.321869610138577</c:v>
                </c:pt>
                <c:pt idx="360">
                  <c:v>91.741650991911669</c:v>
                </c:pt>
                <c:pt idx="361">
                  <c:v>92.161082514232177</c:v>
                </c:pt>
                <c:pt idx="362">
                  <c:v>92.580165008025119</c:v>
                </c:pt>
                <c:pt idx="363">
                  <c:v>92.998899301512893</c:v>
                </c:pt>
                <c:pt idx="364">
                  <c:v>93.417286220227382</c:v>
                </c:pt>
                <c:pt idx="365">
                  <c:v>93.835326587021967</c:v>
                </c:pt>
                <c:pt idx="366">
                  <c:v>94.253021222083447</c:v>
                </c:pt>
                <c:pt idx="367">
                  <c:v>94.670370942943975</c:v>
                </c:pt>
                <c:pt idx="368">
                  <c:v>95.087376564492828</c:v>
                </c:pt>
                <c:pt idx="369">
                  <c:v>95.504038898988213</c:v>
                </c:pt>
                <c:pt idx="370">
                  <c:v>95.920358756068893</c:v>
                </c:pt>
                <c:pt idx="371">
                  <c:v>96.336336942765854</c:v>
                </c:pt>
                <c:pt idx="372">
                  <c:v>96.751974263513858</c:v>
                </c:pt>
                <c:pt idx="373">
                  <c:v>97.167271520162913</c:v>
                </c:pt>
                <c:pt idx="374">
                  <c:v>97.582229511989723</c:v>
                </c:pt>
                <c:pt idx="375">
                  <c:v>97.996849035709062</c:v>
                </c:pt>
                <c:pt idx="376">
                  <c:v>98.411130885485051</c:v>
                </c:pt>
                <c:pt idx="377">
                  <c:v>98.825075852942419</c:v>
                </c:pt>
                <c:pt idx="378">
                  <c:v>99.23868472717767</c:v>
                </c:pt>
                <c:pt idx="379">
                  <c:v>99.651958294770239</c:v>
                </c:pt>
                <c:pt idx="380">
                  <c:v>100.06489733979349</c:v>
                </c:pt>
                <c:pt idx="381">
                  <c:v>100.47750264382576</c:v>
                </c:pt>
                <c:pt idx="382">
                  <c:v>100.88977498596127</c:v>
                </c:pt>
                <c:pt idx="383">
                  <c:v>101.301715142821</c:v>
                </c:pt>
                <c:pt idx="384">
                  <c:v>101.71332388856352</c:v>
                </c:pt>
                <c:pt idx="385">
                  <c:v>102.12460199489577</c:v>
                </c:pt>
                <c:pt idx="386">
                  <c:v>102.53555023108368</c:v>
                </c:pt>
                <c:pt idx="387">
                  <c:v>102.94616936396288</c:v>
                </c:pt>
                <c:pt idx="388">
                  <c:v>103.35646015794927</c:v>
                </c:pt>
                <c:pt idx="389">
                  <c:v>103.76642337504954</c:v>
                </c:pt>
                <c:pt idx="390">
                  <c:v>104.17605977487162</c:v>
                </c:pt>
                <c:pt idx="391">
                  <c:v>104.5853701146351</c:v>
                </c:pt>
                <c:pt idx="392">
                  <c:v>104.99435514918159</c:v>
                </c:pt>
                <c:pt idx="393">
                  <c:v>105.40301563098502</c:v>
                </c:pt>
                <c:pt idx="394">
                  <c:v>105.81135231016191</c:v>
                </c:pt>
                <c:pt idx="395">
                  <c:v>106.21936593448146</c:v>
                </c:pt>
                <c:pt idx="396">
                  <c:v>106.62705724937578</c:v>
                </c:pt>
                <c:pt idx="397">
                  <c:v>107.03442699794994</c:v>
                </c:pt>
                <c:pt idx="398">
                  <c:v>107.44147592099196</c:v>
                </c:pt>
                <c:pt idx="399">
                  <c:v>107.84820475698282</c:v>
                </c:pt>
                <c:pt idx="400">
                  <c:v>108.25461424210637</c:v>
                </c:pt>
                <c:pt idx="401">
                  <c:v>112.30120164694607</c:v>
                </c:pt>
                <c:pt idx="402">
                  <c:v>116.31632703336462</c:v>
                </c:pt>
                <c:pt idx="403">
                  <c:v>120.30070539098338</c:v>
                </c:pt>
                <c:pt idx="404">
                  <c:v>124.25502998959823</c:v>
                </c:pt>
                <c:pt idx="405">
                  <c:v>128.17997328401546</c:v>
                </c:pt>
                <c:pt idx="406">
                  <c:v>132.07618777215259</c:v>
                </c:pt>
                <c:pt idx="407">
                  <c:v>135.94430680928613</c:v>
                </c:pt>
                <c:pt idx="408">
                  <c:v>139.78494538112287</c:v>
                </c:pt>
                <c:pt idx="409">
                  <c:v>143.59870083818109</c:v>
                </c:pt>
                <c:pt idx="410">
                  <c:v>147.38615359379395</c:v>
                </c:pt>
                <c:pt idx="411">
                  <c:v>151.14786778788678</c:v>
                </c:pt>
                <c:pt idx="412">
                  <c:v>154.88439191853209</c:v>
                </c:pt>
                <c:pt idx="413">
                  <c:v>158.59625944314968</c:v>
                </c:pt>
                <c:pt idx="414">
                  <c:v>162.28398935109371</c:v>
                </c:pt>
                <c:pt idx="415">
                  <c:v>165.94808670925181</c:v>
                </c:pt>
                <c:pt idx="416">
                  <c:v>169.58904318217441</c:v>
                </c:pt>
                <c:pt idx="417">
                  <c:v>173.20733752815264</c:v>
                </c:pt>
                <c:pt idx="418">
                  <c:v>176.80343607257146</c:v>
                </c:pt>
                <c:pt idx="419">
                  <c:v>180.37779315977912</c:v>
                </c:pt>
                <c:pt idx="420">
                  <c:v>183.93085158463512</c:v>
                </c:pt>
                <c:pt idx="421">
                  <c:v>187.46304300482538</c:v>
                </c:pt>
                <c:pt idx="422">
                  <c:v>190.97478833496538</c:v>
                </c:pt>
                <c:pt idx="423">
                  <c:v>194.46649812344833</c:v>
                </c:pt>
                <c:pt idx="424">
                  <c:v>197.93857291293688</c:v>
                </c:pt>
                <c:pt idx="425">
                  <c:v>201.39140358534192</c:v>
                </c:pt>
                <c:pt idx="426">
                  <c:v>204.82537169208095</c:v>
                </c:pt>
                <c:pt idx="427">
                  <c:v>208.24084977036088</c:v>
                </c:pt>
                <c:pt idx="428">
                  <c:v>211.63820164618596</c:v>
                </c:pt>
                <c:pt idx="429">
                  <c:v>215.01778272474988</c:v>
                </c:pt>
                <c:pt idx="430">
                  <c:v>218.37994026883251</c:v>
                </c:pt>
                <c:pt idx="431">
                  <c:v>221.72501366578567</c:v>
                </c:pt>
                <c:pt idx="432">
                  <c:v>225.05333468365828</c:v>
                </c:pt>
                <c:pt idx="433">
                  <c:v>228.36522771698014</c:v>
                </c:pt>
                <c:pt idx="434">
                  <c:v>231.66101002269318</c:v>
                </c:pt>
                <c:pt idx="435">
                  <c:v>234.94099194669201</c:v>
                </c:pt>
                <c:pt idx="436">
                  <c:v>238.20547714140915</c:v>
                </c:pt>
                <c:pt idx="437">
                  <c:v>241.45476277485585</c:v>
                </c:pt>
                <c:pt idx="438">
                  <c:v>244.68913973150697</c:v>
                </c:pt>
                <c:pt idx="439">
                  <c:v>247.90889280539602</c:v>
                </c:pt>
                <c:pt idx="440">
                  <c:v>251.11430088576705</c:v>
                </c:pt>
                <c:pt idx="441">
                  <c:v>254.30563713561017</c:v>
                </c:pt>
                <c:pt idx="442">
                  <c:v>257.48316916339019</c:v>
                </c:pt>
                <c:pt idx="443">
                  <c:v>260.6471591882605</c:v>
                </c:pt>
                <c:pt idx="444">
                  <c:v>263.79786419903837</c:v>
                </c:pt>
                <c:pt idx="445">
                  <c:v>266.93553610720278</c:v>
                </c:pt>
                <c:pt idx="446">
                  <c:v>270.06042189416161</c:v>
                </c:pt>
                <c:pt idx="447">
                  <c:v>273.17276375302163</c:v>
                </c:pt>
                <c:pt idx="448">
                  <c:v>276.27279922508143</c:v>
                </c:pt>
                <c:pt idx="449">
                  <c:v>279.36076133125556</c:v>
                </c:pt>
                <c:pt idx="450">
                  <c:v>282.4368786986272</c:v>
                </c:pt>
                <c:pt idx="451">
                  <c:v>285.50137568231423</c:v>
                </c:pt>
                <c:pt idx="452">
                  <c:v>288.55447248282468</c:v>
                </c:pt>
                <c:pt idx="453">
                  <c:v>291.5963852590661</c:v>
                </c:pt>
                <c:pt idx="454">
                  <c:v>294.62732623716556</c:v>
                </c:pt>
                <c:pt idx="455">
                  <c:v>297.64750381524567</c:v>
                </c:pt>
                <c:pt idx="456">
                  <c:v>300.65712266429523</c:v>
                </c:pt>
                <c:pt idx="457">
                  <c:v>303.65638382526362</c:v>
                </c:pt>
                <c:pt idx="458">
                  <c:v>306.64548480249988</c:v>
                </c:pt>
                <c:pt idx="459">
                  <c:v>309.62461965365026</c:v>
                </c:pt>
                <c:pt idx="460">
                  <c:v>312.59397907611952</c:v>
                </c:pt>
                <c:pt idx="461">
                  <c:v>315.55375049019483</c:v>
                </c:pt>
                <c:pt idx="462">
                  <c:v>318.50411811892263</c:v>
                </c:pt>
                <c:pt idx="463">
                  <c:v>321.44526306482356</c:v>
                </c:pt>
                <c:pt idx="464">
                  <c:v>324.37736338352164</c:v>
                </c:pt>
                <c:pt idx="465">
                  <c:v>327.30059415435892</c:v>
                </c:pt>
                <c:pt idx="466">
                  <c:v>330.2151275480586</c:v>
                </c:pt>
                <c:pt idx="467">
                  <c:v>333.12113289149431</c:v>
                </c:pt>
                <c:pt idx="468">
                  <c:v>336.0187767296153</c:v>
                </c:pt>
                <c:pt idx="469">
                  <c:v>338.90822288457196</c:v>
                </c:pt>
                <c:pt idx="470">
                  <c:v>341.78963251207858</c:v>
                </c:pt>
                <c:pt idx="471">
                  <c:v>344.66316415504394</c:v>
                </c:pt>
                <c:pt idx="472">
                  <c:v>347.5289737944936</c:v>
                </c:pt>
                <c:pt idx="473">
                  <c:v>350.38721489780079</c:v>
                </c:pt>
                <c:pt idx="474">
                  <c:v>353.23803846423641</c:v>
                </c:pt>
                <c:pt idx="475">
                  <c:v>356.08159306784069</c:v>
                </c:pt>
                <c:pt idx="476">
                  <c:v>358.91802489761278</c:v>
                </c:pt>
                <c:pt idx="477">
                  <c:v>361.74747779500666</c:v>
                </c:pt>
                <c:pt idx="478">
                  <c:v>364.57009328871408</c:v>
                </c:pt>
                <c:pt idx="479">
                  <c:v>367.3860106267083</c:v>
                </c:pt>
                <c:pt idx="480">
                  <c:v>370.195366805513</c:v>
                </c:pt>
                <c:pt idx="481">
                  <c:v>372.99829659665403</c:v>
                </c:pt>
                <c:pt idx="482">
                  <c:v>375.79493257024205</c:v>
                </c:pt>
                <c:pt idx="483">
                  <c:v>378.58540511562649</c:v>
                </c:pt>
                <c:pt idx="484">
                  <c:v>381.36984245905097</c:v>
                </c:pt>
                <c:pt idx="485">
                  <c:v>384.14837067823333</c:v>
                </c:pt>
                <c:pt idx="486">
                  <c:v>386.92111371378172</c:v>
                </c:pt>
                <c:pt idx="487">
                  <c:v>389.68819337735175</c:v>
                </c:pt>
                <c:pt idx="488">
                  <c:v>392.4497293564379</c:v>
                </c:pt>
                <c:pt idx="489">
                  <c:v>395.20583921568522</c:v>
                </c:pt>
                <c:pt idx="490">
                  <c:v>397.95663839459723</c:v>
                </c:pt>
                <c:pt idx="491">
                  <c:v>400.70224020150863</c:v>
                </c:pt>
                <c:pt idx="492">
                  <c:v>403.44275580368264</c:v>
                </c:pt>
                <c:pt idx="493">
                  <c:v>406.17829421338718</c:v>
                </c:pt>
                <c:pt idx="494">
                  <c:v>408.90896226979771</c:v>
                </c:pt>
                <c:pt idx="495">
                  <c:v>411.63486461657186</c:v>
                </c:pt>
                <c:pt idx="496">
                  <c:v>414.35610367493825</c:v>
                </c:pt>
                <c:pt idx="497">
                  <c:v>417.07277961214527</c:v>
                </c:pt>
                <c:pt idx="498">
                  <c:v>419.78499030511819</c:v>
                </c:pt>
                <c:pt idx="499">
                  <c:v>422.49283129918433</c:v>
                </c:pt>
                <c:pt idx="500">
                  <c:v>425.19639576173961</c:v>
                </c:pt>
                <c:pt idx="501">
                  <c:v>427.89577443075035</c:v>
                </c:pt>
                <c:pt idx="502">
                  <c:v>430.59105555801358</c:v>
                </c:pt>
                <c:pt idx="503">
                  <c:v>433.28232484713448</c:v>
                </c:pt>
                <c:pt idx="504">
                  <c:v>435.96966538622746</c:v>
                </c:pt>
                <c:pt idx="505">
                  <c:v>438.6531575754048</c:v>
                </c:pt>
                <c:pt idx="506">
                  <c:v>441.3328790491862</c:v>
                </c:pt>
                <c:pt idx="507">
                  <c:v>444.00890459404633</c:v>
                </c:pt>
                <c:pt idx="508">
                  <c:v>446.68130606141449</c:v>
                </c:pt>
                <c:pt idx="509">
                  <c:v>449.35015227655077</c:v>
                </c:pt>
                <c:pt idx="510">
                  <c:v>452.01550894384906</c:v>
                </c:pt>
                <c:pt idx="511">
                  <c:v>454.67743854925288</c:v>
                </c:pt>
                <c:pt idx="512">
                  <c:v>457.33600026061879</c:v>
                </c:pt>
                <c:pt idx="513">
                  <c:v>459.99124982701414</c:v>
                </c:pt>
                <c:pt idx="514">
                  <c:v>462.64323947809436</c:v>
                </c:pt>
                <c:pt idx="515">
                  <c:v>465.29201782485399</c:v>
                </c:pt>
                <c:pt idx="516">
                  <c:v>467.93762976318811</c:v>
                </c:pt>
                <c:pt idx="517">
                  <c:v>470.58011638181949</c:v>
                </c:pt>
                <c:pt idx="518">
                  <c:v>473.21951487623801</c:v>
                </c:pt>
                <c:pt idx="519">
                  <c:v>475.85585847035156</c:v>
                </c:pt>
                <c:pt idx="520">
                  <c:v>478.48917634755293</c:v>
                </c:pt>
                <c:pt idx="521">
                  <c:v>481.11949359285717</c:v>
                </c:pt>
                <c:pt idx="522">
                  <c:v>483.74683114765816</c:v>
                </c:pt>
                <c:pt idx="523">
                  <c:v>486.37120577848259</c:v>
                </c:pt>
                <c:pt idx="524">
                  <c:v>488.99263006089637</c:v>
                </c:pt>
                <c:pt idx="525">
                  <c:v>491.61111237943913</c:v>
                </c:pt>
                <c:pt idx="526">
                  <c:v>494.22665694414553</c:v>
                </c:pt>
                <c:pt idx="527">
                  <c:v>496.83926382386693</c:v>
                </c:pt>
                <c:pt idx="528">
                  <c:v>499.44892899625074</c:v>
                </c:pt>
                <c:pt idx="529">
                  <c:v>502.05564441388492</c:v>
                </c:pt>
                <c:pt idx="530">
                  <c:v>504.65939808578798</c:v>
                </c:pt>
                <c:pt idx="531">
                  <c:v>507.26017417313483</c:v>
                </c:pt>
                <c:pt idx="532">
                  <c:v>509.85795309786829</c:v>
                </c:pt>
                <c:pt idx="533">
                  <c:v>512.45271166266332</c:v>
                </c:pt>
                <c:pt idx="534">
                  <c:v>515.04442318058693</c:v>
                </c:pt>
                <c:pt idx="535">
                  <c:v>517.63305761273523</c:v>
                </c:pt>
                <c:pt idx="536">
                  <c:v>520.21858171212409</c:v>
                </c:pt>
                <c:pt idx="537">
                  <c:v>522.80095917215306</c:v>
                </c:pt>
                <c:pt idx="538">
                  <c:v>525.38015077805062</c:v>
                </c:pt>
                <c:pt idx="539">
                  <c:v>527.95611455982578</c:v>
                </c:pt>
                <c:pt idx="540">
                  <c:v>530.52880594539317</c:v>
                </c:pt>
                <c:pt idx="541">
                  <c:v>533.09817791269541</c:v>
                </c:pt>
                <c:pt idx="542">
                  <c:v>535.66418113980603</c:v>
                </c:pt>
                <c:pt idx="543">
                  <c:v>538.22676415215835</c:v>
                </c:pt>
                <c:pt idx="544">
                  <c:v>540.78587346619986</c:v>
                </c:pt>
                <c:pt idx="545">
                  <c:v>543.34145372891578</c:v>
                </c:pt>
                <c:pt idx="546">
                  <c:v>545.89344785279741</c:v>
                </c:pt>
                <c:pt idx="547">
                  <c:v>548.44179714594998</c:v>
                </c:pt>
                <c:pt idx="548">
                  <c:v>550.9864414371367</c:v>
                </c:pt>
                <c:pt idx="549">
                  <c:v>553.5273191956444</c:v>
                </c:pt>
                <c:pt idx="550">
                  <c:v>556.06436764593172</c:v>
                </c:pt>
                <c:pt idx="551">
                  <c:v>558.59752287708216</c:v>
                </c:pt>
                <c:pt idx="552">
                  <c:v>561.1267199471331</c:v>
                </c:pt>
                <c:pt idx="553">
                  <c:v>563.65189298239375</c:v>
                </c:pt>
                <c:pt idx="554">
                  <c:v>566.17297527189328</c:v>
                </c:pt>
                <c:pt idx="555">
                  <c:v>568.68989935712364</c:v>
                </c:pt>
                <c:pt idx="556">
                  <c:v>571.20259711725748</c:v>
                </c:pt>
                <c:pt idx="557">
                  <c:v>573.7109998500315</c:v>
                </c:pt>
                <c:pt idx="558">
                  <c:v>576.21503834849216</c:v>
                </c:pt>
                <c:pt idx="559">
                  <c:v>578.71464297380044</c:v>
                </c:pt>
                <c:pt idx="560">
                  <c:v>581.20974372429498</c:v>
                </c:pt>
                <c:pt idx="561">
                  <c:v>583.70027030100562</c:v>
                </c:pt>
                <c:pt idx="562">
                  <c:v>586.18615216980777</c:v>
                </c:pt>
                <c:pt idx="563">
                  <c:v>588.66731862039944</c:v>
                </c:pt>
                <c:pt idx="564">
                  <c:v>591.1436988222772</c:v>
                </c:pt>
                <c:pt idx="565">
                  <c:v>593.6152218778775</c:v>
                </c:pt>
                <c:pt idx="566">
                  <c:v>596.08181687304466</c:v>
                </c:pt>
                <c:pt idx="567">
                  <c:v>598.54341292497429</c:v>
                </c:pt>
                <c:pt idx="568">
                  <c:v>600.99993922777719</c:v>
                </c:pt>
                <c:pt idx="569">
                  <c:v>603.45132509579639</c:v>
                </c:pt>
                <c:pt idx="570">
                  <c:v>605.8975000048041</c:v>
                </c:pt>
                <c:pt idx="571">
                  <c:v>608.33839363119819</c:v>
                </c:pt>
                <c:pt idx="572">
                  <c:v>610.77393588930715</c:v>
                </c:pt>
                <c:pt idx="573">
                  <c:v>613.20405696690932</c:v>
                </c:pt>
                <c:pt idx="574">
                  <c:v>615.62868735906227</c:v>
                </c:pt>
                <c:pt idx="575">
                  <c:v>618.04775790033295</c:v>
                </c:pt>
                <c:pt idx="576">
                  <c:v>620.46119979551406</c:v>
                </c:pt>
                <c:pt idx="577">
                  <c:v>622.86894464890406</c:v>
                </c:pt>
                <c:pt idx="578">
                  <c:v>625.27092449222562</c:v>
                </c:pt>
                <c:pt idx="579">
                  <c:v>627.6670718112498</c:v>
                </c:pt>
                <c:pt idx="580">
                  <c:v>630.05731957119099</c:v>
                </c:pt>
                <c:pt idx="581">
                  <c:v>632.44160124093071</c:v>
                </c:pt>
                <c:pt idx="582">
                  <c:v>634.81985081612731</c:v>
                </c:pt>
                <c:pt idx="583">
                  <c:v>637.19200284126157</c:v>
                </c:pt>
                <c:pt idx="584">
                  <c:v>639.55799243066804</c:v>
                </c:pt>
                <c:pt idx="585">
                  <c:v>641.9177552885958</c:v>
                </c:pt>
                <c:pt idx="586">
                  <c:v>644.27122772834139</c:v>
                </c:pt>
                <c:pt idx="587">
                  <c:v>646.61834669049279</c:v>
                </c:pt>
                <c:pt idx="588">
                  <c:v>648.95904976032136</c:v>
                </c:pt>
                <c:pt idx="589">
                  <c:v>651.29327518435593</c:v>
                </c:pt>
                <c:pt idx="590">
                  <c:v>653.62096188617124</c:v>
                </c:pt>
                <c:pt idx="591">
                  <c:v>655.94204948142044</c:v>
                </c:pt>
                <c:pt idx="592">
                  <c:v>658.25647829214029</c:v>
                </c:pt>
                <c:pt idx="593">
                  <c:v>660.56418936035539</c:v>
                </c:pt>
                <c:pt idx="594">
                  <c:v>662.86512446100642</c:v>
                </c:pt>
                <c:pt idx="595">
                  <c:v>665.15922611422559</c:v>
                </c:pt>
                <c:pt idx="596">
                  <c:v>667.44643759698158</c:v>
                </c:pt>
                <c:pt idx="597">
                  <c:v>669.72670295411444</c:v>
                </c:pt>
                <c:pt idx="598">
                  <c:v>671.99996700878046</c:v>
                </c:pt>
                <c:pt idx="599">
                  <c:v>674.26617537232539</c:v>
                </c:pt>
                <c:pt idx="600">
                  <c:v>676.52527445360386</c:v>
                </c:pt>
                <c:pt idx="601">
                  <c:v>678.77721146776059</c:v>
                </c:pt>
                <c:pt idx="602">
                  <c:v>681.02193444449119</c:v>
                </c:pt>
                <c:pt idx="603">
                  <c:v>683.25939223579519</c:v>
                </c:pt>
                <c:pt idx="604">
                  <c:v>685.48953452323792</c:v>
                </c:pt>
                <c:pt idx="605">
                  <c:v>687.71231182473298</c:v>
                </c:pt>
                <c:pt idx="606">
                  <c:v>689.92767550085966</c:v>
                </c:pt>
                <c:pt idx="607">
                  <c:v>692.13557776072719</c:v>
                </c:pt>
                <c:pt idx="608">
                  <c:v>694.33597166739742</c:v>
                </c:pt>
                <c:pt idx="609">
                  <c:v>696.52881114287891</c:v>
                </c:pt>
                <c:pt idx="610">
                  <c:v>698.7140509727011</c:v>
                </c:pt>
                <c:pt idx="611">
                  <c:v>700.8916468100814</c:v>
                </c:pt>
                <c:pt idx="612">
                  <c:v>703.06155517969387</c:v>
                </c:pt>
                <c:pt idx="613">
                  <c:v>705.22373348105054</c:v>
                </c:pt>
                <c:pt idx="614">
                  <c:v>707.37813999150376</c:v>
                </c:pt>
                <c:pt idx="615">
                  <c:v>709.52473386887948</c:v>
                </c:pt>
                <c:pt idx="616">
                  <c:v>711.66347515375071</c:v>
                </c:pt>
                <c:pt idx="617">
                  <c:v>713.7943247713589</c:v>
                </c:pt>
                <c:pt idx="618">
                  <c:v>715.9172445331925</c:v>
                </c:pt>
                <c:pt idx="619">
                  <c:v>718.0321971382308</c:v>
                </c:pt>
                <c:pt idx="620">
                  <c:v>720.13914617386047</c:v>
                </c:pt>
                <c:pt idx="621">
                  <c:v>722.23805611647344</c:v>
                </c:pt>
                <c:pt idx="622">
                  <c:v>724.32889233175331</c:v>
                </c:pt>
                <c:pt idx="623">
                  <c:v>726.41162107465766</c:v>
                </c:pt>
                <c:pt idx="624">
                  <c:v>728.486209489104</c:v>
                </c:pt>
                <c:pt idx="625">
                  <c:v>730.5526256073656</c:v>
                </c:pt>
                <c:pt idx="626">
                  <c:v>732.61083834918588</c:v>
                </c:pt>
                <c:pt idx="627">
                  <c:v>734.66081752061621</c:v>
                </c:pt>
                <c:pt idx="628">
                  <c:v>736.70253381258556</c:v>
                </c:pt>
                <c:pt idx="629">
                  <c:v>738.73595879920776</c:v>
                </c:pt>
                <c:pt idx="630">
                  <c:v>740.76106493583291</c:v>
                </c:pt>
                <c:pt idx="631">
                  <c:v>742.77782555684996</c:v>
                </c:pt>
                <c:pt idx="632">
                  <c:v>744.78621487324654</c:v>
                </c:pt>
                <c:pt idx="633">
                  <c:v>746.7862079699313</c:v>
                </c:pt>
                <c:pt idx="634">
                  <c:v>748.77778080282701</c:v>
                </c:pt>
                <c:pt idx="635">
                  <c:v>750.76091019573835</c:v>
                </c:pt>
                <c:pt idx="636">
                  <c:v>752.73557383700143</c:v>
                </c:pt>
                <c:pt idx="637">
                  <c:v>754.7017502759212</c:v>
                </c:pt>
                <c:pt idx="638">
                  <c:v>756.65941891900195</c:v>
                </c:pt>
                <c:pt idx="639">
                  <c:v>758.60856002597666</c:v>
                </c:pt>
                <c:pt idx="640">
                  <c:v>760.54915470564117</c:v>
                </c:pt>
                <c:pt idx="641">
                  <c:v>762.48118491149921</c:v>
                </c:pt>
                <c:pt idx="642">
                  <c:v>764.40463343722251</c:v>
                </c:pt>
                <c:pt idx="643">
                  <c:v>766.31948391193316</c:v>
                </c:pt>
                <c:pt idx="644">
                  <c:v>768.2257207953121</c:v>
                </c:pt>
                <c:pt idx="645">
                  <c:v>770.12332937253996</c:v>
                </c:pt>
                <c:pt idx="646">
                  <c:v>772.01229574907529</c:v>
                </c:pt>
                <c:pt idx="647">
                  <c:v>773.89260684527585</c:v>
                </c:pt>
                <c:pt idx="648">
                  <c:v>775.76425039086701</c:v>
                </c:pt>
                <c:pt idx="649">
                  <c:v>777.62721491926357</c:v>
                </c:pt>
                <c:pt idx="650">
                  <c:v>779.48148976174923</c:v>
                </c:pt>
                <c:pt idx="651">
                  <c:v>781.32706504151918</c:v>
                </c:pt>
                <c:pt idx="652">
                  <c:v>783.16393166759042</c:v>
                </c:pt>
                <c:pt idx="653">
                  <c:v>784.99208132858496</c:v>
                </c:pt>
                <c:pt idx="654">
                  <c:v>786.81150648639004</c:v>
                </c:pt>
                <c:pt idx="655">
                  <c:v>788.62220036970098</c:v>
                </c:pt>
                <c:pt idx="656">
                  <c:v>790.42415696745081</c:v>
                </c:pt>
                <c:pt idx="657">
                  <c:v>792.21737102213149</c:v>
                </c:pt>
                <c:pt idx="658">
                  <c:v>794.00183802301092</c:v>
                </c:pt>
                <c:pt idx="659">
                  <c:v>795.77755419925086</c:v>
                </c:pt>
                <c:pt idx="660">
                  <c:v>797.54451651292948</c:v>
                </c:pt>
                <c:pt idx="661">
                  <c:v>799.30272265197357</c:v>
                </c:pt>
                <c:pt idx="662">
                  <c:v>801.05217102300412</c:v>
                </c:pt>
                <c:pt idx="663">
                  <c:v>802.79286074410027</c:v>
                </c:pt>
                <c:pt idx="664">
                  <c:v>804.5247916374849</c:v>
                </c:pt>
                <c:pt idx="665">
                  <c:v>806.24796422213649</c:v>
                </c:pt>
                <c:pt idx="666">
                  <c:v>807.9623797063316</c:v>
                </c:pt>
                <c:pt idx="667">
                  <c:v>809.66803998012165</c:v>
                </c:pt>
                <c:pt idx="668">
                  <c:v>811.36494760774735</c:v>
                </c:pt>
                <c:pt idx="669">
                  <c:v>813.05310581999584</c:v>
                </c:pt>
                <c:pt idx="670">
                  <c:v>814.73251850650365</c:v>
                </c:pt>
                <c:pt idx="671">
                  <c:v>816.40319020800905</c:v>
                </c:pt>
                <c:pt idx="672">
                  <c:v>818.06512610855805</c:v>
                </c:pt>
                <c:pt idx="673">
                  <c:v>819.71833202766743</c:v>
                </c:pt>
                <c:pt idx="674">
                  <c:v>821.36281441244807</c:v>
                </c:pt>
                <c:pt idx="675">
                  <c:v>822.99858032969246</c:v>
                </c:pt>
                <c:pt idx="676">
                  <c:v>824.62563745792966</c:v>
                </c:pt>
                <c:pt idx="677">
                  <c:v>826.24399407945134</c:v>
                </c:pt>
                <c:pt idx="678">
                  <c:v>827.85365907231176</c:v>
                </c:pt>
                <c:pt idx="679">
                  <c:v>829.45464190230484</c:v>
                </c:pt>
                <c:pt idx="680">
                  <c:v>831.0469526149227</c:v>
                </c:pt>
                <c:pt idx="681">
                  <c:v>832.63060182729703</c:v>
                </c:pt>
                <c:pt idx="682">
                  <c:v>834.20560072012756</c:v>
                </c:pt>
                <c:pt idx="683">
                  <c:v>835.77196102960056</c:v>
                </c:pt>
                <c:pt idx="684">
                  <c:v>837.32969503929928</c:v>
                </c:pt>
                <c:pt idx="685">
                  <c:v>838.87881557211062</c:v>
                </c:pt>
                <c:pt idx="686">
                  <c:v>840.41933598212984</c:v>
                </c:pt>
                <c:pt idx="687">
                  <c:v>841.95127014656623</c:v>
                </c:pt>
                <c:pt idx="688">
                  <c:v>843.47463245765289</c:v>
                </c:pt>
                <c:pt idx="689">
                  <c:v>844.98943781456217</c:v>
                </c:pt>
                <c:pt idx="690">
                  <c:v>846.49570161533086</c:v>
                </c:pt>
                <c:pt idx="691">
                  <c:v>847.99343974879605</c:v>
                </c:pt>
                <c:pt idx="692">
                  <c:v>849.48266858654517</c:v>
                </c:pt>
                <c:pt idx="693">
                  <c:v>850.963404974882</c:v>
                </c:pt>
                <c:pt idx="694">
                  <c:v>852.43566622681135</c:v>
                </c:pt>
                <c:pt idx="695">
                  <c:v>853.89947011404433</c:v>
                </c:pt>
                <c:pt idx="696">
                  <c:v>855.35483485902637</c:v>
                </c:pt>
                <c:pt idx="697">
                  <c:v>856.80177912699048</c:v>
                </c:pt>
                <c:pt idx="698">
                  <c:v>858.24032201803743</c:v>
                </c:pt>
                <c:pt idx="699">
                  <c:v>859.67048305924504</c:v>
                </c:pt>
                <c:pt idx="700">
                  <c:v>861.09228219680858</c:v>
                </c:pt>
                <c:pt idx="701">
                  <c:v>862.50573978821399</c:v>
                </c:pt>
                <c:pt idx="702">
                  <c:v>863.91087659444554</c:v>
                </c:pt>
                <c:pt idx="703">
                  <c:v>865.30771377223061</c:v>
                </c:pt>
                <c:pt idx="704">
                  <c:v>866.69627286632215</c:v>
                </c:pt>
                <c:pt idx="705">
                  <c:v>868.07657580182115</c:v>
                </c:pt>
                <c:pt idx="706">
                  <c:v>869.44864487654092</c:v>
                </c:pt>
                <c:pt idx="707">
                  <c:v>870.81250275341392</c:v>
                </c:pt>
                <c:pt idx="708">
                  <c:v>870.81250275341392</c:v>
                </c:pt>
                <c:pt idx="709">
                  <c:v>870.81250275341392</c:v>
                </c:pt>
                <c:pt idx="710">
                  <c:v>870.81250275341392</c:v>
                </c:pt>
                <c:pt idx="711">
                  <c:v>870.81250275341392</c:v>
                </c:pt>
                <c:pt idx="712">
                  <c:v>870.81250275341392</c:v>
                </c:pt>
                <c:pt idx="713">
                  <c:v>870.81250275341392</c:v>
                </c:pt>
                <c:pt idx="714">
                  <c:v>870.81250275341392</c:v>
                </c:pt>
                <c:pt idx="715">
                  <c:v>870.81250275341392</c:v>
                </c:pt>
                <c:pt idx="716">
                  <c:v>870.81250275341392</c:v>
                </c:pt>
                <c:pt idx="717">
                  <c:v>870.81250275341392</c:v>
                </c:pt>
                <c:pt idx="718">
                  <c:v>870.81250275341392</c:v>
                </c:pt>
                <c:pt idx="719">
                  <c:v>870.81250275341392</c:v>
                </c:pt>
                <c:pt idx="720">
                  <c:v>870.81250275341392</c:v>
                </c:pt>
                <c:pt idx="721">
                  <c:v>870.81250275341392</c:v>
                </c:pt>
                <c:pt idx="722">
                  <c:v>870.81250275341392</c:v>
                </c:pt>
                <c:pt idx="723">
                  <c:v>870.81250275341392</c:v>
                </c:pt>
                <c:pt idx="724">
                  <c:v>870.81250275341392</c:v>
                </c:pt>
                <c:pt idx="725">
                  <c:v>870.81250275341392</c:v>
                </c:pt>
                <c:pt idx="726">
                  <c:v>870.81250275341392</c:v>
                </c:pt>
                <c:pt idx="727">
                  <c:v>870.81250275341392</c:v>
                </c:pt>
                <c:pt idx="728">
                  <c:v>870.81250275341392</c:v>
                </c:pt>
                <c:pt idx="729">
                  <c:v>870.81250275341392</c:v>
                </c:pt>
                <c:pt idx="730">
                  <c:v>870.81250275341392</c:v>
                </c:pt>
                <c:pt idx="731">
                  <c:v>870.81250275341392</c:v>
                </c:pt>
                <c:pt idx="732">
                  <c:v>870.81250275341392</c:v>
                </c:pt>
                <c:pt idx="733">
                  <c:v>870.81250275341392</c:v>
                </c:pt>
                <c:pt idx="734">
                  <c:v>870.81250275341392</c:v>
                </c:pt>
                <c:pt idx="735">
                  <c:v>870.81250275341392</c:v>
                </c:pt>
                <c:pt idx="736">
                  <c:v>870.81250275341392</c:v>
                </c:pt>
                <c:pt idx="737">
                  <c:v>870.81250275341392</c:v>
                </c:pt>
                <c:pt idx="738">
                  <c:v>870.81250275341392</c:v>
                </c:pt>
                <c:pt idx="739">
                  <c:v>870.81250275341392</c:v>
                </c:pt>
                <c:pt idx="740">
                  <c:v>870.81250275341392</c:v>
                </c:pt>
                <c:pt idx="741">
                  <c:v>870.81250275341392</c:v>
                </c:pt>
                <c:pt idx="742">
                  <c:v>870.81250275341392</c:v>
                </c:pt>
                <c:pt idx="743">
                  <c:v>870.81250275341392</c:v>
                </c:pt>
                <c:pt idx="744">
                  <c:v>870.81250275341392</c:v>
                </c:pt>
                <c:pt idx="745">
                  <c:v>870.81250275341392</c:v>
                </c:pt>
                <c:pt idx="746">
                  <c:v>870.81250275341392</c:v>
                </c:pt>
                <c:pt idx="747">
                  <c:v>870.81250275341392</c:v>
                </c:pt>
                <c:pt idx="748">
                  <c:v>870.81250275341392</c:v>
                </c:pt>
                <c:pt idx="749">
                  <c:v>870.81250275341392</c:v>
                </c:pt>
                <c:pt idx="750">
                  <c:v>870.81250275341392</c:v>
                </c:pt>
                <c:pt idx="751">
                  <c:v>870.81250275341392</c:v>
                </c:pt>
                <c:pt idx="752">
                  <c:v>870.81250275341392</c:v>
                </c:pt>
                <c:pt idx="753">
                  <c:v>870.81250275341392</c:v>
                </c:pt>
                <c:pt idx="754">
                  <c:v>870.81250275341392</c:v>
                </c:pt>
                <c:pt idx="755">
                  <c:v>870.81250275341392</c:v>
                </c:pt>
                <c:pt idx="756">
                  <c:v>870.81250275341392</c:v>
                </c:pt>
                <c:pt idx="757">
                  <c:v>870.81250275341392</c:v>
                </c:pt>
                <c:pt idx="758">
                  <c:v>870.81250275341392</c:v>
                </c:pt>
                <c:pt idx="759">
                  <c:v>870.81250275341392</c:v>
                </c:pt>
                <c:pt idx="760">
                  <c:v>870.81250275341392</c:v>
                </c:pt>
                <c:pt idx="761">
                  <c:v>870.81250275341392</c:v>
                </c:pt>
                <c:pt idx="762">
                  <c:v>870.81250275341392</c:v>
                </c:pt>
                <c:pt idx="763">
                  <c:v>870.81250275341392</c:v>
                </c:pt>
                <c:pt idx="764">
                  <c:v>870.81250275341392</c:v>
                </c:pt>
                <c:pt idx="765">
                  <c:v>870.81250275341392</c:v>
                </c:pt>
                <c:pt idx="766">
                  <c:v>870.81250275341392</c:v>
                </c:pt>
                <c:pt idx="767">
                  <c:v>870.81250275341392</c:v>
                </c:pt>
                <c:pt idx="768">
                  <c:v>870.81250275341392</c:v>
                </c:pt>
                <c:pt idx="769">
                  <c:v>870.81250275341392</c:v>
                </c:pt>
                <c:pt idx="770">
                  <c:v>870.81250275341392</c:v>
                </c:pt>
                <c:pt idx="771">
                  <c:v>870.81250275341392</c:v>
                </c:pt>
                <c:pt idx="772">
                  <c:v>870.81250275341392</c:v>
                </c:pt>
                <c:pt idx="773">
                  <c:v>870.81250275341392</c:v>
                </c:pt>
                <c:pt idx="774">
                  <c:v>870.81250275341392</c:v>
                </c:pt>
                <c:pt idx="775">
                  <c:v>870.81250275341392</c:v>
                </c:pt>
                <c:pt idx="776">
                  <c:v>870.81250275341392</c:v>
                </c:pt>
                <c:pt idx="777">
                  <c:v>870.81250275341392</c:v>
                </c:pt>
                <c:pt idx="778">
                  <c:v>870.81250275341392</c:v>
                </c:pt>
                <c:pt idx="779">
                  <c:v>870.81250275341392</c:v>
                </c:pt>
                <c:pt idx="780">
                  <c:v>870.81250275341392</c:v>
                </c:pt>
                <c:pt idx="781">
                  <c:v>870.81250275341392</c:v>
                </c:pt>
                <c:pt idx="782">
                  <c:v>870.81250275341392</c:v>
                </c:pt>
                <c:pt idx="783">
                  <c:v>870.81250275341392</c:v>
                </c:pt>
                <c:pt idx="784">
                  <c:v>870.81250275341392</c:v>
                </c:pt>
                <c:pt idx="785">
                  <c:v>870.81250275341392</c:v>
                </c:pt>
                <c:pt idx="786">
                  <c:v>870.81250275341392</c:v>
                </c:pt>
                <c:pt idx="787">
                  <c:v>870.81250275341392</c:v>
                </c:pt>
                <c:pt idx="788">
                  <c:v>870.81250275341392</c:v>
                </c:pt>
                <c:pt idx="789">
                  <c:v>870.81250275341392</c:v>
                </c:pt>
                <c:pt idx="790">
                  <c:v>870.81250275341392</c:v>
                </c:pt>
                <c:pt idx="791">
                  <c:v>870.81250275341392</c:v>
                </c:pt>
                <c:pt idx="792">
                  <c:v>870.81250275341392</c:v>
                </c:pt>
                <c:pt idx="793">
                  <c:v>870.81250275341392</c:v>
                </c:pt>
                <c:pt idx="794">
                  <c:v>870.81250275341392</c:v>
                </c:pt>
                <c:pt idx="795">
                  <c:v>870.81250275341392</c:v>
                </c:pt>
                <c:pt idx="796">
                  <c:v>870.81250275341392</c:v>
                </c:pt>
                <c:pt idx="797">
                  <c:v>870.81250275341392</c:v>
                </c:pt>
                <c:pt idx="798">
                  <c:v>870.81250275341392</c:v>
                </c:pt>
                <c:pt idx="799">
                  <c:v>870.81250275341392</c:v>
                </c:pt>
                <c:pt idx="800">
                  <c:v>870.81250275341392</c:v>
                </c:pt>
                <c:pt idx="801">
                  <c:v>870.81250275341392</c:v>
                </c:pt>
                <c:pt idx="802">
                  <c:v>870.81250275341392</c:v>
                </c:pt>
                <c:pt idx="803">
                  <c:v>870.81250275341392</c:v>
                </c:pt>
                <c:pt idx="804">
                  <c:v>870.81250275341392</c:v>
                </c:pt>
                <c:pt idx="805">
                  <c:v>870.81250275341392</c:v>
                </c:pt>
                <c:pt idx="806">
                  <c:v>870.81250275341392</c:v>
                </c:pt>
                <c:pt idx="807">
                  <c:v>870.81250275341392</c:v>
                </c:pt>
                <c:pt idx="808">
                  <c:v>870.81250275341392</c:v>
                </c:pt>
                <c:pt idx="809">
                  <c:v>870.81250275341392</c:v>
                </c:pt>
                <c:pt idx="810">
                  <c:v>870.81250275341392</c:v>
                </c:pt>
                <c:pt idx="811">
                  <c:v>870.81250275341392</c:v>
                </c:pt>
                <c:pt idx="812">
                  <c:v>870.81250275341392</c:v>
                </c:pt>
                <c:pt idx="813">
                  <c:v>870.81250275341392</c:v>
                </c:pt>
                <c:pt idx="814">
                  <c:v>870.81250275341392</c:v>
                </c:pt>
                <c:pt idx="815">
                  <c:v>870.81250275341392</c:v>
                </c:pt>
                <c:pt idx="816">
                  <c:v>870.81250275341392</c:v>
                </c:pt>
                <c:pt idx="817">
                  <c:v>870.81250275341392</c:v>
                </c:pt>
                <c:pt idx="818">
                  <c:v>870.81250275341392</c:v>
                </c:pt>
                <c:pt idx="819">
                  <c:v>870.81250275341392</c:v>
                </c:pt>
                <c:pt idx="820">
                  <c:v>870.81250275341392</c:v>
                </c:pt>
                <c:pt idx="821">
                  <c:v>870.81250275341392</c:v>
                </c:pt>
                <c:pt idx="822">
                  <c:v>870.81250275341392</c:v>
                </c:pt>
                <c:pt idx="823">
                  <c:v>870.81250275341392</c:v>
                </c:pt>
                <c:pt idx="824">
                  <c:v>870.81250275341392</c:v>
                </c:pt>
                <c:pt idx="825">
                  <c:v>870.81250275341392</c:v>
                </c:pt>
                <c:pt idx="826">
                  <c:v>870.81250275341392</c:v>
                </c:pt>
                <c:pt idx="827">
                  <c:v>870.81250275341392</c:v>
                </c:pt>
                <c:pt idx="828">
                  <c:v>870.81250275341392</c:v>
                </c:pt>
                <c:pt idx="829">
                  <c:v>870.81250275341392</c:v>
                </c:pt>
                <c:pt idx="830">
                  <c:v>870.81250275341392</c:v>
                </c:pt>
                <c:pt idx="831">
                  <c:v>870.81250275341392</c:v>
                </c:pt>
                <c:pt idx="832">
                  <c:v>870.81250275341392</c:v>
                </c:pt>
                <c:pt idx="833">
                  <c:v>870.81250275341392</c:v>
                </c:pt>
                <c:pt idx="834">
                  <c:v>870.81250275341392</c:v>
                </c:pt>
                <c:pt idx="835">
                  <c:v>870.81250275341392</c:v>
                </c:pt>
                <c:pt idx="836">
                  <c:v>870.81250275341392</c:v>
                </c:pt>
                <c:pt idx="837">
                  <c:v>870.81250275341392</c:v>
                </c:pt>
                <c:pt idx="838">
                  <c:v>870.81250275341392</c:v>
                </c:pt>
                <c:pt idx="839">
                  <c:v>870.81250275341392</c:v>
                </c:pt>
                <c:pt idx="840">
                  <c:v>870.81250275341392</c:v>
                </c:pt>
                <c:pt idx="841">
                  <c:v>870.81250275341392</c:v>
                </c:pt>
                <c:pt idx="842">
                  <c:v>870.81250275341392</c:v>
                </c:pt>
                <c:pt idx="843">
                  <c:v>870.81250275341392</c:v>
                </c:pt>
                <c:pt idx="844">
                  <c:v>870.81250275341392</c:v>
                </c:pt>
                <c:pt idx="845">
                  <c:v>870.81250275341392</c:v>
                </c:pt>
                <c:pt idx="846">
                  <c:v>870.81250275341392</c:v>
                </c:pt>
                <c:pt idx="847">
                  <c:v>870.81250275341392</c:v>
                </c:pt>
                <c:pt idx="848">
                  <c:v>870.81250275341392</c:v>
                </c:pt>
                <c:pt idx="849">
                  <c:v>870.81250275341392</c:v>
                </c:pt>
                <c:pt idx="850">
                  <c:v>870.81250275341392</c:v>
                </c:pt>
                <c:pt idx="851">
                  <c:v>870.81250275341392</c:v>
                </c:pt>
                <c:pt idx="852">
                  <c:v>870.81250275341392</c:v>
                </c:pt>
                <c:pt idx="853">
                  <c:v>870.81250275341392</c:v>
                </c:pt>
                <c:pt idx="854">
                  <c:v>870.81250275341392</c:v>
                </c:pt>
                <c:pt idx="855">
                  <c:v>870.81250275341392</c:v>
                </c:pt>
                <c:pt idx="856">
                  <c:v>870.81250275341392</c:v>
                </c:pt>
                <c:pt idx="857">
                  <c:v>870.81250275341392</c:v>
                </c:pt>
                <c:pt idx="858">
                  <c:v>870.81250275341392</c:v>
                </c:pt>
                <c:pt idx="859">
                  <c:v>870.81250275341392</c:v>
                </c:pt>
                <c:pt idx="860">
                  <c:v>870.81250275341392</c:v>
                </c:pt>
                <c:pt idx="861">
                  <c:v>870.81250275341392</c:v>
                </c:pt>
                <c:pt idx="862">
                  <c:v>870.81250275341392</c:v>
                </c:pt>
                <c:pt idx="863">
                  <c:v>870.81250275341392</c:v>
                </c:pt>
                <c:pt idx="864">
                  <c:v>870.81250275341392</c:v>
                </c:pt>
                <c:pt idx="865">
                  <c:v>870.81250275341392</c:v>
                </c:pt>
                <c:pt idx="866">
                  <c:v>870.81250275341392</c:v>
                </c:pt>
                <c:pt idx="867">
                  <c:v>870.81250275341392</c:v>
                </c:pt>
                <c:pt idx="868">
                  <c:v>870.81250275341392</c:v>
                </c:pt>
                <c:pt idx="869">
                  <c:v>870.81250275341392</c:v>
                </c:pt>
                <c:pt idx="870">
                  <c:v>870.81250275341392</c:v>
                </c:pt>
                <c:pt idx="871">
                  <c:v>870.81250275341392</c:v>
                </c:pt>
                <c:pt idx="872">
                  <c:v>870.81250275341392</c:v>
                </c:pt>
                <c:pt idx="873">
                  <c:v>870.81250275341392</c:v>
                </c:pt>
                <c:pt idx="874">
                  <c:v>870.81250275341392</c:v>
                </c:pt>
                <c:pt idx="875">
                  <c:v>870.81250275341392</c:v>
                </c:pt>
                <c:pt idx="876">
                  <c:v>870.81250275341392</c:v>
                </c:pt>
                <c:pt idx="877">
                  <c:v>870.81250275341392</c:v>
                </c:pt>
                <c:pt idx="878">
                  <c:v>870.81250275341392</c:v>
                </c:pt>
                <c:pt idx="879">
                  <c:v>870.81250275341392</c:v>
                </c:pt>
                <c:pt idx="880">
                  <c:v>870.81250275341392</c:v>
                </c:pt>
                <c:pt idx="881">
                  <c:v>870.81250275341392</c:v>
                </c:pt>
                <c:pt idx="882">
                  <c:v>870.81250275341392</c:v>
                </c:pt>
                <c:pt idx="883">
                  <c:v>870.81250275341392</c:v>
                </c:pt>
                <c:pt idx="884">
                  <c:v>870.81250275341392</c:v>
                </c:pt>
                <c:pt idx="885">
                  <c:v>870.81250275341392</c:v>
                </c:pt>
                <c:pt idx="886">
                  <c:v>870.81250275341392</c:v>
                </c:pt>
                <c:pt idx="887">
                  <c:v>870.81250275341392</c:v>
                </c:pt>
                <c:pt idx="888">
                  <c:v>870.81250275341392</c:v>
                </c:pt>
                <c:pt idx="889">
                  <c:v>870.81250275341392</c:v>
                </c:pt>
                <c:pt idx="890">
                  <c:v>870.81250275341392</c:v>
                </c:pt>
                <c:pt idx="891">
                  <c:v>870.81250275341392</c:v>
                </c:pt>
                <c:pt idx="892">
                  <c:v>870.81250275341392</c:v>
                </c:pt>
                <c:pt idx="893">
                  <c:v>870.81250275341392</c:v>
                </c:pt>
                <c:pt idx="894">
                  <c:v>870.81250275341392</c:v>
                </c:pt>
                <c:pt idx="895">
                  <c:v>870.81250275341392</c:v>
                </c:pt>
                <c:pt idx="896">
                  <c:v>870.81250275341392</c:v>
                </c:pt>
                <c:pt idx="897">
                  <c:v>870.81250275341392</c:v>
                </c:pt>
                <c:pt idx="898">
                  <c:v>870.81250275341392</c:v>
                </c:pt>
                <c:pt idx="899">
                  <c:v>870.81250275341392</c:v>
                </c:pt>
                <c:pt idx="900">
                  <c:v>870.81250275341392</c:v>
                </c:pt>
                <c:pt idx="901">
                  <c:v>870.81250275341392</c:v>
                </c:pt>
                <c:pt idx="902">
                  <c:v>870.81250275341392</c:v>
                </c:pt>
                <c:pt idx="903">
                  <c:v>870.81250275341392</c:v>
                </c:pt>
                <c:pt idx="904">
                  <c:v>870.81250275341392</c:v>
                </c:pt>
                <c:pt idx="905">
                  <c:v>870.81250275341392</c:v>
                </c:pt>
                <c:pt idx="906">
                  <c:v>870.81250275341392</c:v>
                </c:pt>
                <c:pt idx="907">
                  <c:v>870.81250275341392</c:v>
                </c:pt>
                <c:pt idx="908">
                  <c:v>870.81250275341392</c:v>
                </c:pt>
                <c:pt idx="909">
                  <c:v>870.81250275341392</c:v>
                </c:pt>
                <c:pt idx="910">
                  <c:v>870.81250275341392</c:v>
                </c:pt>
                <c:pt idx="911">
                  <c:v>870.81250275341392</c:v>
                </c:pt>
                <c:pt idx="912">
                  <c:v>870.81250275341392</c:v>
                </c:pt>
                <c:pt idx="913">
                  <c:v>870.81250275341392</c:v>
                </c:pt>
                <c:pt idx="914">
                  <c:v>870.81250275341392</c:v>
                </c:pt>
                <c:pt idx="915">
                  <c:v>870.81250275341392</c:v>
                </c:pt>
                <c:pt idx="916">
                  <c:v>870.81250275341392</c:v>
                </c:pt>
                <c:pt idx="917">
                  <c:v>870.81250275341392</c:v>
                </c:pt>
                <c:pt idx="918">
                  <c:v>870.81250275341392</c:v>
                </c:pt>
                <c:pt idx="919">
                  <c:v>870.81250275341392</c:v>
                </c:pt>
                <c:pt idx="920">
                  <c:v>870.81250275341392</c:v>
                </c:pt>
                <c:pt idx="921">
                  <c:v>870.81250275341392</c:v>
                </c:pt>
                <c:pt idx="922">
                  <c:v>870.81250275341392</c:v>
                </c:pt>
                <c:pt idx="923">
                  <c:v>870.81250275341392</c:v>
                </c:pt>
                <c:pt idx="924">
                  <c:v>870.81250275341392</c:v>
                </c:pt>
                <c:pt idx="925">
                  <c:v>870.81250275341392</c:v>
                </c:pt>
                <c:pt idx="926">
                  <c:v>870.81250275341392</c:v>
                </c:pt>
                <c:pt idx="927">
                  <c:v>870.81250275341392</c:v>
                </c:pt>
                <c:pt idx="928">
                  <c:v>870.81250275341392</c:v>
                </c:pt>
                <c:pt idx="929">
                  <c:v>870.81250275341392</c:v>
                </c:pt>
                <c:pt idx="930">
                  <c:v>870.81250275341392</c:v>
                </c:pt>
                <c:pt idx="931">
                  <c:v>870.81250275341392</c:v>
                </c:pt>
                <c:pt idx="932">
                  <c:v>870.81250275341392</c:v>
                </c:pt>
                <c:pt idx="933">
                  <c:v>870.81250275341392</c:v>
                </c:pt>
                <c:pt idx="934">
                  <c:v>870.81250275341392</c:v>
                </c:pt>
                <c:pt idx="935">
                  <c:v>870.81250275341392</c:v>
                </c:pt>
                <c:pt idx="936">
                  <c:v>870.81250275341392</c:v>
                </c:pt>
                <c:pt idx="937">
                  <c:v>870.81250275341392</c:v>
                </c:pt>
                <c:pt idx="938">
                  <c:v>870.81250275341392</c:v>
                </c:pt>
                <c:pt idx="939">
                  <c:v>870.81250275341392</c:v>
                </c:pt>
                <c:pt idx="940">
                  <c:v>870.81250275341392</c:v>
                </c:pt>
                <c:pt idx="941">
                  <c:v>870.81250275341392</c:v>
                </c:pt>
                <c:pt idx="942">
                  <c:v>870.81250275341392</c:v>
                </c:pt>
                <c:pt idx="943">
                  <c:v>870.81250275341392</c:v>
                </c:pt>
                <c:pt idx="944">
                  <c:v>870.81250275341392</c:v>
                </c:pt>
                <c:pt idx="945">
                  <c:v>870.81250275341392</c:v>
                </c:pt>
                <c:pt idx="946">
                  <c:v>870.81250275341392</c:v>
                </c:pt>
                <c:pt idx="947">
                  <c:v>870.81250275341392</c:v>
                </c:pt>
                <c:pt idx="948">
                  <c:v>870.81250275341392</c:v>
                </c:pt>
                <c:pt idx="949">
                  <c:v>870.81250275341392</c:v>
                </c:pt>
                <c:pt idx="950">
                  <c:v>870.81250275341392</c:v>
                </c:pt>
                <c:pt idx="951">
                  <c:v>870.81250275341392</c:v>
                </c:pt>
                <c:pt idx="952">
                  <c:v>870.81250275341392</c:v>
                </c:pt>
                <c:pt idx="953">
                  <c:v>870.81250275341392</c:v>
                </c:pt>
                <c:pt idx="954">
                  <c:v>870.81250275341392</c:v>
                </c:pt>
                <c:pt idx="955">
                  <c:v>870.81250275341392</c:v>
                </c:pt>
                <c:pt idx="956">
                  <c:v>870.81250275341392</c:v>
                </c:pt>
                <c:pt idx="957">
                  <c:v>870.81250275341392</c:v>
                </c:pt>
                <c:pt idx="958">
                  <c:v>870.81250275341392</c:v>
                </c:pt>
                <c:pt idx="959">
                  <c:v>870.81250275341392</c:v>
                </c:pt>
                <c:pt idx="960">
                  <c:v>870.81250275341392</c:v>
                </c:pt>
                <c:pt idx="961">
                  <c:v>870.81250275341392</c:v>
                </c:pt>
                <c:pt idx="962">
                  <c:v>870.81250275341392</c:v>
                </c:pt>
                <c:pt idx="963">
                  <c:v>870.81250275341392</c:v>
                </c:pt>
                <c:pt idx="964">
                  <c:v>870.81250275341392</c:v>
                </c:pt>
                <c:pt idx="965">
                  <c:v>870.81250275341392</c:v>
                </c:pt>
                <c:pt idx="966">
                  <c:v>870.81250275341392</c:v>
                </c:pt>
                <c:pt idx="967">
                  <c:v>870.81250275341392</c:v>
                </c:pt>
                <c:pt idx="968">
                  <c:v>870.81250275341392</c:v>
                </c:pt>
                <c:pt idx="969">
                  <c:v>870.81250275341392</c:v>
                </c:pt>
                <c:pt idx="970">
                  <c:v>870.81250275341392</c:v>
                </c:pt>
                <c:pt idx="971">
                  <c:v>870.81250275341392</c:v>
                </c:pt>
                <c:pt idx="972">
                  <c:v>870.81250275341392</c:v>
                </c:pt>
                <c:pt idx="973">
                  <c:v>870.81250275341392</c:v>
                </c:pt>
                <c:pt idx="974">
                  <c:v>870.81250275341392</c:v>
                </c:pt>
                <c:pt idx="975">
                  <c:v>870.81250275341392</c:v>
                </c:pt>
                <c:pt idx="976">
                  <c:v>870.81250275341392</c:v>
                </c:pt>
                <c:pt idx="977">
                  <c:v>870.81250275341392</c:v>
                </c:pt>
                <c:pt idx="978">
                  <c:v>870.81250275341392</c:v>
                </c:pt>
                <c:pt idx="979">
                  <c:v>870.81250275341392</c:v>
                </c:pt>
                <c:pt idx="980">
                  <c:v>870.81250275341392</c:v>
                </c:pt>
                <c:pt idx="981">
                  <c:v>870.81250275341392</c:v>
                </c:pt>
                <c:pt idx="982">
                  <c:v>870.81250275341392</c:v>
                </c:pt>
                <c:pt idx="983">
                  <c:v>870.81250275341392</c:v>
                </c:pt>
                <c:pt idx="984">
                  <c:v>870.81250275341392</c:v>
                </c:pt>
                <c:pt idx="985">
                  <c:v>870.81250275341392</c:v>
                </c:pt>
                <c:pt idx="986">
                  <c:v>870.81250275341392</c:v>
                </c:pt>
                <c:pt idx="987">
                  <c:v>870.81250275341392</c:v>
                </c:pt>
                <c:pt idx="988">
                  <c:v>870.81250275341392</c:v>
                </c:pt>
                <c:pt idx="989">
                  <c:v>870.81250275341392</c:v>
                </c:pt>
                <c:pt idx="990">
                  <c:v>870.81250275341392</c:v>
                </c:pt>
                <c:pt idx="991">
                  <c:v>870.81250275341392</c:v>
                </c:pt>
                <c:pt idx="992">
                  <c:v>870.81250275341392</c:v>
                </c:pt>
                <c:pt idx="993">
                  <c:v>870.81250275341392</c:v>
                </c:pt>
                <c:pt idx="994">
                  <c:v>870.81250275341392</c:v>
                </c:pt>
                <c:pt idx="995">
                  <c:v>870.81250275341392</c:v>
                </c:pt>
                <c:pt idx="996">
                  <c:v>870.81250275341392</c:v>
                </c:pt>
                <c:pt idx="997">
                  <c:v>870.81250275341392</c:v>
                </c:pt>
                <c:pt idx="998">
                  <c:v>870.81250275341392</c:v>
                </c:pt>
                <c:pt idx="999">
                  <c:v>870.81250275341392</c:v>
                </c:pt>
                <c:pt idx="1000">
                  <c:v>870.81250275341392</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34.700100000000184</c:v>
                </c:pt>
                <c:pt idx="709">
                  <c:v>34.700200000000187</c:v>
                </c:pt>
                <c:pt idx="710">
                  <c:v>34.70030000000019</c:v>
                </c:pt>
                <c:pt idx="711">
                  <c:v>34.700400000000194</c:v>
                </c:pt>
                <c:pt idx="712">
                  <c:v>34.700500000000197</c:v>
                </c:pt>
                <c:pt idx="713">
                  <c:v>34.7006000000002</c:v>
                </c:pt>
                <c:pt idx="714">
                  <c:v>34.700700000000204</c:v>
                </c:pt>
                <c:pt idx="715">
                  <c:v>34.700800000000207</c:v>
                </c:pt>
                <c:pt idx="716">
                  <c:v>34.70090000000021</c:v>
                </c:pt>
                <c:pt idx="717">
                  <c:v>34.701000000000214</c:v>
                </c:pt>
                <c:pt idx="718">
                  <c:v>34.701100000000217</c:v>
                </c:pt>
                <c:pt idx="719">
                  <c:v>34.70120000000022</c:v>
                </c:pt>
                <c:pt idx="720">
                  <c:v>34.701300000000224</c:v>
                </c:pt>
                <c:pt idx="721">
                  <c:v>34.701400000000227</c:v>
                </c:pt>
                <c:pt idx="722">
                  <c:v>34.70150000000023</c:v>
                </c:pt>
                <c:pt idx="723">
                  <c:v>34.701600000000234</c:v>
                </c:pt>
                <c:pt idx="724">
                  <c:v>34.701700000000237</c:v>
                </c:pt>
                <c:pt idx="725">
                  <c:v>34.70180000000024</c:v>
                </c:pt>
                <c:pt idx="726">
                  <c:v>34.701900000000244</c:v>
                </c:pt>
                <c:pt idx="727">
                  <c:v>34.702000000000247</c:v>
                </c:pt>
                <c:pt idx="728">
                  <c:v>34.70210000000025</c:v>
                </c:pt>
                <c:pt idx="729">
                  <c:v>34.702200000000254</c:v>
                </c:pt>
                <c:pt idx="730">
                  <c:v>34.702300000000257</c:v>
                </c:pt>
                <c:pt idx="731">
                  <c:v>34.70240000000026</c:v>
                </c:pt>
                <c:pt idx="732">
                  <c:v>34.702500000000263</c:v>
                </c:pt>
                <c:pt idx="733">
                  <c:v>34.702600000000267</c:v>
                </c:pt>
                <c:pt idx="734">
                  <c:v>34.70270000000027</c:v>
                </c:pt>
                <c:pt idx="735">
                  <c:v>34.702800000000273</c:v>
                </c:pt>
                <c:pt idx="736">
                  <c:v>34.702900000000277</c:v>
                </c:pt>
                <c:pt idx="737">
                  <c:v>34.70300000000028</c:v>
                </c:pt>
                <c:pt idx="738">
                  <c:v>34.703100000000283</c:v>
                </c:pt>
                <c:pt idx="739">
                  <c:v>34.703200000000287</c:v>
                </c:pt>
                <c:pt idx="740">
                  <c:v>34.70330000000029</c:v>
                </c:pt>
                <c:pt idx="741">
                  <c:v>34.703400000000293</c:v>
                </c:pt>
                <c:pt idx="742">
                  <c:v>34.703500000000297</c:v>
                </c:pt>
                <c:pt idx="743">
                  <c:v>34.7036000000003</c:v>
                </c:pt>
                <c:pt idx="744">
                  <c:v>34.703700000000303</c:v>
                </c:pt>
                <c:pt idx="745">
                  <c:v>34.703800000000307</c:v>
                </c:pt>
                <c:pt idx="746">
                  <c:v>34.70390000000031</c:v>
                </c:pt>
                <c:pt idx="747">
                  <c:v>34.704000000000313</c:v>
                </c:pt>
                <c:pt idx="748">
                  <c:v>34.704100000000317</c:v>
                </c:pt>
                <c:pt idx="749">
                  <c:v>34.70420000000032</c:v>
                </c:pt>
                <c:pt idx="750">
                  <c:v>34.704300000000323</c:v>
                </c:pt>
                <c:pt idx="751">
                  <c:v>34.704400000000327</c:v>
                </c:pt>
                <c:pt idx="752">
                  <c:v>34.70450000000033</c:v>
                </c:pt>
                <c:pt idx="753">
                  <c:v>34.704600000000333</c:v>
                </c:pt>
                <c:pt idx="754">
                  <c:v>34.704700000000337</c:v>
                </c:pt>
                <c:pt idx="755">
                  <c:v>34.70480000000034</c:v>
                </c:pt>
                <c:pt idx="756">
                  <c:v>34.704900000000343</c:v>
                </c:pt>
                <c:pt idx="757">
                  <c:v>34.705000000000346</c:v>
                </c:pt>
                <c:pt idx="758">
                  <c:v>34.70510000000035</c:v>
                </c:pt>
                <c:pt idx="759">
                  <c:v>34.705200000000353</c:v>
                </c:pt>
                <c:pt idx="760">
                  <c:v>34.705300000000356</c:v>
                </c:pt>
                <c:pt idx="761">
                  <c:v>34.70540000000036</c:v>
                </c:pt>
                <c:pt idx="762">
                  <c:v>34.705500000000363</c:v>
                </c:pt>
                <c:pt idx="763">
                  <c:v>34.705600000000366</c:v>
                </c:pt>
                <c:pt idx="764">
                  <c:v>34.70570000000037</c:v>
                </c:pt>
                <c:pt idx="765">
                  <c:v>34.705800000000373</c:v>
                </c:pt>
                <c:pt idx="766">
                  <c:v>34.705900000000376</c:v>
                </c:pt>
                <c:pt idx="767">
                  <c:v>34.70600000000038</c:v>
                </c:pt>
                <c:pt idx="768">
                  <c:v>34.706100000000383</c:v>
                </c:pt>
                <c:pt idx="769">
                  <c:v>34.706200000000386</c:v>
                </c:pt>
                <c:pt idx="770">
                  <c:v>34.70630000000039</c:v>
                </c:pt>
                <c:pt idx="771">
                  <c:v>34.706400000000393</c:v>
                </c:pt>
                <c:pt idx="772">
                  <c:v>34.706500000000396</c:v>
                </c:pt>
                <c:pt idx="773">
                  <c:v>34.7066000000004</c:v>
                </c:pt>
                <c:pt idx="774">
                  <c:v>34.706700000000403</c:v>
                </c:pt>
                <c:pt idx="775">
                  <c:v>34.706800000000406</c:v>
                </c:pt>
                <c:pt idx="776">
                  <c:v>34.70690000000041</c:v>
                </c:pt>
                <c:pt idx="777">
                  <c:v>34.707000000000413</c:v>
                </c:pt>
                <c:pt idx="778">
                  <c:v>34.707100000000416</c:v>
                </c:pt>
                <c:pt idx="779">
                  <c:v>34.707200000000419</c:v>
                </c:pt>
                <c:pt idx="780">
                  <c:v>34.707300000000423</c:v>
                </c:pt>
                <c:pt idx="781">
                  <c:v>34.707400000000426</c:v>
                </c:pt>
                <c:pt idx="782">
                  <c:v>34.707500000000429</c:v>
                </c:pt>
                <c:pt idx="783">
                  <c:v>34.707600000000433</c:v>
                </c:pt>
                <c:pt idx="784">
                  <c:v>34.707700000000436</c:v>
                </c:pt>
                <c:pt idx="785">
                  <c:v>34.707800000000439</c:v>
                </c:pt>
                <c:pt idx="786">
                  <c:v>34.707900000000443</c:v>
                </c:pt>
                <c:pt idx="787">
                  <c:v>34.708000000000446</c:v>
                </c:pt>
                <c:pt idx="788">
                  <c:v>34.708100000000449</c:v>
                </c:pt>
                <c:pt idx="789">
                  <c:v>34.708200000000453</c:v>
                </c:pt>
                <c:pt idx="790">
                  <c:v>34.708300000000456</c:v>
                </c:pt>
                <c:pt idx="791">
                  <c:v>34.708400000000459</c:v>
                </c:pt>
                <c:pt idx="792">
                  <c:v>34.708500000000463</c:v>
                </c:pt>
                <c:pt idx="793">
                  <c:v>34.708600000000466</c:v>
                </c:pt>
                <c:pt idx="794">
                  <c:v>34.708700000000469</c:v>
                </c:pt>
                <c:pt idx="795">
                  <c:v>34.708800000000473</c:v>
                </c:pt>
                <c:pt idx="796">
                  <c:v>34.708900000000476</c:v>
                </c:pt>
                <c:pt idx="797">
                  <c:v>34.709000000000479</c:v>
                </c:pt>
                <c:pt idx="798">
                  <c:v>34.709100000000483</c:v>
                </c:pt>
                <c:pt idx="799">
                  <c:v>34.709200000000486</c:v>
                </c:pt>
                <c:pt idx="800">
                  <c:v>34.709300000000489</c:v>
                </c:pt>
                <c:pt idx="801">
                  <c:v>34.709400000000493</c:v>
                </c:pt>
                <c:pt idx="802">
                  <c:v>34.709500000000496</c:v>
                </c:pt>
                <c:pt idx="803">
                  <c:v>34.709600000000499</c:v>
                </c:pt>
                <c:pt idx="804">
                  <c:v>34.709700000000502</c:v>
                </c:pt>
                <c:pt idx="805">
                  <c:v>34.709800000000506</c:v>
                </c:pt>
                <c:pt idx="806">
                  <c:v>34.709900000000509</c:v>
                </c:pt>
                <c:pt idx="807">
                  <c:v>34.710000000000512</c:v>
                </c:pt>
                <c:pt idx="808">
                  <c:v>34.710100000000516</c:v>
                </c:pt>
                <c:pt idx="809">
                  <c:v>34.710200000000519</c:v>
                </c:pt>
                <c:pt idx="810">
                  <c:v>34.710300000000522</c:v>
                </c:pt>
                <c:pt idx="811">
                  <c:v>34.710400000000526</c:v>
                </c:pt>
                <c:pt idx="812">
                  <c:v>34.710500000000529</c:v>
                </c:pt>
                <c:pt idx="813">
                  <c:v>34.710600000000532</c:v>
                </c:pt>
                <c:pt idx="814">
                  <c:v>34.710700000000536</c:v>
                </c:pt>
                <c:pt idx="815">
                  <c:v>34.710800000000539</c:v>
                </c:pt>
                <c:pt idx="816">
                  <c:v>34.710900000000542</c:v>
                </c:pt>
                <c:pt idx="817">
                  <c:v>34.711000000000546</c:v>
                </c:pt>
                <c:pt idx="818">
                  <c:v>34.711100000000549</c:v>
                </c:pt>
                <c:pt idx="819">
                  <c:v>34.711200000000552</c:v>
                </c:pt>
                <c:pt idx="820">
                  <c:v>34.711300000000556</c:v>
                </c:pt>
                <c:pt idx="821">
                  <c:v>34.711400000000559</c:v>
                </c:pt>
                <c:pt idx="822">
                  <c:v>34.711500000000562</c:v>
                </c:pt>
                <c:pt idx="823">
                  <c:v>34.711600000000566</c:v>
                </c:pt>
                <c:pt idx="824">
                  <c:v>34.711700000000569</c:v>
                </c:pt>
                <c:pt idx="825">
                  <c:v>34.711800000000572</c:v>
                </c:pt>
                <c:pt idx="826">
                  <c:v>34.711900000000576</c:v>
                </c:pt>
                <c:pt idx="827">
                  <c:v>34.712000000000579</c:v>
                </c:pt>
                <c:pt idx="828">
                  <c:v>34.712100000000582</c:v>
                </c:pt>
                <c:pt idx="829">
                  <c:v>34.712200000000585</c:v>
                </c:pt>
                <c:pt idx="830">
                  <c:v>34.712300000000589</c:v>
                </c:pt>
                <c:pt idx="831">
                  <c:v>34.712400000000592</c:v>
                </c:pt>
                <c:pt idx="832">
                  <c:v>34.712500000000595</c:v>
                </c:pt>
                <c:pt idx="833">
                  <c:v>34.712600000000599</c:v>
                </c:pt>
                <c:pt idx="834">
                  <c:v>34.712700000000602</c:v>
                </c:pt>
                <c:pt idx="835">
                  <c:v>34.712800000000605</c:v>
                </c:pt>
                <c:pt idx="836">
                  <c:v>34.712900000000609</c:v>
                </c:pt>
                <c:pt idx="837">
                  <c:v>34.713000000000612</c:v>
                </c:pt>
                <c:pt idx="838">
                  <c:v>34.713100000000615</c:v>
                </c:pt>
                <c:pt idx="839">
                  <c:v>34.713200000000619</c:v>
                </c:pt>
                <c:pt idx="840">
                  <c:v>34.713300000000622</c:v>
                </c:pt>
                <c:pt idx="841">
                  <c:v>34.713400000000625</c:v>
                </c:pt>
                <c:pt idx="842">
                  <c:v>34.713500000000629</c:v>
                </c:pt>
                <c:pt idx="843">
                  <c:v>34.713600000000632</c:v>
                </c:pt>
                <c:pt idx="844">
                  <c:v>34.713700000000635</c:v>
                </c:pt>
                <c:pt idx="845">
                  <c:v>34.713800000000639</c:v>
                </c:pt>
                <c:pt idx="846">
                  <c:v>34.713900000000642</c:v>
                </c:pt>
                <c:pt idx="847">
                  <c:v>34.714000000000645</c:v>
                </c:pt>
                <c:pt idx="848">
                  <c:v>34.714100000000649</c:v>
                </c:pt>
                <c:pt idx="849">
                  <c:v>34.714200000000652</c:v>
                </c:pt>
                <c:pt idx="850">
                  <c:v>34.714300000000655</c:v>
                </c:pt>
                <c:pt idx="851">
                  <c:v>34.714400000000659</c:v>
                </c:pt>
                <c:pt idx="852">
                  <c:v>34.714500000000662</c:v>
                </c:pt>
                <c:pt idx="853">
                  <c:v>34.714600000000665</c:v>
                </c:pt>
                <c:pt idx="854">
                  <c:v>34.714700000000668</c:v>
                </c:pt>
                <c:pt idx="855">
                  <c:v>34.714800000000672</c:v>
                </c:pt>
                <c:pt idx="856">
                  <c:v>34.714900000000675</c:v>
                </c:pt>
                <c:pt idx="857">
                  <c:v>34.715000000000678</c:v>
                </c:pt>
                <c:pt idx="858">
                  <c:v>34.715100000000682</c:v>
                </c:pt>
                <c:pt idx="859">
                  <c:v>34.715200000000685</c:v>
                </c:pt>
                <c:pt idx="860">
                  <c:v>34.715300000000688</c:v>
                </c:pt>
                <c:pt idx="861">
                  <c:v>34.715400000000692</c:v>
                </c:pt>
                <c:pt idx="862">
                  <c:v>34.715500000000695</c:v>
                </c:pt>
                <c:pt idx="863">
                  <c:v>34.715600000000698</c:v>
                </c:pt>
                <c:pt idx="864">
                  <c:v>34.715700000000702</c:v>
                </c:pt>
                <c:pt idx="865">
                  <c:v>34.715800000000705</c:v>
                </c:pt>
                <c:pt idx="866">
                  <c:v>34.715900000000708</c:v>
                </c:pt>
                <c:pt idx="867">
                  <c:v>34.716000000000712</c:v>
                </c:pt>
                <c:pt idx="868">
                  <c:v>34.716100000000715</c:v>
                </c:pt>
                <c:pt idx="869">
                  <c:v>34.716200000000718</c:v>
                </c:pt>
                <c:pt idx="870">
                  <c:v>34.716300000000722</c:v>
                </c:pt>
                <c:pt idx="871">
                  <c:v>34.716400000000725</c:v>
                </c:pt>
                <c:pt idx="872">
                  <c:v>34.716500000000728</c:v>
                </c:pt>
                <c:pt idx="873">
                  <c:v>34.716600000000732</c:v>
                </c:pt>
                <c:pt idx="874">
                  <c:v>34.716700000000735</c:v>
                </c:pt>
                <c:pt idx="875">
                  <c:v>34.716800000000738</c:v>
                </c:pt>
                <c:pt idx="876">
                  <c:v>34.716900000000741</c:v>
                </c:pt>
                <c:pt idx="877">
                  <c:v>34.717000000000745</c:v>
                </c:pt>
                <c:pt idx="878">
                  <c:v>34.717100000000748</c:v>
                </c:pt>
                <c:pt idx="879">
                  <c:v>34.717200000000751</c:v>
                </c:pt>
                <c:pt idx="880">
                  <c:v>34.717300000000755</c:v>
                </c:pt>
                <c:pt idx="881">
                  <c:v>34.717400000000758</c:v>
                </c:pt>
                <c:pt idx="882">
                  <c:v>34.717500000000761</c:v>
                </c:pt>
                <c:pt idx="883">
                  <c:v>34.717600000000765</c:v>
                </c:pt>
                <c:pt idx="884">
                  <c:v>34.717700000000768</c:v>
                </c:pt>
                <c:pt idx="885">
                  <c:v>34.717800000000771</c:v>
                </c:pt>
                <c:pt idx="886">
                  <c:v>34.717900000000775</c:v>
                </c:pt>
                <c:pt idx="887">
                  <c:v>34.718000000000778</c:v>
                </c:pt>
                <c:pt idx="888">
                  <c:v>34.718100000000781</c:v>
                </c:pt>
                <c:pt idx="889">
                  <c:v>34.718200000000785</c:v>
                </c:pt>
                <c:pt idx="890">
                  <c:v>34.718300000000788</c:v>
                </c:pt>
                <c:pt idx="891">
                  <c:v>34.718400000000791</c:v>
                </c:pt>
                <c:pt idx="892">
                  <c:v>34.718500000000795</c:v>
                </c:pt>
                <c:pt idx="893">
                  <c:v>34.718600000000798</c:v>
                </c:pt>
                <c:pt idx="894">
                  <c:v>34.718700000000801</c:v>
                </c:pt>
                <c:pt idx="895">
                  <c:v>34.718800000000805</c:v>
                </c:pt>
                <c:pt idx="896">
                  <c:v>34.718900000000808</c:v>
                </c:pt>
                <c:pt idx="897">
                  <c:v>34.719000000000811</c:v>
                </c:pt>
                <c:pt idx="898">
                  <c:v>34.719100000000815</c:v>
                </c:pt>
                <c:pt idx="899">
                  <c:v>34.719200000000818</c:v>
                </c:pt>
                <c:pt idx="900">
                  <c:v>34.719300000000821</c:v>
                </c:pt>
                <c:pt idx="901">
                  <c:v>34.719400000000824</c:v>
                </c:pt>
                <c:pt idx="902">
                  <c:v>34.719500000000828</c:v>
                </c:pt>
                <c:pt idx="903">
                  <c:v>34.719600000000831</c:v>
                </c:pt>
                <c:pt idx="904">
                  <c:v>34.719700000000834</c:v>
                </c:pt>
                <c:pt idx="905">
                  <c:v>34.719800000000838</c:v>
                </c:pt>
                <c:pt idx="906">
                  <c:v>34.719900000000841</c:v>
                </c:pt>
                <c:pt idx="907">
                  <c:v>34.720000000000844</c:v>
                </c:pt>
                <c:pt idx="908">
                  <c:v>34.720100000000848</c:v>
                </c:pt>
                <c:pt idx="909">
                  <c:v>34.720200000000851</c:v>
                </c:pt>
                <c:pt idx="910">
                  <c:v>34.720300000000854</c:v>
                </c:pt>
                <c:pt idx="911">
                  <c:v>34.720400000000858</c:v>
                </c:pt>
                <c:pt idx="912">
                  <c:v>34.720500000000861</c:v>
                </c:pt>
                <c:pt idx="913">
                  <c:v>34.720600000000864</c:v>
                </c:pt>
                <c:pt idx="914">
                  <c:v>34.720700000000868</c:v>
                </c:pt>
                <c:pt idx="915">
                  <c:v>34.720800000000871</c:v>
                </c:pt>
                <c:pt idx="916">
                  <c:v>34.720900000000874</c:v>
                </c:pt>
                <c:pt idx="917">
                  <c:v>34.721000000000878</c:v>
                </c:pt>
                <c:pt idx="918">
                  <c:v>34.721100000000881</c:v>
                </c:pt>
                <c:pt idx="919">
                  <c:v>34.721200000000884</c:v>
                </c:pt>
                <c:pt idx="920">
                  <c:v>34.721300000000888</c:v>
                </c:pt>
                <c:pt idx="921">
                  <c:v>34.721400000000891</c:v>
                </c:pt>
                <c:pt idx="922">
                  <c:v>34.721500000000894</c:v>
                </c:pt>
                <c:pt idx="923">
                  <c:v>34.721600000000898</c:v>
                </c:pt>
                <c:pt idx="924">
                  <c:v>34.721700000000901</c:v>
                </c:pt>
                <c:pt idx="925">
                  <c:v>34.721800000000904</c:v>
                </c:pt>
                <c:pt idx="926">
                  <c:v>34.721900000000907</c:v>
                </c:pt>
                <c:pt idx="927">
                  <c:v>34.722000000000911</c:v>
                </c:pt>
                <c:pt idx="928">
                  <c:v>34.722100000000914</c:v>
                </c:pt>
                <c:pt idx="929">
                  <c:v>34.722200000000917</c:v>
                </c:pt>
                <c:pt idx="930">
                  <c:v>34.722300000000921</c:v>
                </c:pt>
                <c:pt idx="931">
                  <c:v>34.722400000000924</c:v>
                </c:pt>
                <c:pt idx="932">
                  <c:v>34.722500000000927</c:v>
                </c:pt>
                <c:pt idx="933">
                  <c:v>34.722600000000931</c:v>
                </c:pt>
                <c:pt idx="934">
                  <c:v>34.722700000000934</c:v>
                </c:pt>
                <c:pt idx="935">
                  <c:v>34.722800000000937</c:v>
                </c:pt>
                <c:pt idx="936">
                  <c:v>34.722900000000941</c:v>
                </c:pt>
                <c:pt idx="937">
                  <c:v>34.723000000000944</c:v>
                </c:pt>
                <c:pt idx="938">
                  <c:v>34.723100000000947</c:v>
                </c:pt>
                <c:pt idx="939">
                  <c:v>34.723200000000951</c:v>
                </c:pt>
                <c:pt idx="940">
                  <c:v>34.723300000000954</c:v>
                </c:pt>
                <c:pt idx="941">
                  <c:v>34.723400000000957</c:v>
                </c:pt>
                <c:pt idx="942">
                  <c:v>34.723500000000961</c:v>
                </c:pt>
                <c:pt idx="943">
                  <c:v>34.723600000000964</c:v>
                </c:pt>
                <c:pt idx="944">
                  <c:v>34.723700000000967</c:v>
                </c:pt>
                <c:pt idx="945">
                  <c:v>34.723800000000971</c:v>
                </c:pt>
                <c:pt idx="946">
                  <c:v>34.723900000000974</c:v>
                </c:pt>
                <c:pt idx="947">
                  <c:v>34.724000000000977</c:v>
                </c:pt>
                <c:pt idx="948">
                  <c:v>34.724100000000981</c:v>
                </c:pt>
                <c:pt idx="949">
                  <c:v>34.724200000000984</c:v>
                </c:pt>
                <c:pt idx="950">
                  <c:v>34.724300000000987</c:v>
                </c:pt>
                <c:pt idx="951">
                  <c:v>34.72440000000099</c:v>
                </c:pt>
                <c:pt idx="952">
                  <c:v>34.724500000000994</c:v>
                </c:pt>
                <c:pt idx="953">
                  <c:v>34.724600000000997</c:v>
                </c:pt>
                <c:pt idx="954">
                  <c:v>34.724700000001</c:v>
                </c:pt>
                <c:pt idx="955">
                  <c:v>34.724800000001004</c:v>
                </c:pt>
                <c:pt idx="956">
                  <c:v>34.724900000001007</c:v>
                </c:pt>
                <c:pt idx="957">
                  <c:v>34.72500000000101</c:v>
                </c:pt>
                <c:pt idx="958">
                  <c:v>34.725100000001014</c:v>
                </c:pt>
                <c:pt idx="959">
                  <c:v>34.725200000001017</c:v>
                </c:pt>
                <c:pt idx="960">
                  <c:v>34.72530000000102</c:v>
                </c:pt>
                <c:pt idx="961">
                  <c:v>34.725400000001024</c:v>
                </c:pt>
                <c:pt idx="962">
                  <c:v>34.725500000001027</c:v>
                </c:pt>
                <c:pt idx="963">
                  <c:v>34.72560000000103</c:v>
                </c:pt>
                <c:pt idx="964">
                  <c:v>34.725700000001034</c:v>
                </c:pt>
                <c:pt idx="965">
                  <c:v>34.725800000001037</c:v>
                </c:pt>
                <c:pt idx="966">
                  <c:v>34.72590000000104</c:v>
                </c:pt>
                <c:pt idx="967">
                  <c:v>34.726000000001044</c:v>
                </c:pt>
                <c:pt idx="968">
                  <c:v>34.726100000001047</c:v>
                </c:pt>
                <c:pt idx="969">
                  <c:v>34.72620000000105</c:v>
                </c:pt>
                <c:pt idx="970">
                  <c:v>34.726300000001054</c:v>
                </c:pt>
                <c:pt idx="971">
                  <c:v>34.726400000001057</c:v>
                </c:pt>
                <c:pt idx="972">
                  <c:v>34.72650000000106</c:v>
                </c:pt>
                <c:pt idx="973">
                  <c:v>34.726600000001064</c:v>
                </c:pt>
                <c:pt idx="974">
                  <c:v>34.726700000001067</c:v>
                </c:pt>
                <c:pt idx="975">
                  <c:v>34.72680000000107</c:v>
                </c:pt>
                <c:pt idx="976">
                  <c:v>34.726900000001073</c:v>
                </c:pt>
                <c:pt idx="977">
                  <c:v>34.727000000001077</c:v>
                </c:pt>
                <c:pt idx="978">
                  <c:v>34.72710000000108</c:v>
                </c:pt>
                <c:pt idx="979">
                  <c:v>34.727200000001083</c:v>
                </c:pt>
                <c:pt idx="980">
                  <c:v>34.727300000001087</c:v>
                </c:pt>
                <c:pt idx="981">
                  <c:v>34.72740000000109</c:v>
                </c:pt>
                <c:pt idx="982">
                  <c:v>34.727500000001093</c:v>
                </c:pt>
                <c:pt idx="983">
                  <c:v>34.727600000001097</c:v>
                </c:pt>
                <c:pt idx="984">
                  <c:v>34.7277000000011</c:v>
                </c:pt>
                <c:pt idx="985">
                  <c:v>34.727800000001103</c:v>
                </c:pt>
                <c:pt idx="986">
                  <c:v>34.727900000001107</c:v>
                </c:pt>
                <c:pt idx="987">
                  <c:v>34.72800000000111</c:v>
                </c:pt>
                <c:pt idx="988">
                  <c:v>34.728100000001113</c:v>
                </c:pt>
                <c:pt idx="989">
                  <c:v>34.728200000001117</c:v>
                </c:pt>
                <c:pt idx="990">
                  <c:v>34.72830000000112</c:v>
                </c:pt>
                <c:pt idx="991">
                  <c:v>34.728400000001123</c:v>
                </c:pt>
                <c:pt idx="992">
                  <c:v>34.728500000001127</c:v>
                </c:pt>
                <c:pt idx="993">
                  <c:v>34.72860000000113</c:v>
                </c:pt>
                <c:pt idx="994">
                  <c:v>34.728700000001133</c:v>
                </c:pt>
                <c:pt idx="995">
                  <c:v>34.728800000001137</c:v>
                </c:pt>
                <c:pt idx="996">
                  <c:v>34.72890000000114</c:v>
                </c:pt>
                <c:pt idx="997">
                  <c:v>34.729000000001143</c:v>
                </c:pt>
                <c:pt idx="998">
                  <c:v>34.729100000001146</c:v>
                </c:pt>
                <c:pt idx="999">
                  <c:v>34.72920000000115</c:v>
                </c:pt>
                <c:pt idx="1000">
                  <c:v>34.729300000001153</c:v>
                </c:pt>
              </c:numCache>
            </c:numRef>
          </c:xVal>
          <c:yVal>
            <c:numRef>
              <c:f>Calculs!$K$4:$K$1004</c:f>
              <c:numCache>
                <c:formatCode>0.00</c:formatCode>
                <c:ptCount val="1001"/>
                <c:pt idx="0">
                  <c:v>0</c:v>
                </c:pt>
                <c:pt idx="1">
                  <c:v>7.0955688967727864E-6</c:v>
                </c:pt>
                <c:pt idx="2">
                  <c:v>9.9420649185224478E-4</c:v>
                </c:pt>
                <c:pt idx="3">
                  <c:v>4.8935033280588409E-3</c:v>
                </c:pt>
                <c:pt idx="4">
                  <c:v>1.3638481815984945E-2</c:v>
                </c:pt>
                <c:pt idx="5">
                  <c:v>2.9164520579027263E-2</c:v>
                </c:pt>
                <c:pt idx="6">
                  <c:v>5.2919834985263065E-2</c:v>
                </c:pt>
                <c:pt idx="7">
                  <c:v>8.5375254785272831E-2</c:v>
                </c:pt>
                <c:pt idx="8">
                  <c:v>0.12651241936199201</c:v>
                </c:pt>
                <c:pt idx="9">
                  <c:v>0.17631287259827119</c:v>
                </c:pt>
                <c:pt idx="10">
                  <c:v>0.23475806322969234</c:v>
                </c:pt>
                <c:pt idx="11">
                  <c:v>0.30182934520108562</c:v>
                </c:pt>
                <c:pt idx="12">
                  <c:v>0.37750797802671726</c:v>
                </c:pt>
                <c:pt idx="13">
                  <c:v>0.46177512715411911</c:v>
                </c:pt>
                <c:pt idx="14">
                  <c:v>0.55461186433152898</c:v>
                </c:pt>
                <c:pt idx="15">
                  <c:v>0.65599916797891211</c:v>
                </c:pt>
                <c:pt idx="16">
                  <c:v>0.76591792356253263</c:v>
                </c:pt>
                <c:pt idx="17">
                  <c:v>0.88434892397304388</c:v>
                </c:pt>
                <c:pt idx="18">
                  <c:v>1.0112728699070668</c:v>
                </c:pt>
                <c:pt idx="19">
                  <c:v>1.1466703702522232</c:v>
                </c:pt>
                <c:pt idx="20">
                  <c:v>1.2905219424755943</c:v>
                </c:pt>
                <c:pt idx="21">
                  <c:v>1.4428080130155703</c:v>
                </c:pt>
                <c:pt idx="22">
                  <c:v>1.6035089176770589</c:v>
                </c:pt>
                <c:pt idx="23">
                  <c:v>1.7726049020300203</c:v>
                </c:pt>
                <c:pt idx="24">
                  <c:v>1.9500761218112954</c:v>
                </c:pt>
                <c:pt idx="25">
                  <c:v>2.1359026433296937</c:v>
                </c:pt>
                <c:pt idx="26">
                  <c:v>2.3300644438743077</c:v>
                </c:pt>
                <c:pt idx="27">
                  <c:v>2.5325414121260179</c:v>
                </c:pt>
                <c:pt idx="28">
                  <c:v>2.7433133485721584</c:v>
                </c:pt>
                <c:pt idx="29">
                  <c:v>2.962359965924303</c:v>
                </c:pt>
                <c:pt idx="30">
                  <c:v>3.1896608895391423</c:v>
                </c:pt>
                <c:pt idx="31">
                  <c:v>3.4251956578424143</c:v>
                </c:pt>
                <c:pt idx="32">
                  <c:v>3.6689437227558521</c:v>
                </c:pt>
                <c:pt idx="33">
                  <c:v>3.9208844501271174</c:v>
                </c:pt>
                <c:pt idx="34">
                  <c:v>4.1809971201626785</c:v>
                </c:pt>
                <c:pt idx="35">
                  <c:v>4.4492461306024804</c:v>
                </c:pt>
                <c:pt idx="36">
                  <c:v>4.7255953083917133</c:v>
                </c:pt>
                <c:pt idx="37">
                  <c:v>5.0100227131453909</c:v>
                </c:pt>
                <c:pt idx="38">
                  <c:v>5.3025063389249727</c:v>
                </c:pt>
                <c:pt idx="39">
                  <c:v>5.6030241208989473</c:v>
                </c:pt>
                <c:pt idx="40">
                  <c:v>5.9115539346577499</c:v>
                </c:pt>
                <c:pt idx="41">
                  <c:v>6.228073595616852</c:v>
                </c:pt>
                <c:pt idx="42">
                  <c:v>6.5525608584994437</c:v>
                </c:pt>
                <c:pt idx="43">
                  <c:v>6.8849934168911666</c:v>
                </c:pt>
                <c:pt idx="44">
                  <c:v>7.2253489028602731</c:v>
                </c:pt>
                <c:pt idx="45">
                  <c:v>7.5736048866373427</c:v>
                </c:pt>
                <c:pt idx="46">
                  <c:v>7.9297388763493668</c:v>
                </c:pt>
                <c:pt idx="47">
                  <c:v>8.2937283178035859</c:v>
                </c:pt>
                <c:pt idx="48">
                  <c:v>8.6655505943169562</c:v>
                </c:pt>
                <c:pt idx="49">
                  <c:v>9.0451830265875657</c:v>
                </c:pt>
                <c:pt idx="50">
                  <c:v>9.4326028726047007</c:v>
                </c:pt>
                <c:pt idx="51">
                  <c:v>9.8277899000722257</c:v>
                </c:pt>
                <c:pt idx="52">
                  <c:v>10.230728961915144</c:v>
                </c:pt>
                <c:pt idx="53">
                  <c:v>10.641407427955833</c:v>
                </c:pt>
                <c:pt idx="54">
                  <c:v>11.059812613461457</c:v>
                </c:pt>
                <c:pt idx="55">
                  <c:v>11.485931778992519</c:v>
                </c:pt>
                <c:pt idx="56">
                  <c:v>11.919752130273254</c:v>
                </c:pt>
                <c:pt idx="57">
                  <c:v>12.361260818082435</c:v>
                </c:pt>
                <c:pt idx="58">
                  <c:v>12.810444938163362</c:v>
                </c:pt>
                <c:pt idx="59">
                  <c:v>13.267291531151866</c:v>
                </c:pt>
                <c:pt idx="60">
                  <c:v>13.73178758252125</c:v>
                </c:pt>
                <c:pt idx="61">
                  <c:v>14.203920022543223</c:v>
                </c:pt>
                <c:pt idx="62">
                  <c:v>14.683675726263894</c:v>
                </c:pt>
                <c:pt idx="63">
                  <c:v>15.171041513494018</c:v>
                </c:pt>
                <c:pt idx="64">
                  <c:v>15.666004148812712</c:v>
                </c:pt>
                <c:pt idx="65">
                  <c:v>16.168550341583956</c:v>
                </c:pt>
                <c:pt idx="66">
                  <c:v>16.678666745985183</c:v>
                </c:pt>
                <c:pt idx="67">
                  <c:v>17.196339961047403</c:v>
                </c:pt>
                <c:pt idx="68">
                  <c:v>17.721556530706234</c:v>
                </c:pt>
                <c:pt idx="69">
                  <c:v>18.254302943863358</c:v>
                </c:pt>
                <c:pt idx="70">
                  <c:v>18.794565634457904</c:v>
                </c:pt>
                <c:pt idx="71">
                  <c:v>19.342330981547274</c:v>
                </c:pt>
                <c:pt idx="72">
                  <c:v>19.897585309397027</c:v>
                </c:pt>
                <c:pt idx="73">
                  <c:v>20.460314887579365</c:v>
                </c:pt>
                <c:pt idx="74">
                  <c:v>21.030505931079919</c:v>
                </c:pt>
                <c:pt idx="75">
                  <c:v>21.608144600412412</c:v>
                </c:pt>
                <c:pt idx="76">
                  <c:v>22.193217001740926</c:v>
                </c:pt>
                <c:pt idx="77">
                  <c:v>22.78570918700942</c:v>
                </c:pt>
                <c:pt idx="78">
                  <c:v>23.385607154078244</c:v>
                </c:pt>
                <c:pt idx="79">
                  <c:v>23.992896846867342</c:v>
                </c:pt>
                <c:pt idx="80">
                  <c:v>24.607564155505926</c:v>
                </c:pt>
                <c:pt idx="81">
                  <c:v>25.229594916488324</c:v>
                </c:pt>
                <c:pt idx="82">
                  <c:v>25.858974912835826</c:v>
                </c:pt>
                <c:pt idx="83">
                  <c:v>26.495689874264276</c:v>
                </c:pt>
                <c:pt idx="84">
                  <c:v>27.139725477357199</c:v>
                </c:pt>
                <c:pt idx="85">
                  <c:v>27.791067345744302</c:v>
                </c:pt>
                <c:pt idx="86">
                  <c:v>28.449701050285128</c:v>
                </c:pt>
                <c:pt idx="87">
                  <c:v>29.1156121092577</c:v>
                </c:pt>
                <c:pt idx="88">
                  <c:v>29.788785988552004</c:v>
                </c:pt>
                <c:pt idx="89">
                  <c:v>30.469208101868109</c:v>
                </c:pt>
                <c:pt idx="90">
                  <c:v>31.156863810918814</c:v>
                </c:pt>
                <c:pt idx="91">
                  <c:v>31.851738425636668</c:v>
                </c:pt>
                <c:pt idx="92">
                  <c:v>32.553817204385197</c:v>
                </c:pt>
                <c:pt idx="93">
                  <c:v>33.263085354174244</c:v>
                </c:pt>
                <c:pt idx="94">
                  <c:v>33.979528030879266</c:v>
                </c:pt>
                <c:pt idx="95">
                  <c:v>34.703130339464487</c:v>
                </c:pt>
                <c:pt idx="96">
                  <c:v>35.433877334209789</c:v>
                </c:pt>
                <c:pt idx="97">
                  <c:v>36.171754018941201</c:v>
                </c:pt>
                <c:pt idx="98">
                  <c:v>36.916745347264921</c:v>
                </c:pt>
                <c:pt idx="99">
                  <c:v>37.66883622280475</c:v>
                </c:pt>
                <c:pt idx="100">
                  <c:v>38.428011499442839</c:v>
                </c:pt>
                <c:pt idx="101">
                  <c:v>39.194254799283293</c:v>
                </c:pt>
                <c:pt idx="102">
                  <c:v>39.967547329645924</c:v>
                </c:pt>
                <c:pt idx="103">
                  <c:v>40.747869064571539</c:v>
                </c:pt>
                <c:pt idx="104">
                  <c:v>41.535199927357056</c:v>
                </c:pt>
                <c:pt idx="105">
                  <c:v>42.329519790919178</c:v>
                </c:pt>
                <c:pt idx="106">
                  <c:v>43.130808478160723</c:v>
                </c:pt>
                <c:pt idx="107">
                  <c:v>43.939045762339674</c:v>
                </c:pt>
                <c:pt idx="108">
                  <c:v>44.75421136744076</c:v>
                </c:pt>
                <c:pt idx="109">
                  <c:v>45.576284968549515</c:v>
                </c:pt>
                <c:pt idx="110">
                  <c:v>46.405246192228716</c:v>
                </c:pt>
                <c:pt idx="111">
                  <c:v>47.241074616897137</c:v>
                </c:pt>
                <c:pt idx="112">
                  <c:v>48.083749773210506</c:v>
                </c:pt>
                <c:pt idx="113">
                  <c:v>48.933251144444625</c:v>
                </c:pt>
                <c:pt idx="114">
                  <c:v>49.789558166880539</c:v>
                </c:pt>
                <c:pt idx="115">
                  <c:v>50.652650230191682</c:v>
                </c:pt>
                <c:pt idx="116">
                  <c:v>51.522506677832993</c:v>
                </c:pt>
                <c:pt idx="117">
                  <c:v>52.399106807431799</c:v>
                </c:pt>
                <c:pt idx="118">
                  <c:v>53.282429871180561</c:v>
                </c:pt>
                <c:pt idx="119">
                  <c:v>54.172455076231259</c:v>
                </c:pt>
                <c:pt idx="120">
                  <c:v>55.069161585091472</c:v>
                </c:pt>
                <c:pt idx="121">
                  <c:v>55.972528516021995</c:v>
                </c:pt>
                <c:pt idx="122">
                  <c:v>56.882534943436013</c:v>
                </c:pt>
                <c:pt idx="123">
                  <c:v>57.799159898299713</c:v>
                </c:pt>
                <c:pt idx="124">
                  <c:v>58.722382368534284</c:v>
                </c:pt>
                <c:pt idx="125">
                  <c:v>59.652181299419276</c:v>
                </c:pt>
                <c:pt idx="126">
                  <c:v>60.588535593997221</c:v>
                </c:pt>
                <c:pt idx="127">
                  <c:v>61.531424113479488</c:v>
                </c:pt>
                <c:pt idx="128">
                  <c:v>62.480825677653286</c:v>
                </c:pt>
                <c:pt idx="129">
                  <c:v>63.436719065289829</c:v>
                </c:pt>
                <c:pt idx="130">
                  <c:v>64.399083014553497</c:v>
                </c:pt>
                <c:pt idx="131">
                  <c:v>65.367896223412089</c:v>
                </c:pt>
                <c:pt idx="132">
                  <c:v>66.343137350047925</c:v>
                </c:pt>
                <c:pt idx="133">
                  <c:v>67.324785013269988</c:v>
                </c:pt>
                <c:pt idx="134">
                  <c:v>68.312817792926808</c:v>
                </c:pt>
                <c:pt idx="135">
                  <c:v>69.307214230320213</c:v>
                </c:pt>
                <c:pt idx="136">
                  <c:v>70.307952828619847</c:v>
                </c:pt>
                <c:pt idx="137">
                  <c:v>71.315012053278409</c:v>
                </c:pt>
                <c:pt idx="138">
                  <c:v>72.328370332447506</c:v>
                </c:pt>
                <c:pt idx="139">
                  <c:v>73.34800605739423</c:v>
                </c:pt>
                <c:pt idx="140">
                  <c:v>74.373897582918204</c:v>
                </c:pt>
                <c:pt idx="141">
                  <c:v>75.406023227769253</c:v>
                </c:pt>
                <c:pt idx="142">
                  <c:v>76.444361275065532</c:v>
                </c:pt>
                <c:pt idx="143">
                  <c:v>77.488889972712116</c:v>
                </c:pt>
                <c:pt idx="144">
                  <c:v>78.539587533819983</c:v>
                </c:pt>
                <c:pt idx="145">
                  <c:v>79.596432137125376</c:v>
                </c:pt>
                <c:pt idx="146">
                  <c:v>80.659401927409533</c:v>
                </c:pt>
                <c:pt idx="147">
                  <c:v>81.728475015918605</c:v>
                </c:pt>
                <c:pt idx="148">
                  <c:v>82.80362948078394</c:v>
                </c:pt>
                <c:pt idx="149">
                  <c:v>83.884843367442485</c:v>
                </c:pt>
                <c:pt idx="150">
                  <c:v>84.972094689057428</c:v>
                </c:pt>
                <c:pt idx="151">
                  <c:v>86.065361828214776</c:v>
                </c:pt>
                <c:pt idx="152">
                  <c:v>87.164623938767363</c:v>
                </c:pt>
                <c:pt idx="153">
                  <c:v>88.269860544984468</c:v>
                </c:pt>
                <c:pt idx="154">
                  <c:v>89.38105114053657</c:v>
                </c:pt>
                <c:pt idx="155">
                  <c:v>90.498175188881405</c:v>
                </c:pt>
                <c:pt idx="156">
                  <c:v>91.621212123650039</c:v>
                </c:pt>
                <c:pt idx="157">
                  <c:v>92.750141349033072</c:v>
                </c:pt>
                <c:pt idx="158">
                  <c:v>93.884942240166893</c:v>
                </c:pt>
                <c:pt idx="159">
                  <c:v>95.025594143519911</c:v>
                </c:pt>
                <c:pt idx="160">
                  <c:v>96.172076377278785</c:v>
                </c:pt>
                <c:pt idx="161">
                  <c:v>97.32436823173461</c:v>
                </c:pt>
                <c:pt idx="162">
                  <c:v>98.482448969669022</c:v>
                </c:pt>
                <c:pt idx="163">
                  <c:v>99.646297826740195</c:v>
                </c:pt>
                <c:pt idx="164">
                  <c:v>100.81589401186869</c:v>
                </c:pt>
                <c:pt idx="165">
                  <c:v>101.99121670762318</c:v>
                </c:pt>
                <c:pt idx="166">
                  <c:v>103.17224507060588</c:v>
                </c:pt>
                <c:pt idx="167">
                  <c:v>104.3589582318379</c:v>
                </c:pt>
                <c:pt idx="168">
                  <c:v>105.55133529714422</c:v>
                </c:pt>
                <c:pt idx="169">
                  <c:v>106.74935534753844</c:v>
                </c:pt>
                <c:pt idx="170">
                  <c:v>107.95299743960723</c:v>
                </c:pt>
                <c:pt idx="171">
                  <c:v>109.16224060589443</c:v>
                </c:pt>
                <c:pt idx="172">
                  <c:v>110.37706385528477</c:v>
                </c:pt>
                <c:pt idx="173">
                  <c:v>111.59744617338731</c:v>
                </c:pt>
                <c:pt idx="174">
                  <c:v>112.82336652291826</c:v>
                </c:pt>
                <c:pt idx="175">
                  <c:v>114.05480384408361</c:v>
                </c:pt>
                <c:pt idx="176">
                  <c:v>115.29173705496106</c:v>
                </c:pt>
                <c:pt idx="177">
                  <c:v>116.53414505188169</c:v>
                </c:pt>
                <c:pt idx="178">
                  <c:v>117.78200670981094</c:v>
                </c:pt>
                <c:pt idx="179">
                  <c:v>119.03530088272909</c:v>
                </c:pt>
                <c:pt idx="180">
                  <c:v>120.29400640401126</c:v>
                </c:pt>
                <c:pt idx="181">
                  <c:v>121.5581020868067</c:v>
                </c:pt>
                <c:pt idx="182">
                  <c:v>122.82756672441761</c:v>
                </c:pt>
                <c:pt idx="183">
                  <c:v>124.10237909067718</c:v>
                </c:pt>
                <c:pt idx="184">
                  <c:v>125.38251794032706</c:v>
                </c:pt>
                <c:pt idx="185">
                  <c:v>126.66796200939417</c:v>
                </c:pt>
                <c:pt idx="186">
                  <c:v>127.95869001556672</c:v>
                </c:pt>
                <c:pt idx="187">
                  <c:v>129.25468065856955</c:v>
                </c:pt>
                <c:pt idx="188">
                  <c:v>130.55591262053878</c:v>
                </c:pt>
                <c:pt idx="189">
                  <c:v>131.86236456639557</c:v>
                </c:pt>
                <c:pt idx="190">
                  <c:v>133.17401514421923</c:v>
                </c:pt>
                <c:pt idx="191">
                  <c:v>134.49084298561934</c:v>
                </c:pt>
                <c:pt idx="192">
                  <c:v>135.81282670610722</c:v>
                </c:pt>
                <c:pt idx="193">
                  <c:v>137.13994490546645</c:v>
                </c:pt>
                <c:pt idx="194">
                  <c:v>138.47217616812253</c:v>
                </c:pt>
                <c:pt idx="195">
                  <c:v>139.80949906351162</c:v>
                </c:pt>
                <c:pt idx="196">
                  <c:v>141.1518921464484</c:v>
                </c:pt>
                <c:pt idx="197">
                  <c:v>142.49933395749298</c:v>
                </c:pt>
                <c:pt idx="198">
                  <c:v>143.85180302331688</c:v>
                </c:pt>
                <c:pt idx="199">
                  <c:v>145.20927785706797</c:v>
                </c:pt>
                <c:pt idx="200">
                  <c:v>146.57173695873453</c:v>
                </c:pt>
                <c:pt idx="201">
                  <c:v>147.93915881550816</c:v>
                </c:pt>
                <c:pt idx="202">
                  <c:v>149.31152190214576</c:v>
                </c:pt>
                <c:pt idx="203">
                  <c:v>150.6888046813304</c:v>
                </c:pt>
                <c:pt idx="204">
                  <c:v>152.07098560403119</c:v>
                </c:pt>
                <c:pt idx="205">
                  <c:v>153.45804310986205</c:v>
                </c:pt>
                <c:pt idx="206">
                  <c:v>154.84995562743921</c:v>
                </c:pt>
                <c:pt idx="207">
                  <c:v>156.24670157473795</c:v>
                </c:pt>
                <c:pt idx="208">
                  <c:v>157.64825935944779</c:v>
                </c:pt>
                <c:pt idx="209">
                  <c:v>159.0546073793268</c:v>
                </c:pt>
                <c:pt idx="210">
                  <c:v>160.4657240225547</c:v>
                </c:pt>
                <c:pt idx="211">
                  <c:v>161.88158766808465</c:v>
                </c:pt>
                <c:pt idx="212">
                  <c:v>163.302176685994</c:v>
                </c:pt>
                <c:pt idx="213">
                  <c:v>164.72746943783366</c:v>
                </c:pt>
                <c:pt idx="214">
                  <c:v>166.15744427697638</c:v>
                </c:pt>
                <c:pt idx="215">
                  <c:v>167.59207954896365</c:v>
                </c:pt>
                <c:pt idx="216">
                  <c:v>169.03135359185143</c:v>
                </c:pt>
                <c:pt idx="217">
                  <c:v>170.47524473655457</c:v>
                </c:pt>
                <c:pt idx="218">
                  <c:v>171.92373130718991</c:v>
                </c:pt>
                <c:pt idx="219">
                  <c:v>173.37679162141808</c:v>
                </c:pt>
                <c:pt idx="220">
                  <c:v>174.83440399078401</c:v>
                </c:pt>
                <c:pt idx="221">
                  <c:v>176.29654672105605</c:v>
                </c:pt>
                <c:pt idx="222">
                  <c:v>177.76319811256371</c:v>
                </c:pt>
                <c:pt idx="223">
                  <c:v>179.23433646053422</c:v>
                </c:pt>
                <c:pt idx="224">
                  <c:v>180.70994005542744</c:v>
                </c:pt>
                <c:pt idx="225">
                  <c:v>182.18998718326949</c:v>
                </c:pt>
                <c:pt idx="226">
                  <c:v>183.67445612598513</c:v>
                </c:pt>
                <c:pt idx="227">
                  <c:v>185.16332516172841</c:v>
                </c:pt>
                <c:pt idx="228">
                  <c:v>186.65657256521217</c:v>
                </c:pt>
                <c:pt idx="229">
                  <c:v>188.15417660803595</c:v>
                </c:pt>
                <c:pt idx="230">
                  <c:v>189.65611555901245</c:v>
                </c:pt>
                <c:pt idx="231">
                  <c:v>191.16236768449255</c:v>
                </c:pt>
                <c:pt idx="232">
                  <c:v>192.67291124868888</c:v>
                </c:pt>
                <c:pt idx="233">
                  <c:v>194.18772451399778</c:v>
                </c:pt>
                <c:pt idx="234">
                  <c:v>195.70678574131995</c:v>
                </c:pt>
                <c:pt idx="235">
                  <c:v>197.23007319037933</c:v>
                </c:pt>
                <c:pt idx="236">
                  <c:v>198.75756512004074</c:v>
                </c:pt>
                <c:pt idx="237">
                  <c:v>200.28923978862571</c:v>
                </c:pt>
                <c:pt idx="238">
                  <c:v>201.82507545422698</c:v>
                </c:pt>
                <c:pt idx="239">
                  <c:v>203.3650503750213</c:v>
                </c:pt>
                <c:pt idx="240">
                  <c:v>204.90914280958074</c:v>
                </c:pt>
                <c:pt idx="241">
                  <c:v>206.45733101718238</c:v>
                </c:pt>
                <c:pt idx="242">
                  <c:v>208.00959325811644</c:v>
                </c:pt>
                <c:pt idx="243">
                  <c:v>209.56590779399281</c:v>
                </c:pt>
                <c:pt idx="244">
                  <c:v>211.12625288804591</c:v>
                </c:pt>
                <c:pt idx="245">
                  <c:v>212.69060680543811</c:v>
                </c:pt>
                <c:pt idx="246">
                  <c:v>214.25894781356129</c:v>
                </c:pt>
                <c:pt idx="247">
                  <c:v>215.83125418233698</c:v>
                </c:pt>
                <c:pt idx="248">
                  <c:v>217.40750418451464</c:v>
                </c:pt>
                <c:pt idx="249">
                  <c:v>218.98767609596854</c:v>
                </c:pt>
                <c:pt idx="250">
                  <c:v>220.57174819599277</c:v>
                </c:pt>
                <c:pt idx="251">
                  <c:v>222.15969704445439</c:v>
                </c:pt>
                <c:pt idx="252">
                  <c:v>223.75149575971292</c:v>
                </c:pt>
                <c:pt idx="253">
                  <c:v>225.34711574458998</c:v>
                </c:pt>
                <c:pt idx="254">
                  <c:v>226.94652841162622</c:v>
                </c:pt>
                <c:pt idx="255">
                  <c:v>228.54970518348222</c:v>
                </c:pt>
                <c:pt idx="256">
                  <c:v>230.15661749333648</c:v>
                </c:pt>
                <c:pt idx="257">
                  <c:v>231.76723678528043</c:v>
                </c:pt>
                <c:pt idx="258">
                  <c:v>233.38153451471055</c:v>
                </c:pt>
                <c:pt idx="259">
                  <c:v>234.99948214871759</c:v>
                </c:pt>
                <c:pt idx="260">
                  <c:v>236.62105116647271</c:v>
                </c:pt>
                <c:pt idx="261">
                  <c:v>238.24621305961097</c:v>
                </c:pt>
                <c:pt idx="262">
                  <c:v>239.87493933261149</c:v>
                </c:pt>
                <c:pt idx="263">
                  <c:v>241.507201503175</c:v>
                </c:pt>
                <c:pt idx="264">
                  <c:v>243.14297110259818</c:v>
                </c:pt>
                <c:pt idx="265">
                  <c:v>244.78221967614516</c:v>
                </c:pt>
                <c:pt idx="266">
                  <c:v>246.42491878341596</c:v>
                </c:pt>
                <c:pt idx="267">
                  <c:v>248.07103999871202</c:v>
                </c:pt>
                <c:pt idx="268">
                  <c:v>249.72055491139869</c:v>
                </c:pt>
                <c:pt idx="269">
                  <c:v>251.37343512626472</c:v>
                </c:pt>
                <c:pt idx="270">
                  <c:v>253.02965226387883</c:v>
                </c:pt>
                <c:pt idx="271">
                  <c:v>254.68917796094317</c:v>
                </c:pt>
                <c:pt idx="272">
                  <c:v>256.35198387064389</c:v>
                </c:pt>
                <c:pt idx="273">
                  <c:v>258.01804166299854</c:v>
                </c:pt>
                <c:pt idx="274">
                  <c:v>259.68732302520073</c:v>
                </c:pt>
                <c:pt idx="275">
                  <c:v>261.35979966196135</c:v>
                </c:pt>
                <c:pt idx="276">
                  <c:v>263.03544329584724</c:v>
                </c:pt>
                <c:pt idx="277">
                  <c:v>264.71422566761652</c:v>
                </c:pt>
                <c:pt idx="278">
                  <c:v>266.396118536551</c:v>
                </c:pt>
                <c:pt idx="279">
                  <c:v>268.08109368078561</c:v>
                </c:pt>
                <c:pt idx="280">
                  <c:v>269.7691228976347</c:v>
                </c:pt>
                <c:pt idx="281">
                  <c:v>271.46017800391542</c:v>
                </c:pt>
                <c:pt idx="282">
                  <c:v>273.15423083626791</c:v>
                </c:pt>
                <c:pt idx="283">
                  <c:v>274.85125325147277</c:v>
                </c:pt>
                <c:pt idx="284">
                  <c:v>276.55121712676515</c:v>
                </c:pt>
                <c:pt idx="285">
                  <c:v>278.25409436014593</c:v>
                </c:pt>
                <c:pt idx="286">
                  <c:v>279.95985687068998</c:v>
                </c:pt>
                <c:pt idx="287">
                  <c:v>281.66847659885138</c:v>
                </c:pt>
                <c:pt idx="288">
                  <c:v>283.37992550676535</c:v>
                </c:pt>
                <c:pt idx="289">
                  <c:v>285.09417557854755</c:v>
                </c:pt>
                <c:pt idx="290">
                  <c:v>286.81119882058999</c:v>
                </c:pt>
                <c:pt idx="291">
                  <c:v>288.53096726185413</c:v>
                </c:pt>
                <c:pt idx="292">
                  <c:v>290.25345295416093</c:v>
                </c:pt>
                <c:pt idx="293">
                  <c:v>291.97862797247785</c:v>
                </c:pt>
                <c:pt idx="294">
                  <c:v>293.70646441520273</c:v>
                </c:pt>
                <c:pt idx="295">
                  <c:v>295.43693440444491</c:v>
                </c:pt>
                <c:pt idx="296">
                  <c:v>297.17001008630302</c:v>
                </c:pt>
                <c:pt idx="297">
                  <c:v>298.90566363114004</c:v>
                </c:pt>
                <c:pt idx="298">
                  <c:v>300.64384836098003</c:v>
                </c:pt>
                <c:pt idx="299">
                  <c:v>302.38447989295088</c:v>
                </c:pt>
                <c:pt idx="300">
                  <c:v>304.12745505351666</c:v>
                </c:pt>
                <c:pt idx="301">
                  <c:v>305.87267077758378</c:v>
                </c:pt>
                <c:pt idx="302">
                  <c:v>307.62002411059467</c:v>
                </c:pt>
                <c:pt idx="303">
                  <c:v>309.36941221058464</c:v>
                </c:pt>
                <c:pt idx="304">
                  <c:v>311.12073235020233</c:v>
                </c:pt>
                <c:pt idx="305">
                  <c:v>312.87388191869303</c:v>
                </c:pt>
                <c:pt idx="306">
                  <c:v>314.6287584238458</c:v>
                </c:pt>
                <c:pt idx="307">
                  <c:v>316.38525949390367</c:v>
                </c:pt>
                <c:pt idx="308">
                  <c:v>318.14328287943766</c:v>
                </c:pt>
                <c:pt idx="309">
                  <c:v>319.90272645518411</c:v>
                </c:pt>
                <c:pt idx="310">
                  <c:v>321.66348822184574</c:v>
                </c:pt>
                <c:pt idx="311">
                  <c:v>323.42546630785654</c:v>
                </c:pt>
                <c:pt idx="312">
                  <c:v>325.1885589711103</c:v>
                </c:pt>
                <c:pt idx="313">
                  <c:v>326.95266460065318</c:v>
                </c:pt>
                <c:pt idx="314">
                  <c:v>328.7176817183402</c:v>
                </c:pt>
                <c:pt idx="315">
                  <c:v>330.48350898045601</c:v>
                </c:pt>
                <c:pt idx="316">
                  <c:v>332.25004517929972</c:v>
                </c:pt>
                <c:pt idx="317">
                  <c:v>334.01718924473403</c:v>
                </c:pt>
                <c:pt idx="318">
                  <c:v>335.78484024569912</c:v>
                </c:pt>
                <c:pt idx="319">
                  <c:v>337.55289739169075</c:v>
                </c:pt>
                <c:pt idx="320">
                  <c:v>339.32126003420348</c:v>
                </c:pt>
                <c:pt idx="321">
                  <c:v>341.08983516633964</c:v>
                </c:pt>
                <c:pt idx="322">
                  <c:v>342.8585449121436</c:v>
                </c:pt>
                <c:pt idx="323">
                  <c:v>344.62731900750003</c:v>
                </c:pt>
                <c:pt idx="324">
                  <c:v>346.39608729088781</c:v>
                </c:pt>
                <c:pt idx="325">
                  <c:v>348.16477970395795</c:v>
                </c:pt>
                <c:pt idx="326">
                  <c:v>349.9333262920951</c:v>
                </c:pt>
                <c:pt idx="327">
                  <c:v>351.70165720496209</c:v>
                </c:pt>
                <c:pt idx="328">
                  <c:v>353.46970269702774</c:v>
                </c:pt>
                <c:pt idx="329">
                  <c:v>355.23739312807851</c:v>
                </c:pt>
                <c:pt idx="330">
                  <c:v>357.00465896371333</c:v>
                </c:pt>
                <c:pt idx="331">
                  <c:v>358.77143077582218</c:v>
                </c:pt>
                <c:pt idx="332">
                  <c:v>360.53763924304872</c:v>
                </c:pt>
                <c:pt idx="333">
                  <c:v>362.3032151512362</c:v>
                </c:pt>
                <c:pt idx="334">
                  <c:v>364.0680893938578</c:v>
                </c:pt>
                <c:pt idx="335">
                  <c:v>365.8321929724309</c:v>
                </c:pt>
                <c:pt idx="336">
                  <c:v>367.59545699691523</c:v>
                </c:pt>
                <c:pt idx="337">
                  <c:v>369.3578126860956</c:v>
                </c:pt>
                <c:pt idx="338">
                  <c:v>371.1191913679487</c:v>
                </c:pt>
                <c:pt idx="339">
                  <c:v>372.87952447999459</c:v>
                </c:pt>
                <c:pt idx="340">
                  <c:v>374.63874356963248</c:v>
                </c:pt>
                <c:pt idx="341">
                  <c:v>376.39678029446145</c:v>
                </c:pt>
                <c:pt idx="342">
                  <c:v>378.15356642258553</c:v>
                </c:pt>
                <c:pt idx="343">
                  <c:v>379.90903383290402</c:v>
                </c:pt>
                <c:pt idx="344">
                  <c:v>381.66311451538655</c:v>
                </c:pt>
                <c:pt idx="345">
                  <c:v>383.41574057133334</c:v>
                </c:pt>
                <c:pt idx="346">
                  <c:v>385.16684421362044</c:v>
                </c:pt>
                <c:pt idx="347">
                  <c:v>386.9163577669305</c:v>
                </c:pt>
                <c:pt idx="348">
                  <c:v>388.6642144757879</c:v>
                </c:pt>
                <c:pt idx="349">
                  <c:v>390.41034931118435</c:v>
                </c:pt>
                <c:pt idx="350">
                  <c:v>392.15469816013683</c:v>
                </c:pt>
                <c:pt idx="351">
                  <c:v>393.89719701660721</c:v>
                </c:pt>
                <c:pt idx="352">
                  <c:v>395.63778198162322</c:v>
                </c:pt>
                <c:pt idx="353">
                  <c:v>397.37638926338661</c:v>
                </c:pt>
                <c:pt idx="354">
                  <c:v>399.11295517736903</c:v>
                </c:pt>
                <c:pt idx="355">
                  <c:v>400.84741614639523</c:v>
                </c:pt>
                <c:pt idx="356">
                  <c:v>402.57970870071409</c:v>
                </c:pt>
                <c:pt idx="357">
                  <c:v>404.30976947805721</c:v>
                </c:pt>
                <c:pt idx="358">
                  <c:v>406.03753522368555</c:v>
                </c:pt>
                <c:pt idx="359">
                  <c:v>407.76294279042395</c:v>
                </c:pt>
                <c:pt idx="360">
                  <c:v>409.48594593228</c:v>
                </c:pt>
                <c:pt idx="361">
                  <c:v>411.20653206697909</c:v>
                </c:pt>
                <c:pt idx="362">
                  <c:v>412.92470542141047</c:v>
                </c:pt>
                <c:pt idx="363">
                  <c:v>414.64047020817435</c:v>
                </c:pt>
                <c:pt idx="364">
                  <c:v>416.35383062564534</c:v>
                </c:pt>
                <c:pt idx="365">
                  <c:v>418.06479085803511</c:v>
                </c:pt>
                <c:pt idx="366">
                  <c:v>419.77335507545484</c:v>
                </c:pt>
                <c:pt idx="367">
                  <c:v>421.47952743397752</c:v>
                </c:pt>
                <c:pt idx="368">
                  <c:v>423.18331207569958</c:v>
                </c:pt>
                <c:pt idx="369">
                  <c:v>424.88471312880233</c:v>
                </c:pt>
                <c:pt idx="370">
                  <c:v>426.58373470761313</c:v>
                </c:pt>
                <c:pt idx="371">
                  <c:v>428.28038091266609</c:v>
                </c:pt>
                <c:pt idx="372">
                  <c:v>429.97465583076252</c:v>
                </c:pt>
                <c:pt idx="373">
                  <c:v>431.66656353503089</c:v>
                </c:pt>
                <c:pt idx="374">
                  <c:v>433.35610808498677</c:v>
                </c:pt>
                <c:pt idx="375">
                  <c:v>435.04329352659209</c:v>
                </c:pt>
                <c:pt idx="376">
                  <c:v>436.72812389231427</c:v>
                </c:pt>
                <c:pt idx="377">
                  <c:v>438.41060320118504</c:v>
                </c:pt>
                <c:pt idx="378">
                  <c:v>440.09073545885877</c:v>
                </c:pt>
                <c:pt idx="379">
                  <c:v>441.76852465767058</c:v>
                </c:pt>
                <c:pt idx="380">
                  <c:v>443.44397477669429</c:v>
                </c:pt>
                <c:pt idx="381">
                  <c:v>445.11708978179973</c:v>
                </c:pt>
                <c:pt idx="382">
                  <c:v>446.78787362570995</c:v>
                </c:pt>
                <c:pt idx="383">
                  <c:v>448.45633024805807</c:v>
                </c:pt>
                <c:pt idx="384">
                  <c:v>450.12246357544382</c:v>
                </c:pt>
                <c:pt idx="385">
                  <c:v>451.78627752148969</c:v>
                </c:pt>
                <c:pt idx="386">
                  <c:v>453.447775986897</c:v>
                </c:pt>
                <c:pt idx="387">
                  <c:v>455.10696285950127</c:v>
                </c:pt>
                <c:pt idx="388">
                  <c:v>456.76384201432779</c:v>
                </c:pt>
                <c:pt idx="389">
                  <c:v>458.41841731364644</c:v>
                </c:pt>
                <c:pt idx="390">
                  <c:v>460.0706926070265</c:v>
                </c:pt>
                <c:pt idx="391">
                  <c:v>461.72067173139095</c:v>
                </c:pt>
                <c:pt idx="392">
                  <c:v>463.3683585110706</c:v>
                </c:pt>
                <c:pt idx="393">
                  <c:v>465.013756757858</c:v>
                </c:pt>
                <c:pt idx="394">
                  <c:v>466.65687027106094</c:v>
                </c:pt>
                <c:pt idx="395">
                  <c:v>468.29770283755556</c:v>
                </c:pt>
                <c:pt idx="396">
                  <c:v>469.93625823183936</c:v>
                </c:pt>
                <c:pt idx="397">
                  <c:v>471.57254021608401</c:v>
                </c:pt>
                <c:pt idx="398">
                  <c:v>473.20655254018743</c:v>
                </c:pt>
                <c:pt idx="399">
                  <c:v>474.83829894182617</c:v>
                </c:pt>
                <c:pt idx="400">
                  <c:v>476.46778314650703</c:v>
                </c:pt>
                <c:pt idx="401">
                  <c:v>492.63849201221342</c:v>
                </c:pt>
                <c:pt idx="402">
                  <c:v>508.58537149797803</c:v>
                </c:pt>
                <c:pt idx="403">
                  <c:v>524.31203010768127</c:v>
                </c:pt>
                <c:pt idx="404">
                  <c:v>539.82196133640593</c:v>
                </c:pt>
                <c:pt idx="405">
                  <c:v>555.11854839011494</c:v>
                </c:pt>
                <c:pt idx="406">
                  <c:v>570.20506866099674</c:v>
                </c:pt>
                <c:pt idx="407">
                  <c:v>585.08469797354519</c:v>
                </c:pt>
                <c:pt idx="408">
                  <c:v>599.76051461536042</c:v>
                </c:pt>
                <c:pt idx="409">
                  <c:v>614.23550316566912</c:v>
                </c:pt>
                <c:pt idx="410">
                  <c:v>628.51255813364969</c:v>
                </c:pt>
                <c:pt idx="411">
                  <c:v>642.59448741781011</c:v>
                </c:pt>
                <c:pt idx="412">
                  <c:v>656.48401559689489</c:v>
                </c:pt>
                <c:pt idx="413">
                  <c:v>670.1837870620833</c:v>
                </c:pt>
                <c:pt idx="414">
                  <c:v>683.69636899958562</c:v>
                </c:pt>
                <c:pt idx="415">
                  <c:v>697.02425423213629</c:v>
                </c:pt>
                <c:pt idx="416">
                  <c:v>710.16986392732224</c:v>
                </c:pt>
                <c:pt idx="417">
                  <c:v>723.13555018016416</c:v>
                </c:pt>
                <c:pt idx="418">
                  <c:v>735.92359847689102</c:v>
                </c:pt>
                <c:pt idx="419">
                  <c:v>748.53623004639951</c:v>
                </c:pt>
                <c:pt idx="420">
                  <c:v>760.9756041054801</c:v>
                </c:pt>
                <c:pt idx="421">
                  <c:v>773.24382000350681</c:v>
                </c:pt>
                <c:pt idx="422">
                  <c:v>785.34291927193306</c:v>
                </c:pt>
                <c:pt idx="423">
                  <c:v>797.27488758360585</c:v>
                </c:pt>
                <c:pt idx="424">
                  <c:v>809.04165662660171</c:v>
                </c:pt>
                <c:pt idx="425">
                  <c:v>820.64510589700535</c:v>
                </c:pt>
                <c:pt idx="426">
                  <c:v>832.08706441478216</c:v>
                </c:pt>
                <c:pt idx="427">
                  <c:v>843.36931236665066</c:v>
                </c:pt>
                <c:pt idx="428">
                  <c:v>854.49358267962862</c:v>
                </c:pt>
                <c:pt idx="429">
                  <c:v>865.46156252871219</c:v>
                </c:pt>
                <c:pt idx="430">
                  <c:v>876.27489478194411</c:v>
                </c:pt>
                <c:pt idx="431">
                  <c:v>886.93517938594255</c:v>
                </c:pt>
                <c:pt idx="432">
                  <c:v>897.44397469478338</c:v>
                </c:pt>
                <c:pt idx="433">
                  <c:v>907.80279874496648</c:v>
                </c:pt>
                <c:pt idx="434">
                  <c:v>918.01313047904284</c:v>
                </c:pt>
                <c:pt idx="435">
                  <c:v>928.07641092033509</c:v>
                </c:pt>
                <c:pt idx="436">
                  <c:v>937.99404430105039</c:v>
                </c:pt>
                <c:pt idx="437">
                  <c:v>947.76739914595714</c:v>
                </c:pt>
                <c:pt idx="438">
                  <c:v>957.39780931368068</c:v>
                </c:pt>
                <c:pt idx="439">
                  <c:v>966.88657499756016</c:v>
                </c:pt>
                <c:pt idx="440">
                  <c:v>976.23496368790677</c:v>
                </c:pt>
                <c:pt idx="441">
                  <c:v>985.44421109740426</c:v>
                </c:pt>
                <c:pt idx="442">
                  <c:v>994.51552205130201</c:v>
                </c:pt>
                <c:pt idx="443">
                  <c:v>1003.4500713439638</c:v>
                </c:pt>
                <c:pt idx="444">
                  <c:v>1012.2490045632555</c:v>
                </c:pt>
                <c:pt idx="445">
                  <c:v>1020.9134388841777</c:v>
                </c:pt>
                <c:pt idx="446">
                  <c:v>1029.4444638330774</c:v>
                </c:pt>
                <c:pt idx="447">
                  <c:v>1037.8431420237071</c:v>
                </c:pt>
                <c:pt idx="448">
                  <c:v>1046.1105098663345</c:v>
                </c:pt>
                <c:pt idx="449">
                  <c:v>1054.2475782510458</c:v>
                </c:pt>
                <c:pt idx="450">
                  <c:v>1062.2553332063305</c:v>
                </c:pt>
                <c:pt idx="451">
                  <c:v>1070.1347365339834</c:v>
                </c:pt>
                <c:pt idx="452">
                  <c:v>1077.8867264213047</c:v>
                </c:pt>
                <c:pt idx="453">
                  <c:v>1085.5122180315386</c:v>
                </c:pt>
                <c:pt idx="454">
                  <c:v>1093.0121040734414</c:v>
                </c:pt>
                <c:pt idx="455">
                  <c:v>1100.3872553508284</c:v>
                </c:pt>
                <c:pt idx="456">
                  <c:v>1107.6385212929129</c:v>
                </c:pt>
                <c:pt idx="457">
                  <c:v>1114.7667304662091</c:v>
                </c:pt>
                <c:pt idx="458">
                  <c:v>1121.7726910687381</c:v>
                </c:pt>
                <c:pt idx="459">
                  <c:v>1128.6571914072417</c:v>
                </c:pt>
                <c:pt idx="460">
                  <c:v>1135.4210003580783</c:v>
                </c:pt>
                <c:pt idx="461">
                  <c:v>1142.0648678124455</c:v>
                </c:pt>
                <c:pt idx="462">
                  <c:v>1148.5895251065463</c:v>
                </c:pt>
                <c:pt idx="463">
                  <c:v>1154.9956854372888</c:v>
                </c:pt>
                <c:pt idx="464">
                  <c:v>1161.2840442640877</c:v>
                </c:pt>
                <c:pt idx="465">
                  <c:v>1167.4552796973082</c:v>
                </c:pt>
                <c:pt idx="466">
                  <c:v>1173.5100528738767</c:v>
                </c:pt>
                <c:pt idx="467">
                  <c:v>1179.4490083205587</c:v>
                </c:pt>
                <c:pt idx="468">
                  <c:v>1185.2727743053872</c:v>
                </c:pt>
                <c:pt idx="469">
                  <c:v>1190.981963177707</c:v>
                </c:pt>
                <c:pt idx="470">
                  <c:v>1196.5771716972861</c:v>
                </c:pt>
                <c:pt idx="471">
                  <c:v>1202.058981352925</c:v>
                </c:pt>
                <c:pt idx="472">
                  <c:v>1207.4279586709904</c:v>
                </c:pt>
                <c:pt idx="473">
                  <c:v>1212.6846555142772</c:v>
                </c:pt>
                <c:pt idx="474">
                  <c:v>1217.8296093716001</c:v>
                </c:pt>
                <c:pt idx="475">
                  <c:v>1222.8633436384998</c:v>
                </c:pt>
                <c:pt idx="476">
                  <c:v>1227.7863678894469</c:v>
                </c:pt>
                <c:pt idx="477">
                  <c:v>1232.5991781419114</c:v>
                </c:pt>
                <c:pt idx="478">
                  <c:v>1237.3022571126685</c:v>
                </c:pt>
                <c:pt idx="479">
                  <c:v>1241.8960744666997</c:v>
                </c:pt>
                <c:pt idx="480">
                  <c:v>1246.3810870590494</c:v>
                </c:pt>
                <c:pt idx="481">
                  <c:v>1250.7577391699942</c:v>
                </c:pt>
                <c:pt idx="482">
                  <c:v>1255.0264627338822</c:v>
                </c:pt>
                <c:pt idx="483">
                  <c:v>1259.1876775620026</c:v>
                </c:pt>
                <c:pt idx="484">
                  <c:v>1263.2417915598462</c:v>
                </c:pt>
                <c:pt idx="485">
                  <c:v>1267.1892009391288</c:v>
                </c:pt>
                <c:pt idx="486">
                  <c:v>1271.0302904249486</c:v>
                </c:pt>
                <c:pt idx="487">
                  <c:v>1274.7654334584677</c:v>
                </c:pt>
                <c:pt idx="488">
                  <c:v>1278.3949923955117</c:v>
                </c:pt>
                <c:pt idx="489">
                  <c:v>1281.9193187015007</c:v>
                </c:pt>
                <c:pt idx="490">
                  <c:v>1285.3387531431399</c:v>
                </c:pt>
                <c:pt idx="491">
                  <c:v>1288.6536259773197</c:v>
                </c:pt>
                <c:pt idx="492">
                  <c:v>1291.8642571376952</c:v>
                </c:pt>
                <c:pt idx="493">
                  <c:v>1294.9709564194432</c:v>
                </c:pt>
                <c:pt idx="494">
                  <c:v>1297.9740236627233</c:v>
                </c:pt>
                <c:pt idx="495">
                  <c:v>1300.8737489354025</c:v>
                </c:pt>
                <c:pt idx="496">
                  <c:v>1303.6704127156361</c:v>
                </c:pt>
                <c:pt idx="497">
                  <c:v>1306.364286074941</c:v>
                </c:pt>
                <c:pt idx="498">
                  <c:v>1308.9556308624369</c:v>
                </c:pt>
                <c:pt idx="499">
                  <c:v>1311.4446998909757</c:v>
                </c:pt>
                <c:pt idx="500">
                  <c:v>1313.8317371259293</c:v>
                </c:pt>
                <c:pt idx="501">
                  <c:v>1316.1169778774556</c:v>
                </c:pt>
                <c:pt idx="502">
                  <c:v>1318.3006489971101</c:v>
                </c:pt>
                <c:pt idx="503">
                  <c:v>1320.3829690797236</c:v>
                </c:pt>
                <c:pt idx="504">
                  <c:v>1322.3641486715155</c:v>
                </c:pt>
                <c:pt idx="505">
                  <c:v>1324.2443904854542</c:v>
                </c:pt>
                <c:pt idx="506">
                  <c:v>1326.0238896249166</c:v>
                </c:pt>
                <c:pt idx="507">
                  <c:v>1327.7028338167279</c:v>
                </c:pt>
                <c:pt idx="508">
                  <c:v>1329.2814036546765</c:v>
                </c:pt>
                <c:pt idx="509">
                  <c:v>1330.759772854602</c:v>
                </c:pt>
                <c:pt idx="510">
                  <c:v>1332.1381085221294</c:v>
                </c:pt>
                <c:pt idx="511">
                  <c:v>1333.416571434075</c:v>
                </c:pt>
                <c:pt idx="512">
                  <c:v>1334.5953163344714</c:v>
                </c:pt>
                <c:pt idx="513">
                  <c:v>1335.6744922460443</c:v>
                </c:pt>
                <c:pt idx="514">
                  <c:v>1336.6542427978181</c:v>
                </c:pt>
                <c:pt idx="515">
                  <c:v>1337.5347065693318</c:v>
                </c:pt>
                <c:pt idx="516">
                  <c:v>1338.3160174517054</c:v>
                </c:pt>
                <c:pt idx="517">
                  <c:v>1338.9983050255132</c:v>
                </c:pt>
                <c:pt idx="518">
                  <c:v>1339.5816949550958</c:v>
                </c:pt>
                <c:pt idx="519">
                  <c:v>1340.0663093985879</c:v>
                </c:pt>
                <c:pt idx="520">
                  <c:v>1340.4522674325542</c:v>
                </c:pt>
                <c:pt idx="521">
                  <c:v>1340.7396854897402</c:v>
                </c:pt>
                <c:pt idx="522">
                  <c:v>1340.9286778080566</c:v>
                </c:pt>
                <c:pt idx="523">
                  <c:v>1341.0193568885518</c:v>
                </c:pt>
                <c:pt idx="524">
                  <c:v>1341.0118339598059</c:v>
                </c:pt>
                <c:pt idx="525">
                  <c:v>1340.9062194459191</c:v>
                </c:pt>
                <c:pt idx="526">
                  <c:v>1340.7026234350697</c:v>
                </c:pt>
                <c:pt idx="527">
                  <c:v>1340.4011561455177</c:v>
                </c:pt>
                <c:pt idx="528">
                  <c:v>1340.0019283859131</c:v>
                </c:pt>
                <c:pt idx="529">
                  <c:v>1339.5050520068437</c:v>
                </c:pt>
                <c:pt idx="530">
                  <c:v>1338.9106403407279</c:v>
                </c:pt>
                <c:pt idx="531">
                  <c:v>1338.2188086273954</c:v>
                </c:pt>
                <c:pt idx="532">
                  <c:v>1337.4296744230116</c:v>
                </c:pt>
                <c:pt idx="533">
                  <c:v>1336.5433579903497</c:v>
                </c:pt>
                <c:pt idx="534">
                  <c:v>1335.5599826688033</c:v>
                </c:pt>
                <c:pt idx="535">
                  <c:v>1334.479675222919</c:v>
                </c:pt>
                <c:pt idx="536">
                  <c:v>1333.3025661686215</c:v>
                </c:pt>
                <c:pt idx="537">
                  <c:v>1332.0287900766664</c:v>
                </c:pt>
                <c:pt idx="538">
                  <c:v>1330.6584858531942</c:v>
                </c:pt>
                <c:pt idx="539">
                  <c:v>1329.1917969975548</c:v>
                </c:pt>
                <c:pt idx="540">
                  <c:v>1327.6288718378246</c:v>
                </c:pt>
                <c:pt idx="541">
                  <c:v>1325.9698637446504</c:v>
                </c:pt>
                <c:pt idx="542">
                  <c:v>1324.2149313242123</c:v>
                </c:pt>
                <c:pt idx="543">
                  <c:v>1322.3642385912267</c:v>
                </c:pt>
                <c:pt idx="544">
                  <c:v>1320.4179551229918</c:v>
                </c:pt>
                <c:pt idx="545">
                  <c:v>1318.37625619553</c:v>
                </c:pt>
                <c:pt idx="546">
                  <c:v>1316.2393229029069</c:v>
                </c:pt>
                <c:pt idx="547">
                  <c:v>1314.0073422608045</c:v>
                </c:pt>
                <c:pt idx="548">
                  <c:v>1311.6805072954123</c:v>
                </c:pt>
                <c:pt idx="549">
                  <c:v>1309.2590171186612</c:v>
                </c:pt>
                <c:pt idx="550">
                  <c:v>1306.7430769907908</c:v>
                </c:pt>
                <c:pt idx="551">
                  <c:v>1304.1328983711846</c:v>
                </c:pt>
                <c:pt idx="552">
                  <c:v>1301.4286989583552</c:v>
                </c:pt>
                <c:pt idx="553">
                  <c:v>1298.630702719905</c:v>
                </c:pt>
                <c:pt idx="554">
                  <c:v>1295.7391399132346</c:v>
                </c:pt>
                <c:pt idx="555">
                  <c:v>1292.7542470977053</c:v>
                </c:pt>
                <c:pt idx="556">
                  <c:v>1289.6762671389192</c:v>
                </c:pt>
                <c:pt idx="557">
                  <c:v>1286.5054492057177</c:v>
                </c:pt>
                <c:pt idx="558">
                  <c:v>1283.2420487604561</c:v>
                </c:pt>
                <c:pt idx="559">
                  <c:v>1279.886327543064</c:v>
                </c:pt>
                <c:pt idx="560">
                  <c:v>1276.4385535493568</c:v>
                </c:pt>
                <c:pt idx="561">
                  <c:v>1272.8990010040247</c:v>
                </c:pt>
                <c:pt idx="562">
                  <c:v>1269.2679503286904</c:v>
                </c:pt>
                <c:pt idx="563">
                  <c:v>1265.5456881053904</c:v>
                </c:pt>
                <c:pt idx="564">
                  <c:v>1261.7325070358063</c:v>
                </c:pt>
                <c:pt idx="565">
                  <c:v>1257.8287058965454</c:v>
                </c:pt>
                <c:pt idx="566">
                  <c:v>1253.8345894907413</c:v>
                </c:pt>
                <c:pt idx="567">
                  <c:v>1249.7504685962269</c:v>
                </c:pt>
                <c:pt idx="568">
                  <c:v>1245.5766599105086</c:v>
                </c:pt>
                <c:pt idx="569">
                  <c:v>1241.3134859927538</c:v>
                </c:pt>
                <c:pt idx="570">
                  <c:v>1236.9612752029846</c:v>
                </c:pt>
                <c:pt idx="571">
                  <c:v>1232.5203616386591</c:v>
                </c:pt>
                <c:pt idx="572">
                  <c:v>1227.991085068807</c:v>
                </c:pt>
                <c:pt idx="573">
                  <c:v>1223.3737908658698</c:v>
                </c:pt>
                <c:pt idx="574">
                  <c:v>1218.6688299353934</c:v>
                </c:pt>
                <c:pt idx="575">
                  <c:v>1213.8765586437044</c:v>
                </c:pt>
                <c:pt idx="576">
                  <c:v>1208.9973387436921</c:v>
                </c:pt>
                <c:pt idx="577">
                  <c:v>1204.0315372988184</c:v>
                </c:pt>
                <c:pt idx="578">
                  <c:v>1198.9795266054603</c:v>
                </c:pt>
                <c:pt idx="579">
                  <c:v>1193.8416841136889</c:v>
                </c:pt>
                <c:pt idx="580">
                  <c:v>1188.6183923465846</c:v>
                </c:pt>
                <c:pt idx="581">
                  <c:v>1183.3100388181781</c:v>
                </c:pt>
                <c:pt idx="582">
                  <c:v>1177.9170159501041</c:v>
                </c:pt>
                <c:pt idx="583">
                  <c:v>1172.4397209870533</c:v>
                </c:pt>
                <c:pt idx="584">
                  <c:v>1166.8785559110997</c:v>
                </c:pt>
                <c:pt idx="585">
                  <c:v>1161.2339273549794</c:v>
                </c:pt>
                <c:pt idx="586">
                  <c:v>1155.5062465143935</c:v>
                </c:pt>
                <c:pt idx="587">
                  <c:v>1149.6959290594036</c:v>
                </c:pt>
                <c:pt idx="588">
                  <c:v>1143.803395044989</c:v>
                </c:pt>
                <c:pt idx="589">
                  <c:v>1137.8290688208269</c:v>
                </c:pt>
                <c:pt idx="590">
                  <c:v>1131.7733789403605</c:v>
                </c:pt>
                <c:pt idx="591">
                  <c:v>1125.6367580692129</c:v>
                </c:pt>
                <c:pt idx="592">
                  <c:v>1119.4196428930059</c:v>
                </c:pt>
                <c:pt idx="593">
                  <c:v>1113.1224740246403</c:v>
                </c:pt>
                <c:pt idx="594">
                  <c:v>1106.7456959110923</c:v>
                </c:pt>
                <c:pt idx="595">
                  <c:v>1100.2897567397774</c:v>
                </c:pt>
                <c:pt idx="596">
                  <c:v>1093.7551083445362</c:v>
                </c:pt>
                <c:pt idx="597">
                  <c:v>1087.1422061112905</c:v>
                </c:pt>
                <c:pt idx="598">
                  <c:v>1080.4515088834189</c:v>
                </c:pt>
                <c:pt idx="599">
                  <c:v>1073.6834788669005</c:v>
                </c:pt>
                <c:pt idx="600">
                  <c:v>1066.8385815352722</c:v>
                </c:pt>
                <c:pt idx="601">
                  <c:v>1059.9172855344464</c:v>
                </c:pt>
                <c:pt idx="602">
                  <c:v>1052.9200625874316</c:v>
                </c:pt>
                <c:pt idx="603">
                  <c:v>1045.8473873990017</c:v>
                </c:pt>
                <c:pt idx="604">
                  <c:v>1038.6997375603537</c:v>
                </c:pt>
                <c:pt idx="605">
                  <c:v>1031.477593453797</c:v>
                </c:pt>
                <c:pt idx="606">
                  <c:v>1024.1814381575148</c:v>
                </c:pt>
                <c:pt idx="607">
                  <c:v>1016.8117573504356</c:v>
                </c:pt>
                <c:pt idx="608">
                  <c:v>1009.3690392172556</c:v>
                </c:pt>
                <c:pt idx="609">
                  <c:v>1001.8537743536471</c:v>
                </c:pt>
                <c:pt idx="610">
                  <c:v>994.26645567169226</c:v>
                </c:pt>
                <c:pt idx="611">
                  <c:v>986.60757830557691</c:v>
                </c:pt>
                <c:pt idx="612">
                  <c:v>978.87763951757972</c:v>
                </c:pt>
                <c:pt idx="613">
                  <c:v>971.07713860439151</c:v>
                </c:pt>
                <c:pt idx="614">
                  <c:v>963.20657680379747</c:v>
                </c:pt>
                <c:pt idx="615">
                  <c:v>955.266457201756</c:v>
                </c:pt>
                <c:pt idx="616">
                  <c:v>947.25728463990538</c:v>
                </c:pt>
                <c:pt idx="617">
                  <c:v>939.17956562352924</c:v>
                </c:pt>
                <c:pt idx="618">
                  <c:v>931.0338082300118</c:v>
                </c:pt>
                <c:pt idx="619">
                  <c:v>922.82052201781187</c:v>
                </c:pt>
                <c:pt idx="620">
                  <c:v>914.54021793598417</c:v>
                </c:pt>
                <c:pt idx="621">
                  <c:v>906.1934082342766</c:v>
                </c:pt>
                <c:pt idx="622">
                  <c:v>897.7806063738301</c:v>
                </c:pt>
                <c:pt idx="623">
                  <c:v>889.30232693850724</c:v>
                </c:pt>
                <c:pt idx="624">
                  <c:v>880.75908554687578</c:v>
                </c:pt>
                <c:pt idx="625">
                  <c:v>872.15139876487137</c:v>
                </c:pt>
                <c:pt idx="626">
                  <c:v>863.4797840191643</c:v>
                </c:pt>
                <c:pt idx="627">
                  <c:v>854.74475951125237</c:v>
                </c:pt>
                <c:pt idx="628">
                  <c:v>845.94684413230311</c:v>
                </c:pt>
                <c:pt idx="629">
                  <c:v>837.08655737876791</c:v>
                </c:pt>
                <c:pt idx="630">
                  <c:v>828.16441926878679</c:v>
                </c:pt>
                <c:pt idx="631">
                  <c:v>819.18095025940681</c:v>
                </c:pt>
                <c:pt idx="632">
                  <c:v>810.13667116463137</c:v>
                </c:pt>
                <c:pt idx="633">
                  <c:v>801.03210307432028</c:v>
                </c:pt>
                <c:pt idx="634">
                  <c:v>791.86776727395863</c:v>
                </c:pt>
                <c:pt idx="635">
                  <c:v>782.64418516531111</c:v>
                </c:pt>
                <c:pt idx="636">
                  <c:v>773.36187818797885</c:v>
                </c:pt>
                <c:pt idx="637">
                  <c:v>764.02136774187431</c:v>
                </c:pt>
                <c:pt idx="638">
                  <c:v>754.62317511062975</c:v>
                </c:pt>
                <c:pt idx="639">
                  <c:v>745.16782138595283</c:v>
                </c:pt>
                <c:pt idx="640">
                  <c:v>735.65582739294393</c:v>
                </c:pt>
                <c:pt idx="641">
                  <c:v>726.08771361638719</c:v>
                </c:pt>
                <c:pt idx="642">
                  <c:v>716.4640001280286</c:v>
                </c:pt>
                <c:pt idx="643">
                  <c:v>706.78520651485189</c:v>
                </c:pt>
                <c:pt idx="644">
                  <c:v>697.05185180836349</c:v>
                </c:pt>
                <c:pt idx="645">
                  <c:v>687.26445441489625</c:v>
                </c:pt>
                <c:pt idx="646">
                  <c:v>677.42353204694234</c:v>
                </c:pt>
                <c:pt idx="647">
                  <c:v>667.52960165552361</c:v>
                </c:pt>
                <c:pt idx="648">
                  <c:v>657.58317936360754</c:v>
                </c:pt>
                <c:pt idx="649">
                  <c:v>647.58478040057651</c:v>
                </c:pt>
                <c:pt idx="650">
                  <c:v>637.53491903775796</c:v>
                </c:pt>
                <c:pt idx="651">
                  <c:v>627.43410852502018</c:v>
                </c:pt>
                <c:pt idx="652">
                  <c:v>617.28286102844152</c:v>
                </c:pt>
                <c:pt idx="653">
                  <c:v>607.08168756905593</c:v>
                </c:pt>
                <c:pt idx="654">
                  <c:v>596.83109796268138</c:v>
                </c:pt>
                <c:pt idx="655">
                  <c:v>586.53160076083304</c:v>
                </c:pt>
                <c:pt idx="656">
                  <c:v>576.18370319272651</c:v>
                </c:pt>
                <c:pt idx="657">
                  <c:v>565.7879111083721</c:v>
                </c:pt>
                <c:pt idx="658">
                  <c:v>555.34472892276369</c:v>
                </c:pt>
                <c:pt idx="659">
                  <c:v>544.85465956116275</c:v>
                </c:pt>
                <c:pt idx="660">
                  <c:v>534.31820440547938</c:v>
                </c:pt>
                <c:pt idx="661">
                  <c:v>523.73586324175085</c:v>
                </c:pt>
                <c:pt idx="662">
                  <c:v>513.10813420871671</c:v>
                </c:pt>
                <c:pt idx="663">
                  <c:v>502.43551374749188</c:v>
                </c:pt>
                <c:pt idx="664">
                  <c:v>491.71849655233473</c:v>
                </c:pt>
                <c:pt idx="665">
                  <c:v>480.95757552251007</c:v>
                </c:pt>
                <c:pt idx="666">
                  <c:v>470.1532417152448</c:v>
                </c:pt>
                <c:pt idx="667">
                  <c:v>459.30598429977363</c:v>
                </c:pt>
                <c:pt idx="668">
                  <c:v>448.41629051247207</c:v>
                </c:pt>
                <c:pt idx="669">
                  <c:v>437.48464561307378</c:v>
                </c:pt>
                <c:pt idx="670">
                  <c:v>426.51153284196823</c:v>
                </c:pt>
                <c:pt idx="671">
                  <c:v>415.49743337857461</c:v>
                </c:pt>
                <c:pt idx="672">
                  <c:v>404.44282630078777</c:v>
                </c:pt>
                <c:pt idx="673">
                  <c:v>393.34818854549076</c:v>
                </c:pt>
                <c:pt idx="674">
                  <c:v>382.21399487012923</c:v>
                </c:pt>
                <c:pt idx="675">
                  <c:v>371.04071781534162</c:v>
                </c:pt>
                <c:pt idx="676">
                  <c:v>359.82882766863946</c:v>
                </c:pt>
                <c:pt idx="677">
                  <c:v>348.57879242913111</c:v>
                </c:pt>
                <c:pt idx="678">
                  <c:v>337.29107777328244</c:v>
                </c:pt>
                <c:pt idx="679">
                  <c:v>325.96614702170723</c:v>
                </c:pt>
                <c:pt idx="680">
                  <c:v>314.6044611069803</c:v>
                </c:pt>
                <c:pt idx="681">
                  <c:v>303.20647854246533</c:v>
                </c:pt>
                <c:pt idx="682">
                  <c:v>291.77265539214989</c:v>
                </c:pt>
                <c:pt idx="683">
                  <c:v>280.30344524147881</c:v>
                </c:pt>
                <c:pt idx="684">
                  <c:v>268.79929916917808</c:v>
                </c:pt>
                <c:pt idx="685">
                  <c:v>257.26066572006033</c:v>
                </c:pt>
                <c:pt idx="686">
                  <c:v>245.68799087880265</c:v>
                </c:pt>
                <c:pt idx="687">
                  <c:v>234.08171804468779</c:v>
                </c:pt>
                <c:pt idx="688">
                  <c:v>222.44228800729937</c:v>
                </c:pt>
                <c:pt idx="689">
                  <c:v>210.77013892316123</c:v>
                </c:pt>
                <c:pt idx="690">
                  <c:v>199.06570629331108</c:v>
                </c:pt>
                <c:pt idx="691">
                  <c:v>187.32942294179855</c:v>
                </c:pt>
                <c:pt idx="692">
                  <c:v>175.56171899509732</c:v>
                </c:pt>
                <c:pt idx="693">
                  <c:v>163.7630218624208</c:v>
                </c:pt>
                <c:pt idx="694">
                  <c:v>151.93375621693096</c:v>
                </c:pt>
                <c:pt idx="695">
                  <c:v>140.07434397782956</c:v>
                </c:pt>
                <c:pt idx="696">
                  <c:v>128.18520429332065</c:v>
                </c:pt>
                <c:pt idx="697">
                  <c:v>116.26675352443378</c:v>
                </c:pt>
                <c:pt idx="698">
                  <c:v>104.31940522969632</c:v>
                </c:pt>
                <c:pt idx="699">
                  <c:v>92.343570150643913</c:v>
                </c:pt>
                <c:pt idx="700">
                  <c:v>80.339656198157684</c:v>
                </c:pt>
                <c:pt idx="701">
                  <c:v>68.308068439616548</c:v>
                </c:pt>
                <c:pt idx="702">
                  <c:v>56.249209086853341</c:v>
                </c:pt>
                <c:pt idx="703">
                  <c:v>44.163477484902884</c:v>
                </c:pt>
                <c:pt idx="704">
                  <c:v>32.051270101530434</c:v>
                </c:pt>
                <c:pt idx="705">
                  <c:v>19.912980517528666</c:v>
                </c:pt>
                <c:pt idx="706">
                  <c:v>7.7489994177714117</c:v>
                </c:pt>
                <c:pt idx="707">
                  <c:v>-4.4402854169877948</c:v>
                </c:pt>
                <c:pt idx="708">
                  <c:v>-4.4524872694719511</c:v>
                </c:pt>
                <c:pt idx="709">
                  <c:v>-4.464689146683078</c:v>
                </c:pt>
                <c:pt idx="710">
                  <c:v>-4.4768910486207956</c:v>
                </c:pt>
                <c:pt idx="711">
                  <c:v>-4.4890929752847235</c:v>
                </c:pt>
                <c:pt idx="712">
                  <c:v>-4.5012949266744826</c:v>
                </c:pt>
                <c:pt idx="713">
                  <c:v>-4.5134969027896936</c:v>
                </c:pt>
                <c:pt idx="714">
                  <c:v>-4.5256989036299764</c:v>
                </c:pt>
                <c:pt idx="715">
                  <c:v>-4.5379009291949508</c:v>
                </c:pt>
                <c:pt idx="716">
                  <c:v>-4.5501029794842385</c:v>
                </c:pt>
                <c:pt idx="717">
                  <c:v>-4.5623050544974584</c:v>
                </c:pt>
                <c:pt idx="718">
                  <c:v>-4.5745071542342322</c:v>
                </c:pt>
                <c:pt idx="719">
                  <c:v>-4.5867092786941788</c:v>
                </c:pt>
                <c:pt idx="720">
                  <c:v>-4.5989114278769199</c:v>
                </c:pt>
                <c:pt idx="721">
                  <c:v>-4.6111136017820753</c:v>
                </c:pt>
                <c:pt idx="722">
                  <c:v>-4.6233158004092649</c:v>
                </c:pt>
                <c:pt idx="723">
                  <c:v>-4.6355180237581095</c:v>
                </c:pt>
                <c:pt idx="724">
                  <c:v>-4.6477202718282298</c:v>
                </c:pt>
                <c:pt idx="725">
                  <c:v>-4.6599225446192456</c:v>
                </c:pt>
                <c:pt idx="726">
                  <c:v>-4.6721248421307777</c:v>
                </c:pt>
                <c:pt idx="727">
                  <c:v>-4.6843271643624469</c:v>
                </c:pt>
                <c:pt idx="728">
                  <c:v>-4.696529511313873</c:v>
                </c:pt>
                <c:pt idx="729">
                  <c:v>-4.7087318829846758</c:v>
                </c:pt>
                <c:pt idx="730">
                  <c:v>-4.7209342793744762</c:v>
                </c:pt>
                <c:pt idx="731">
                  <c:v>-4.7331367004828948</c:v>
                </c:pt>
                <c:pt idx="732">
                  <c:v>-4.7453391463095516</c:v>
                </c:pt>
                <c:pt idx="733">
                  <c:v>-4.7575416168540672</c:v>
                </c:pt>
                <c:pt idx="734">
                  <c:v>-4.7697441121160624</c:v>
                </c:pt>
                <c:pt idx="735">
                  <c:v>-4.7819466320951571</c:v>
                </c:pt>
                <c:pt idx="736">
                  <c:v>-4.7941491767909721</c:v>
                </c:pt>
                <c:pt idx="737">
                  <c:v>-4.8063517462031271</c:v>
                </c:pt>
                <c:pt idx="738">
                  <c:v>-4.818554340331243</c:v>
                </c:pt>
                <c:pt idx="739">
                  <c:v>-4.8307569591749404</c:v>
                </c:pt>
                <c:pt idx="740">
                  <c:v>-4.8429596027338393</c:v>
                </c:pt>
                <c:pt idx="741">
                  <c:v>-4.8551622710075604</c:v>
                </c:pt>
                <c:pt idx="742">
                  <c:v>-4.8673649639957244</c:v>
                </c:pt>
                <c:pt idx="743">
                  <c:v>-4.8795676816979512</c:v>
                </c:pt>
                <c:pt idx="744">
                  <c:v>-4.8917704241138615</c:v>
                </c:pt>
                <c:pt idx="745">
                  <c:v>-4.9039731912430753</c:v>
                </c:pt>
                <c:pt idx="746">
                  <c:v>-4.9161759830852132</c:v>
                </c:pt>
                <c:pt idx="747">
                  <c:v>-4.928378799639896</c:v>
                </c:pt>
                <c:pt idx="748">
                  <c:v>-4.9405816409067436</c:v>
                </c:pt>
                <c:pt idx="749">
                  <c:v>-4.9527845068853766</c:v>
                </c:pt>
                <c:pt idx="750">
                  <c:v>-4.964987397575416</c:v>
                </c:pt>
                <c:pt idx="751">
                  <c:v>-4.9771903129764814</c:v>
                </c:pt>
                <c:pt idx="752">
                  <c:v>-4.9893932530881937</c:v>
                </c:pt>
                <c:pt idx="753">
                  <c:v>-5.0015962179101736</c:v>
                </c:pt>
                <c:pt idx="754">
                  <c:v>-5.013799207442041</c:v>
                </c:pt>
                <c:pt idx="755">
                  <c:v>-5.0260022216834166</c:v>
                </c:pt>
                <c:pt idx="756">
                  <c:v>-5.0382052606339212</c:v>
                </c:pt>
                <c:pt idx="757">
                  <c:v>-5.0504083242931745</c:v>
                </c:pt>
                <c:pt idx="758">
                  <c:v>-5.0626114126607975</c:v>
                </c:pt>
                <c:pt idx="759">
                  <c:v>-5.0748145257364108</c:v>
                </c:pt>
                <c:pt idx="760">
                  <c:v>-5.0870176635196342</c:v>
                </c:pt>
                <c:pt idx="761">
                  <c:v>-5.0992208260100886</c:v>
                </c:pt>
                <c:pt idx="762">
                  <c:v>-5.1114240132073947</c:v>
                </c:pt>
                <c:pt idx="763">
                  <c:v>-5.1236272251111732</c:v>
                </c:pt>
                <c:pt idx="764">
                  <c:v>-5.135830461721044</c:v>
                </c:pt>
                <c:pt idx="765">
                  <c:v>-5.1480337230366278</c:v>
                </c:pt>
                <c:pt idx="766">
                  <c:v>-5.1602370090575445</c:v>
                </c:pt>
                <c:pt idx="767">
                  <c:v>-5.1724403197834157</c:v>
                </c:pt>
                <c:pt idx="768">
                  <c:v>-5.1846436552138613</c:v>
                </c:pt>
                <c:pt idx="769">
                  <c:v>-5.1968470153485011</c:v>
                </c:pt>
                <c:pt idx="770">
                  <c:v>-5.2090504001869569</c:v>
                </c:pt>
                <c:pt idx="771">
                  <c:v>-5.2212538097288483</c:v>
                </c:pt>
                <c:pt idx="772">
                  <c:v>-5.2334572439737963</c:v>
                </c:pt>
                <c:pt idx="773">
                  <c:v>-5.2456607029214215</c:v>
                </c:pt>
                <c:pt idx="774">
                  <c:v>-5.2578641865713438</c:v>
                </c:pt>
                <c:pt idx="775">
                  <c:v>-5.2700676949231839</c:v>
                </c:pt>
                <c:pt idx="776">
                  <c:v>-5.2822712279765627</c:v>
                </c:pt>
                <c:pt idx="777">
                  <c:v>-5.2944747857311008</c:v>
                </c:pt>
                <c:pt idx="778">
                  <c:v>-5.306678368186418</c:v>
                </c:pt>
                <c:pt idx="779">
                  <c:v>-5.3188819753421352</c:v>
                </c:pt>
                <c:pt idx="780">
                  <c:v>-5.3310856071978732</c:v>
                </c:pt>
                <c:pt idx="781">
                  <c:v>-5.3432892637532525</c:v>
                </c:pt>
                <c:pt idx="782">
                  <c:v>-5.3554929450078932</c:v>
                </c:pt>
                <c:pt idx="783">
                  <c:v>-5.3676966509614159</c:v>
                </c:pt>
                <c:pt idx="784">
                  <c:v>-5.3799003816134414</c:v>
                </c:pt>
                <c:pt idx="785">
                  <c:v>-5.3921041369635905</c:v>
                </c:pt>
                <c:pt idx="786">
                  <c:v>-5.4043079170114829</c:v>
                </c:pt>
                <c:pt idx="787">
                  <c:v>-5.4165117217567396</c:v>
                </c:pt>
                <c:pt idx="788">
                  <c:v>-5.4287155511989811</c:v>
                </c:pt>
                <c:pt idx="789">
                  <c:v>-5.4409194053378283</c:v>
                </c:pt>
                <c:pt idx="790">
                  <c:v>-5.4531232841729018</c:v>
                </c:pt>
                <c:pt idx="791">
                  <c:v>-5.4653271877038216</c:v>
                </c:pt>
                <c:pt idx="792">
                  <c:v>-5.4775311159302085</c:v>
                </c:pt>
                <c:pt idx="793">
                  <c:v>-5.4897350688516831</c:v>
                </c:pt>
                <c:pt idx="794">
                  <c:v>-5.5019390464678661</c:v>
                </c:pt>
                <c:pt idx="795">
                  <c:v>-5.5141430487783785</c:v>
                </c:pt>
                <c:pt idx="796">
                  <c:v>-5.5263470757828399</c:v>
                </c:pt>
                <c:pt idx="797">
                  <c:v>-5.5385511274808712</c:v>
                </c:pt>
                <c:pt idx="798">
                  <c:v>-5.5507552038720931</c:v>
                </c:pt>
                <c:pt idx="799">
                  <c:v>-5.5629593049561263</c:v>
                </c:pt>
                <c:pt idx="800">
                  <c:v>-5.5751634307325908</c:v>
                </c:pt>
                <c:pt idx="801">
                  <c:v>-5.5873675812011081</c:v>
                </c:pt>
                <c:pt idx="802">
                  <c:v>-5.5995717563612981</c:v>
                </c:pt>
                <c:pt idx="803">
                  <c:v>-5.6117759562127816</c:v>
                </c:pt>
                <c:pt idx="804">
                  <c:v>-5.6239801807551792</c:v>
                </c:pt>
                <c:pt idx="805">
                  <c:v>-5.6361844299881119</c:v>
                </c:pt>
                <c:pt idx="806">
                  <c:v>-5.6483887039112002</c:v>
                </c:pt>
                <c:pt idx="807">
                  <c:v>-5.6605930025240641</c:v>
                </c:pt>
                <c:pt idx="808">
                  <c:v>-5.6727973258263242</c:v>
                </c:pt>
                <c:pt idx="809">
                  <c:v>-5.6850016738176015</c:v>
                </c:pt>
                <c:pt idx="810">
                  <c:v>-5.6972060464975165</c:v>
                </c:pt>
                <c:pt idx="811">
                  <c:v>-5.7094104438656901</c:v>
                </c:pt>
                <c:pt idx="812">
                  <c:v>-5.721614865921743</c:v>
                </c:pt>
                <c:pt idx="813">
                  <c:v>-5.733819312665295</c:v>
                </c:pt>
                <c:pt idx="814">
                  <c:v>-5.7460237840959678</c:v>
                </c:pt>
                <c:pt idx="815">
                  <c:v>-5.7582282802133813</c:v>
                </c:pt>
                <c:pt idx="816">
                  <c:v>-5.7704328010171562</c:v>
                </c:pt>
                <c:pt idx="817">
                  <c:v>-5.7826373465069132</c:v>
                </c:pt>
                <c:pt idx="818">
                  <c:v>-5.7948419166822731</c:v>
                </c:pt>
                <c:pt idx="819">
                  <c:v>-5.8070465115428567</c:v>
                </c:pt>
                <c:pt idx="820">
                  <c:v>-5.8192511310882846</c:v>
                </c:pt>
                <c:pt idx="821">
                  <c:v>-5.8314557753181768</c:v>
                </c:pt>
                <c:pt idx="822">
                  <c:v>-5.8436604442321549</c:v>
                </c:pt>
                <c:pt idx="823">
                  <c:v>-5.8558651378298388</c:v>
                </c:pt>
                <c:pt idx="824">
                  <c:v>-5.8680698561108491</c:v>
                </c:pt>
                <c:pt idx="825">
                  <c:v>-5.8802745990748067</c:v>
                </c:pt>
                <c:pt idx="826">
                  <c:v>-5.8924793667213331</c:v>
                </c:pt>
                <c:pt idx="827">
                  <c:v>-5.9046841590500474</c:v>
                </c:pt>
                <c:pt idx="828">
                  <c:v>-5.9168889760605712</c:v>
                </c:pt>
                <c:pt idx="829">
                  <c:v>-5.9290938177525252</c:v>
                </c:pt>
                <c:pt idx="830">
                  <c:v>-5.9412986841255302</c:v>
                </c:pt>
                <c:pt idx="831">
                  <c:v>-5.953503575179206</c:v>
                </c:pt>
                <c:pt idx="832">
                  <c:v>-5.9657084909131743</c:v>
                </c:pt>
                <c:pt idx="833">
                  <c:v>-5.977913431327055</c:v>
                </c:pt>
                <c:pt idx="834">
                  <c:v>-5.9901183964204696</c:v>
                </c:pt>
                <c:pt idx="835">
                  <c:v>-6.0023233861930381</c:v>
                </c:pt>
                <c:pt idx="836">
                  <c:v>-6.0145284006443811</c:v>
                </c:pt>
                <c:pt idx="837">
                  <c:v>-6.0267334397741203</c:v>
                </c:pt>
                <c:pt idx="838">
                  <c:v>-6.0389385035818757</c:v>
                </c:pt>
                <c:pt idx="839">
                  <c:v>-6.0511435920672678</c:v>
                </c:pt>
                <c:pt idx="840">
                  <c:v>-6.0633487052299175</c:v>
                </c:pt>
                <c:pt idx="841">
                  <c:v>-6.0755538430694456</c:v>
                </c:pt>
                <c:pt idx="842">
                  <c:v>-6.0877590055854727</c:v>
                </c:pt>
                <c:pt idx="843">
                  <c:v>-6.0999641927776196</c:v>
                </c:pt>
                <c:pt idx="844">
                  <c:v>-6.1121694046455071</c:v>
                </c:pt>
                <c:pt idx="845">
                  <c:v>-6.124374641188755</c:v>
                </c:pt>
                <c:pt idx="846">
                  <c:v>-6.1365799024069849</c:v>
                </c:pt>
                <c:pt idx="847">
                  <c:v>-6.1487851882998177</c:v>
                </c:pt>
                <c:pt idx="848">
                  <c:v>-6.160990498866874</c:v>
                </c:pt>
                <c:pt idx="849">
                  <c:v>-6.1731958341077737</c:v>
                </c:pt>
                <c:pt idx="850">
                  <c:v>-6.1854011940221385</c:v>
                </c:pt>
                <c:pt idx="851">
                  <c:v>-6.1976065786095891</c:v>
                </c:pt>
                <c:pt idx="852">
                  <c:v>-6.2098119878697462</c:v>
                </c:pt>
                <c:pt idx="853">
                  <c:v>-6.2220174218022297</c:v>
                </c:pt>
                <c:pt idx="854">
                  <c:v>-6.2342228804066613</c:v>
                </c:pt>
                <c:pt idx="855">
                  <c:v>-6.2464283636826616</c:v>
                </c:pt>
                <c:pt idx="856">
                  <c:v>-6.2586338716298506</c:v>
                </c:pt>
                <c:pt idx="857">
                  <c:v>-6.2708394042478499</c:v>
                </c:pt>
                <c:pt idx="858">
                  <c:v>-6.2830449615362802</c:v>
                </c:pt>
                <c:pt idx="859">
                  <c:v>-6.2952505434947614</c:v>
                </c:pt>
                <c:pt idx="860">
                  <c:v>-6.3074561501229152</c:v>
                </c:pt>
                <c:pt idx="861">
                  <c:v>-6.3196617814203622</c:v>
                </c:pt>
                <c:pt idx="862">
                  <c:v>-6.3318674373867223</c:v>
                </c:pt>
                <c:pt idx="863">
                  <c:v>-6.3440731180216172</c:v>
                </c:pt>
                <c:pt idx="864">
                  <c:v>-6.3562788233246676</c:v>
                </c:pt>
                <c:pt idx="865">
                  <c:v>-6.3684845532954943</c:v>
                </c:pt>
                <c:pt idx="866">
                  <c:v>-6.3806903079337181</c:v>
                </c:pt>
                <c:pt idx="867">
                  <c:v>-6.3928960872389595</c:v>
                </c:pt>
                <c:pt idx="868">
                  <c:v>-6.4051018912108386</c:v>
                </c:pt>
                <c:pt idx="869">
                  <c:v>-6.417307719848977</c:v>
                </c:pt>
                <c:pt idx="870">
                  <c:v>-6.4295135731529953</c:v>
                </c:pt>
                <c:pt idx="871">
                  <c:v>-6.4417194511225153</c:v>
                </c:pt>
                <c:pt idx="872">
                  <c:v>-6.4539253537571568</c:v>
                </c:pt>
                <c:pt idx="873">
                  <c:v>-6.4661312810565406</c:v>
                </c:pt>
                <c:pt idx="874">
                  <c:v>-6.4783372330202873</c:v>
                </c:pt>
                <c:pt idx="875">
                  <c:v>-6.4905432096480178</c:v>
                </c:pt>
                <c:pt idx="876">
                  <c:v>-6.5027492109393537</c:v>
                </c:pt>
                <c:pt idx="877">
                  <c:v>-6.5149552368939148</c:v>
                </c:pt>
                <c:pt idx="878">
                  <c:v>-6.5271612875113227</c:v>
                </c:pt>
                <c:pt idx="879">
                  <c:v>-6.5393673627911975</c:v>
                </c:pt>
                <c:pt idx="880">
                  <c:v>-6.5515734627331605</c:v>
                </c:pt>
                <c:pt idx="881">
                  <c:v>-6.5637795873368328</c:v>
                </c:pt>
                <c:pt idx="882">
                  <c:v>-6.5759857366018348</c:v>
                </c:pt>
                <c:pt idx="883">
                  <c:v>-6.5881919105277875</c:v>
                </c:pt>
                <c:pt idx="884">
                  <c:v>-6.6003981091143116</c:v>
                </c:pt>
                <c:pt idx="885">
                  <c:v>-6.6126043323610277</c:v>
                </c:pt>
                <c:pt idx="886">
                  <c:v>-6.6248105802675568</c:v>
                </c:pt>
                <c:pt idx="887">
                  <c:v>-6.6370168528335194</c:v>
                </c:pt>
                <c:pt idx="888">
                  <c:v>-6.6492231500585373</c:v>
                </c:pt>
                <c:pt idx="889">
                  <c:v>-6.6614294719422302</c:v>
                </c:pt>
                <c:pt idx="890">
                  <c:v>-6.6736358184842199</c:v>
                </c:pt>
                <c:pt idx="891">
                  <c:v>-6.6858421896841271</c:v>
                </c:pt>
                <c:pt idx="892">
                  <c:v>-6.6980485855415726</c:v>
                </c:pt>
                <c:pt idx="893">
                  <c:v>-6.710255006056177</c:v>
                </c:pt>
                <c:pt idx="894">
                  <c:v>-6.7224614512275611</c:v>
                </c:pt>
                <c:pt idx="895">
                  <c:v>-6.7346679210553457</c:v>
                </c:pt>
                <c:pt idx="896">
                  <c:v>-6.7468744155391516</c:v>
                </c:pt>
                <c:pt idx="897">
                  <c:v>-6.7590809346786003</c:v>
                </c:pt>
                <c:pt idx="898">
                  <c:v>-6.7712874784733117</c:v>
                </c:pt>
                <c:pt idx="899">
                  <c:v>-6.7834940469229075</c:v>
                </c:pt>
                <c:pt idx="900">
                  <c:v>-6.7957006400270084</c:v>
                </c:pt>
                <c:pt idx="901">
                  <c:v>-6.8079072577852351</c:v>
                </c:pt>
                <c:pt idx="902">
                  <c:v>-6.8201139001972093</c:v>
                </c:pt>
                <c:pt idx="903">
                  <c:v>-6.8323205672625509</c:v>
                </c:pt>
                <c:pt idx="904">
                  <c:v>-6.8445272589808814</c:v>
                </c:pt>
                <c:pt idx="905">
                  <c:v>-6.8567339753518208</c:v>
                </c:pt>
                <c:pt idx="906">
                  <c:v>-6.8689407163749907</c:v>
                </c:pt>
                <c:pt idx="907">
                  <c:v>-6.8811474820500118</c:v>
                </c:pt>
                <c:pt idx="908">
                  <c:v>-6.8933542723765049</c:v>
                </c:pt>
                <c:pt idx="909">
                  <c:v>-6.9055610873540916</c:v>
                </c:pt>
                <c:pt idx="910">
                  <c:v>-6.9177679269823917</c:v>
                </c:pt>
                <c:pt idx="911">
                  <c:v>-6.929974791261027</c:v>
                </c:pt>
                <c:pt idx="912">
                  <c:v>-6.9421816801896181</c:v>
                </c:pt>
                <c:pt idx="913">
                  <c:v>-6.9543885937677858</c:v>
                </c:pt>
                <c:pt idx="914">
                  <c:v>-6.9665955319951509</c:v>
                </c:pt>
                <c:pt idx="915">
                  <c:v>-6.978802494871335</c:v>
                </c:pt>
                <c:pt idx="916">
                  <c:v>-6.9910094823959588</c:v>
                </c:pt>
                <c:pt idx="917">
                  <c:v>-7.003216494568643</c:v>
                </c:pt>
                <c:pt idx="918">
                  <c:v>-7.0154235313890085</c:v>
                </c:pt>
                <c:pt idx="919">
                  <c:v>-7.027630592856676</c:v>
                </c:pt>
                <c:pt idx="920">
                  <c:v>-7.0398376789712671</c:v>
                </c:pt>
                <c:pt idx="921">
                  <c:v>-7.0520447897324017</c:v>
                </c:pt>
                <c:pt idx="922">
                  <c:v>-7.0642519251397013</c:v>
                </c:pt>
                <c:pt idx="923">
                  <c:v>-7.0764590851927869</c:v>
                </c:pt>
                <c:pt idx="924">
                  <c:v>-7.0886662698912799</c:v>
                </c:pt>
                <c:pt idx="925">
                  <c:v>-7.1008734792348003</c:v>
                </c:pt>
                <c:pt idx="926">
                  <c:v>-7.1130807132229696</c:v>
                </c:pt>
                <c:pt idx="927">
                  <c:v>-7.1252879718554087</c:v>
                </c:pt>
                <c:pt idx="928">
                  <c:v>-7.1374952551317392</c:v>
                </c:pt>
                <c:pt idx="929">
                  <c:v>-7.1497025630515809</c:v>
                </c:pt>
                <c:pt idx="930">
                  <c:v>-7.1619098956145555</c:v>
                </c:pt>
                <c:pt idx="931">
                  <c:v>-7.1741172528202837</c:v>
                </c:pt>
                <c:pt idx="932">
                  <c:v>-7.1863246346683862</c:v>
                </c:pt>
                <c:pt idx="933">
                  <c:v>-7.1985320411584848</c:v>
                </c:pt>
                <c:pt idx="934">
                  <c:v>-7.2107394722902001</c:v>
                </c:pt>
                <c:pt idx="935">
                  <c:v>-7.2229469280631529</c:v>
                </c:pt>
                <c:pt idx="936">
                  <c:v>-7.2351544084769639</c:v>
                </c:pt>
                <c:pt idx="937">
                  <c:v>-7.2473619135312548</c:v>
                </c:pt>
                <c:pt idx="938">
                  <c:v>-7.2595694432256463</c:v>
                </c:pt>
                <c:pt idx="939">
                  <c:v>-7.2717769975597593</c:v>
                </c:pt>
                <c:pt idx="940">
                  <c:v>-7.2839845765332143</c:v>
                </c:pt>
                <c:pt idx="941">
                  <c:v>-7.2961921801456331</c:v>
                </c:pt>
                <c:pt idx="942">
                  <c:v>-7.3083998083966364</c:v>
                </c:pt>
                <c:pt idx="943">
                  <c:v>-7.3206074612858449</c:v>
                </c:pt>
                <c:pt idx="944">
                  <c:v>-7.3328151388128795</c:v>
                </c:pt>
                <c:pt idx="945">
                  <c:v>-7.3450228409773617</c:v>
                </c:pt>
                <c:pt idx="946">
                  <c:v>-7.3572305677789123</c:v>
                </c:pt>
                <c:pt idx="947">
                  <c:v>-7.3694383192171529</c:v>
                </c:pt>
                <c:pt idx="948">
                  <c:v>-7.3816460952917042</c:v>
                </c:pt>
                <c:pt idx="949">
                  <c:v>-7.3938538960021871</c:v>
                </c:pt>
                <c:pt idx="950">
                  <c:v>-7.4060617213482223</c:v>
                </c:pt>
                <c:pt idx="951">
                  <c:v>-7.4182695713294313</c:v>
                </c:pt>
                <c:pt idx="952">
                  <c:v>-7.430477445945435</c:v>
                </c:pt>
                <c:pt idx="953">
                  <c:v>-7.4426853451958541</c:v>
                </c:pt>
                <c:pt idx="954">
                  <c:v>-7.4548932690803094</c:v>
                </c:pt>
                <c:pt idx="955">
                  <c:v>-7.4671012175984224</c:v>
                </c:pt>
                <c:pt idx="956">
                  <c:v>-7.4793091907498148</c:v>
                </c:pt>
                <c:pt idx="957">
                  <c:v>-7.4915171885341065</c:v>
                </c:pt>
                <c:pt idx="958">
                  <c:v>-7.5037252109509192</c:v>
                </c:pt>
                <c:pt idx="959">
                  <c:v>-7.5159332579998734</c:v>
                </c:pt>
                <c:pt idx="960">
                  <c:v>-7.528141329680591</c:v>
                </c:pt>
                <c:pt idx="961">
                  <c:v>-7.5403494259926926</c:v>
                </c:pt>
                <c:pt idx="962">
                  <c:v>-7.5525575469357991</c:v>
                </c:pt>
                <c:pt idx="963">
                  <c:v>-7.5647656925095319</c:v>
                </c:pt>
                <c:pt idx="964">
                  <c:v>-7.5769738627135119</c:v>
                </c:pt>
                <c:pt idx="965">
                  <c:v>-7.5891820575473599</c:v>
                </c:pt>
                <c:pt idx="966">
                  <c:v>-7.6013902770106974</c:v>
                </c:pt>
                <c:pt idx="967">
                  <c:v>-7.6135985211031452</c:v>
                </c:pt>
                <c:pt idx="968">
                  <c:v>-7.625806789824324</c:v>
                </c:pt>
                <c:pt idx="969">
                  <c:v>-7.6380150831738556</c:v>
                </c:pt>
                <c:pt idx="970">
                  <c:v>-7.6502234011513606</c:v>
                </c:pt>
                <c:pt idx="971">
                  <c:v>-7.6624317437564606</c:v>
                </c:pt>
                <c:pt idx="972">
                  <c:v>-7.6746401109887765</c:v>
                </c:pt>
                <c:pt idx="973">
                  <c:v>-7.686848502847929</c:v>
                </c:pt>
                <c:pt idx="974">
                  <c:v>-7.6990569193335396</c:v>
                </c:pt>
                <c:pt idx="975">
                  <c:v>-7.7112653604452293</c:v>
                </c:pt>
                <c:pt idx="976">
                  <c:v>-7.7234738261826186</c:v>
                </c:pt>
                <c:pt idx="977">
                  <c:v>-7.7356823165453292</c:v>
                </c:pt>
                <c:pt idx="978">
                  <c:v>-7.747890831532982</c:v>
                </c:pt>
                <c:pt idx="979">
                  <c:v>-7.7600993711451984</c:v>
                </c:pt>
                <c:pt idx="980">
                  <c:v>-7.7723079353815994</c:v>
                </c:pt>
                <c:pt idx="981">
                  <c:v>-7.7845165242418064</c:v>
                </c:pt>
                <c:pt idx="982">
                  <c:v>-7.7967251377254394</c:v>
                </c:pt>
                <c:pt idx="983">
                  <c:v>-7.8089337758321209</c:v>
                </c:pt>
                <c:pt idx="984">
                  <c:v>-7.8211424385614707</c:v>
                </c:pt>
                <c:pt idx="985">
                  <c:v>-7.8333511259131114</c:v>
                </c:pt>
                <c:pt idx="986">
                  <c:v>-7.8455598378866629</c:v>
                </c:pt>
                <c:pt idx="987">
                  <c:v>-7.8577685744817467</c:v>
                </c:pt>
                <c:pt idx="988">
                  <c:v>-7.8699773356979845</c:v>
                </c:pt>
                <c:pt idx="989">
                  <c:v>-7.8821861215349962</c:v>
                </c:pt>
                <c:pt idx="990">
                  <c:v>-7.8943949319924043</c:v>
                </c:pt>
                <c:pt idx="991">
                  <c:v>-7.9066037670698295</c:v>
                </c:pt>
                <c:pt idx="992">
                  <c:v>-7.9188126267668926</c:v>
                </c:pt>
                <c:pt idx="993">
                  <c:v>-7.9310215110832143</c:v>
                </c:pt>
                <c:pt idx="994">
                  <c:v>-7.9432304200184163</c:v>
                </c:pt>
                <c:pt idx="995">
                  <c:v>-7.9554393535721202</c:v>
                </c:pt>
                <c:pt idx="996">
                  <c:v>-7.9676483117439467</c:v>
                </c:pt>
                <c:pt idx="997">
                  <c:v>-7.9798572945335167</c:v>
                </c:pt>
                <c:pt idx="998">
                  <c:v>-7.9920663019404516</c:v>
                </c:pt>
                <c:pt idx="999">
                  <c:v>-8.0042753339643724</c:v>
                </c:pt>
                <c:pt idx="1000">
                  <c:v>-8.0164843906049015</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Abaco!$K$43:$K$51</c:f>
              <c:numCache>
                <c:formatCode>General" m/s"</c:formatCode>
                <c:ptCount val="9"/>
                <c:pt idx="0">
                  <c:v>740.86493375900318</c:v>
                </c:pt>
                <c:pt idx="1">
                  <c:v>520.89549778124365</c:v>
                </c:pt>
                <c:pt idx="2">
                  <c:v>354.20633861900183</c:v>
                </c:pt>
                <c:pt idx="3">
                  <c:v>258.30130196054165</c:v>
                </c:pt>
                <c:pt idx="4">
                  <c:v>198.83744710176501</c:v>
                </c:pt>
                <c:pt idx="5">
                  <c:v>158.9253259087329</c:v>
                </c:pt>
                <c:pt idx="6">
                  <c:v>130.44691684514115</c:v>
                </c:pt>
                <c:pt idx="7">
                  <c:v>109.16386132939381</c:v>
                </c:pt>
                <c:pt idx="8">
                  <c:v>92.680049682016048</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Abaco!$K$52:$K$60</c:f>
              <c:numCache>
                <c:formatCode>General" m/s"</c:formatCode>
                <c:ptCount val="9"/>
                <c:pt idx="0">
                  <c:v>435.48666514886202</c:v>
                </c:pt>
                <c:pt idx="1">
                  <c:v>388.45048216518859</c:v>
                </c:pt>
                <c:pt idx="2">
                  <c:v>305.38108303647778</c:v>
                </c:pt>
                <c:pt idx="3">
                  <c:v>237.53656059001855</c:v>
                </c:pt>
                <c:pt idx="4">
                  <c:v>188.73167694328095</c:v>
                </c:pt>
                <c:pt idx="5">
                  <c:v>153.48203393129114</c:v>
                </c:pt>
                <c:pt idx="6">
                  <c:v>127.28658118559449</c:v>
                </c:pt>
                <c:pt idx="7">
                  <c:v>107.22268365357502</c:v>
                </c:pt>
                <c:pt idx="8">
                  <c:v>91.435235626653622</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Abaco!$K$61:$K$69</c:f>
              <c:numCache>
                <c:formatCode>General" m/s"</c:formatCode>
                <c:ptCount val="9"/>
                <c:pt idx="0">
                  <c:v>290.53098377624042</c:v>
                </c:pt>
                <c:pt idx="1">
                  <c:v>279.61229879931483</c:v>
                </c:pt>
                <c:pt idx="2">
                  <c:v>247.25710034340699</c:v>
                </c:pt>
                <c:pt idx="3">
                  <c:v>207.81690758465996</c:v>
                </c:pt>
                <c:pt idx="4">
                  <c:v>172.79901106685088</c:v>
                </c:pt>
                <c:pt idx="5">
                  <c:v>144.41457408698841</c:v>
                </c:pt>
                <c:pt idx="6">
                  <c:v>121.84201358219408</c:v>
                </c:pt>
                <c:pt idx="7">
                  <c:v>103.80484545326057</c:v>
                </c:pt>
                <c:pt idx="8">
                  <c:v>89.210876121258664</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Abaco!$L$43:$L$51</c:f>
              <c:numCache>
                <c:formatCode>General" m"</c:formatCode>
                <c:ptCount val="9"/>
                <c:pt idx="0">
                  <c:v>3379.1781597853906</c:v>
                </c:pt>
                <c:pt idx="1">
                  <c:v>4191.900933626709</c:v>
                </c:pt>
                <c:pt idx="2">
                  <c:v>3675.2068189669399</c:v>
                </c:pt>
                <c:pt idx="3">
                  <c:v>2784.1411568525418</c:v>
                </c:pt>
                <c:pt idx="4">
                  <c:v>2001.7217619356645</c:v>
                </c:pt>
                <c:pt idx="5">
                  <c:v>1434.6935456665728</c:v>
                </c:pt>
                <c:pt idx="6">
                  <c:v>1045.7008523731149</c:v>
                </c:pt>
                <c:pt idx="7">
                  <c:v>779.11748366933102</c:v>
                </c:pt>
                <c:pt idx="8">
                  <c:v>593.01309776364087</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Abaco!$L$52:$L$60</c:f>
              <c:numCache>
                <c:formatCode>General" m"</c:formatCode>
                <c:ptCount val="9"/>
                <c:pt idx="0">
                  <c:v>1785.1657636090247</c:v>
                </c:pt>
                <c:pt idx="1">
                  <c:v>2130.7231699087092</c:v>
                </c:pt>
                <c:pt idx="2">
                  <c:v>2094.5384942160058</c:v>
                </c:pt>
                <c:pt idx="3">
                  <c:v>1839.6540710032573</c:v>
                </c:pt>
                <c:pt idx="4">
                  <c:v>1506.8901275728908</c:v>
                </c:pt>
                <c:pt idx="5">
                  <c:v>1188.4996310706078</c:v>
                </c:pt>
                <c:pt idx="6">
                  <c:v>923.57017168393804</c:v>
                </c:pt>
                <c:pt idx="7">
                  <c:v>717.193539015326</c:v>
                </c:pt>
                <c:pt idx="8">
                  <c:v>560.60568837998733</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Abaco!$L$61:$L$69</c:f>
              <c:numCache>
                <c:formatCode>General" m"</c:formatCode>
                <c:ptCount val="9"/>
                <c:pt idx="0">
                  <c:v>1141.0870136238368</c:v>
                </c:pt>
                <c:pt idx="1">
                  <c:v>1299.5753012554046</c:v>
                </c:pt>
                <c:pt idx="2">
                  <c:v>1316.7610805401314</c:v>
                </c:pt>
                <c:pt idx="3">
                  <c:v>1237.1865561474929</c:v>
                </c:pt>
                <c:pt idx="4">
                  <c:v>1098.0048077597276</c:v>
                </c:pt>
                <c:pt idx="5">
                  <c:v>934.89254164392946</c:v>
                </c:pt>
                <c:pt idx="6">
                  <c:v>774.46631929073283</c:v>
                </c:pt>
                <c:pt idx="7">
                  <c:v>631.65849418752714</c:v>
                </c:pt>
                <c:pt idx="8">
                  <c:v>511.76720337762617</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Abaco!$M$43:$M$51</c:f>
              <c:numCache>
                <c:formatCode>General" s"</c:formatCode>
                <c:ptCount val="9"/>
                <c:pt idx="0">
                  <c:v>15.620425339981127</c:v>
                </c:pt>
                <c:pt idx="1">
                  <c:v>24.174843963706678</c:v>
                </c:pt>
                <c:pt idx="2">
                  <c:v>25.685685438380983</c:v>
                </c:pt>
                <c:pt idx="3">
                  <c:v>23.998743023714777</c:v>
                </c:pt>
                <c:pt idx="4">
                  <c:v>21.273548049149902</c:v>
                </c:pt>
                <c:pt idx="5">
                  <c:v>18.593667129652566</c:v>
                </c:pt>
                <c:pt idx="6">
                  <c:v>16.297193264641777</c:v>
                </c:pt>
                <c:pt idx="7">
                  <c:v>14.409514150523757</c:v>
                </c:pt>
                <c:pt idx="8">
                  <c:v>12.868396889428944</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Abaco!$M$52:$M$60</c:f>
              <c:numCache>
                <c:formatCode>General" s"</c:formatCode>
                <c:ptCount val="9"/>
                <c:pt idx="0">
                  <c:v>10.530945106675343</c:v>
                </c:pt>
                <c:pt idx="1">
                  <c:v>16.047914357909754</c:v>
                </c:pt>
                <c:pt idx="2">
                  <c:v>18.249501214558613</c:v>
                </c:pt>
                <c:pt idx="3">
                  <c:v>18.624221426336039</c:v>
                </c:pt>
                <c:pt idx="4">
                  <c:v>17.876670533418398</c:v>
                </c:pt>
                <c:pt idx="5">
                  <c:v>16.576382587795095</c:v>
                </c:pt>
                <c:pt idx="6">
                  <c:v>15.117972706367487</c:v>
                </c:pt>
                <c:pt idx="7">
                  <c:v>13.713742065526516</c:v>
                </c:pt>
                <c:pt idx="8">
                  <c:v>12.449404354825729</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3.5407500000000001</c:v>
                </c:pt>
                <c:pt idx="2">
                  <c:v>5.3964999999999996</c:v>
                </c:pt>
                <c:pt idx="3">
                  <c:v>7.2522500000000001</c:v>
                </c:pt>
                <c:pt idx="4">
                  <c:v>9.1080000000000005</c:v>
                </c:pt>
                <c:pt idx="5">
                  <c:v>10.963750000000001</c:v>
                </c:pt>
                <c:pt idx="6">
                  <c:v>12.8195</c:v>
                </c:pt>
                <c:pt idx="7">
                  <c:v>14.67525</c:v>
                </c:pt>
                <c:pt idx="8">
                  <c:v>16.530999999999999</c:v>
                </c:pt>
              </c:numCache>
            </c:numRef>
          </c:xVal>
          <c:yVal>
            <c:numRef>
              <c:f>Abaco!$M$61:$M$69</c:f>
              <c:numCache>
                <c:formatCode>General" s"</c:formatCode>
                <c:ptCount val="9"/>
                <c:pt idx="0">
                  <c:v>8.217533872801571</c:v>
                </c:pt>
                <c:pt idx="1">
                  <c:v>11.997460936058141</c:v>
                </c:pt>
                <c:pt idx="2">
                  <c:v>13.866609765989759</c:v>
                </c:pt>
                <c:pt idx="3">
                  <c:v>14.706466750399793</c:v>
                </c:pt>
                <c:pt idx="4">
                  <c:v>14.795451237017389</c:v>
                </c:pt>
                <c:pt idx="5">
                  <c:v>14.361710525296857</c:v>
                </c:pt>
                <c:pt idx="6">
                  <c:v>13.614691296776082</c:v>
                </c:pt>
                <c:pt idx="7">
                  <c:v>12.723943176821239</c:v>
                </c:pt>
                <c:pt idx="8">
                  <c:v>11.805077293376829</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423"/>
</file>

<file path=xl/ctrlProps/ctrlProp3.xml><?xml version="1.0" encoding="utf-8"?>
<formControlPr xmlns="http://schemas.microsoft.com/office/spreadsheetml/2009/9/main" objectType="Spin" dx="15" fmlaLink="$C$13" inc="50" max="30000" noThreeD="1" page="10" val="1256"/>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9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252"/>
</file>

<file path=xl/ctrlProps/ctrlProp12.xml><?xml version="1.0" encoding="utf-8"?>
<formControlPr xmlns="http://schemas.microsoft.com/office/spreadsheetml/2009/9/main" objectType="Spin" dx="15" fmlaLink="$C$12" inc="100" max="30000" noThreeD="1" page="10" val="7423"/>
</file>

<file path=xl/ctrlProps/ctrlProp13.xml><?xml version="1.0" encoding="utf-8"?>
<formControlPr xmlns="http://schemas.microsoft.com/office/spreadsheetml/2009/9/main" objectType="Spin" dx="15" fmlaLink="$C$12" inc="100" max="30000" noThreeD="1" page="10" val="7423"/>
</file>

<file path=xl/ctrlProps/ctrlProp14.xml><?xml version="1.0" encoding="utf-8"?>
<formControlPr xmlns="http://schemas.microsoft.com/office/spreadsheetml/2009/9/main" objectType="Spin" dx="15" fmlaLink="Stabilito!C12" inc="100" max="30000" noThreeD="1" page="10" val="7423"/>
</file>

<file path=xl/ctrlProps/ctrlProp15.xml><?xml version="1.0" encoding="utf-8"?>
<formControlPr xmlns="http://schemas.microsoft.com/office/spreadsheetml/2009/9/main" objectType="Spin" dx="15" fmlaLink="$B$44" inc="50" max="30000" noThreeD="1" page="10" val="33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423"/>
</file>

<file path=xl/ctrlProps/ctrlProp20.xml><?xml version="1.0" encoding="utf-8"?>
<formControlPr xmlns="http://schemas.microsoft.com/office/spreadsheetml/2009/9/main" objectType="Spin" dx="15" fmlaLink="Stabilito!C12" inc="100" max="30000" noThreeD="1" page="10" val="742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sp02_v3\Alpha_Beta\alpha_beta_actif.xlsx" TargetMode="External"/><Relationship Id="rId1" Type="http://schemas.openxmlformats.org/officeDocument/2006/relationships/externalLinkPath" Target="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definedNames>
      <definedName name="D_ref" refersTo="='Stabilito'!$C$15"/>
    </definedNames>
    <sheetDataSet>
      <sheetData sheetId="0">
        <row r="15">
          <cell r="C15">
            <v>93.732988802756239</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V21" sqref="V21"/>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99" t="s">
        <v>53</v>
      </c>
      <c r="D2" s="599"/>
      <c r="L2" s="147" t="str">
        <f>"Language/Langue"</f>
        <v>Language/Langue</v>
      </c>
      <c r="M2" s="624" t="s">
        <v>1</v>
      </c>
      <c r="N2" s="624"/>
      <c r="O2" s="624"/>
      <c r="P2" s="625"/>
      <c r="Q2" s="27"/>
    </row>
    <row r="3" spans="1:20" ht="12.75" customHeight="1" x14ac:dyDescent="0.2">
      <c r="A3" s="25"/>
      <c r="C3" s="599"/>
      <c r="D3" s="599"/>
      <c r="L3" s="632"/>
      <c r="M3" s="632"/>
      <c r="N3" s="45"/>
      <c r="Q3" s="27"/>
    </row>
    <row r="4" spans="1:20" ht="12.75" customHeight="1" x14ac:dyDescent="0.2">
      <c r="A4" s="25"/>
      <c r="C4" s="600" t="str">
        <f>IF(Lang="Français","Stabilité de fusée à ailerons",IF(Lang="English","Stability for rocket with fins",""))</f>
        <v>Stabilité de fusée à ailerons</v>
      </c>
      <c r="D4" s="600"/>
      <c r="L4" s="33"/>
      <c r="M4" s="624" t="s">
        <v>571</v>
      </c>
      <c r="N4" s="624"/>
      <c r="O4" s="624"/>
      <c r="P4" s="625"/>
      <c r="Q4" s="27"/>
    </row>
    <row r="5" spans="1:20" ht="12.75" customHeight="1" x14ac:dyDescent="0.25">
      <c r="A5" s="25"/>
      <c r="B5" s="28"/>
      <c r="C5" s="581"/>
      <c r="D5" s="581"/>
      <c r="L5" s="33"/>
      <c r="M5" s="606" t="s">
        <v>156</v>
      </c>
      <c r="N5" s="607"/>
      <c r="O5" s="635" t="s">
        <v>157</v>
      </c>
      <c r="P5" s="635"/>
      <c r="Q5" s="29"/>
    </row>
    <row r="6" spans="1:20" ht="12.75" customHeight="1" thickBot="1" x14ac:dyDescent="0.25">
      <c r="A6" s="25"/>
      <c r="B6" s="87"/>
      <c r="C6" s="594" t="str">
        <f>IF(Lang="Français","Remplir les cases jaunes",IF(Lang="English","Fill-in yellow cells only",""))</f>
        <v>Remplir les cases jaunes</v>
      </c>
      <c r="D6" s="594"/>
      <c r="L6" s="139" t="str">
        <f>IF(Lang="Français","Longueur      'L'",IF(Lang="English","Length      'L'",""))</f>
        <v>Longueur      'L'</v>
      </c>
      <c r="M6" s="595">
        <v>60</v>
      </c>
      <c r="N6" s="596"/>
      <c r="O6" s="616">
        <v>50</v>
      </c>
      <c r="P6" s="616"/>
      <c r="Q6" s="29"/>
    </row>
    <row r="7" spans="1:20" ht="12.75" customHeight="1" thickTop="1" thickBot="1" x14ac:dyDescent="0.25">
      <c r="A7" s="25"/>
      <c r="B7" s="31"/>
      <c r="C7" s="602" t="str">
        <f>IF(Lang="Français","Fusée",IF(Lang="English","Rocket",""))</f>
        <v>Fusée</v>
      </c>
      <c r="D7" s="603"/>
      <c r="L7" s="139" t="str">
        <f>IF(Lang="Français","Diamètre     'D1'",IF(Lang="English","Diameter 'D1'",""))</f>
        <v>Diamètre     'D1'</v>
      </c>
      <c r="M7" s="595">
        <v>84</v>
      </c>
      <c r="N7" s="596"/>
      <c r="O7" s="616">
        <v>104</v>
      </c>
      <c r="P7" s="616"/>
      <c r="Q7" s="29"/>
    </row>
    <row r="8" spans="1:20" ht="12.75" customHeight="1" thickTop="1" x14ac:dyDescent="0.2">
      <c r="A8" s="25"/>
      <c r="B8" s="138" t="str">
        <f>IF(Lang="Français","Nom",IF(Lang="English","Name",""))</f>
        <v>Nom</v>
      </c>
      <c r="C8" s="597" t="s">
        <v>572</v>
      </c>
      <c r="D8" s="597"/>
      <c r="E8" s="90"/>
      <c r="K8" s="33"/>
      <c r="L8" s="139" t="str">
        <f>IF(Lang="Français","Diamètre     'D2'",IF(Lang="English","Diameter 'D2'",""))</f>
        <v>Diamètre     'D2'</v>
      </c>
      <c r="M8" s="595">
        <v>104</v>
      </c>
      <c r="N8" s="596"/>
      <c r="O8" s="616">
        <v>84</v>
      </c>
      <c r="P8" s="616"/>
      <c r="Q8" s="29"/>
    </row>
    <row r="9" spans="1:20" ht="12.75" customHeight="1" x14ac:dyDescent="0.2">
      <c r="A9" s="25"/>
      <c r="B9" s="138" t="s">
        <v>4</v>
      </c>
      <c r="C9" s="598" t="s">
        <v>569</v>
      </c>
      <c r="D9" s="598"/>
      <c r="E9" s="90"/>
      <c r="K9" s="33"/>
      <c r="L9" s="139" t="str">
        <f>IF(Lang="Français","Implantation 'x'",IF(Lang="English","Basement 'x'",""))</f>
        <v>Implantation 'x'</v>
      </c>
      <c r="M9" s="595">
        <v>1132</v>
      </c>
      <c r="N9" s="596"/>
      <c r="O9" s="616">
        <v>2202</v>
      </c>
      <c r="P9" s="616"/>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604" t="s">
        <v>568</v>
      </c>
      <c r="D11" s="605"/>
      <c r="E11" s="90"/>
      <c r="K11" s="33"/>
      <c r="L11" s="107"/>
      <c r="M11" s="224" t="str">
        <f>IF(Lang="Français","Propu plein",IF(Lang="English","Loaded Motor",""))</f>
        <v>Propu plein</v>
      </c>
      <c r="N11" s="633" t="str">
        <f>IF(Lang="Français","Propu vide",IF(Lang="English","Empty Motor",""))</f>
        <v>Propu vide</v>
      </c>
      <c r="O11" s="634"/>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7423</v>
      </c>
      <c r="D12" s="34" t="s">
        <v>423</v>
      </c>
      <c r="L12" s="108" t="str">
        <f>IF(Lang="Français","Masse propu",IF(Lang="English","Motor Mass",""))</f>
        <v>Masse propu</v>
      </c>
      <c r="M12" s="109">
        <f ca="1">MpropuPlein</f>
        <v>1.6850000000000001</v>
      </c>
      <c r="N12" s="628">
        <f ca="1">MpropuVide</f>
        <v>0.65200000000000002</v>
      </c>
      <c r="O12" s="629"/>
      <c r="P12" s="110" t="s">
        <v>14</v>
      </c>
      <c r="Q12" s="29"/>
      <c r="S12" s="386" t="str">
        <f>IF(Lang="Français","Haut",IF(Lang="English","Top",""))</f>
        <v>Haut</v>
      </c>
      <c r="T12" s="387">
        <f ca="1">XpropuRef-Long_propu</f>
        <v>1764</v>
      </c>
    </row>
    <row r="13" spans="1:20" ht="12.75" customHeight="1" x14ac:dyDescent="0.2">
      <c r="A13" s="25"/>
      <c r="B13" s="139" t="str">
        <f>IF(Lang="Français","Centre de Masse",IF(Lang="English","Center of Mass",""))</f>
        <v>Centre de Masse</v>
      </c>
      <c r="C13" s="35">
        <v>1256</v>
      </c>
      <c r="D13" s="34" t="s">
        <v>423</v>
      </c>
      <c r="L13" s="108" t="str">
        <f>IF(Lang="Français","CdM propu",IF(Lang="English","Motor CoM",""))</f>
        <v>CdM propu</v>
      </c>
      <c r="M13" s="111">
        <f ca="1">XpropuPlein</f>
        <v>250</v>
      </c>
      <c r="N13" s="626">
        <f ca="1">XpropuVide</f>
        <v>240</v>
      </c>
      <c r="O13" s="62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95">
        <v>2252</v>
      </c>
      <c r="D14" s="596"/>
      <c r="L14" s="108" t="str">
        <f>IF(Lang="Français","Masse fusée",IF(Lang="English","Rocket Mass",""))</f>
        <v>Masse fusée</v>
      </c>
      <c r="M14" s="112">
        <f ca="1">MasseSans+MpropuPlein</f>
        <v>9.1080000000000005</v>
      </c>
      <c r="N14" s="608">
        <f ca="1">MasseSans+MpropuVide</f>
        <v>8.0749999999999993</v>
      </c>
      <c r="O14" s="609"/>
      <c r="P14" s="109">
        <f>IF(OR(D12="sans propu",D12="without motor"),C12/1000,IF(OR(D12="avec propu vide",D12="with empty motor"),C12/1000-MpropuVide,IF(OR(D12="avec propu plein",D12="with loaded motor"),C12/1000-MpropuPlein,"Erreur")))</f>
        <v>7.423</v>
      </c>
      <c r="Q14" s="29"/>
      <c r="S14" s="386" t="str">
        <f>IF(Lang="Français","Bas",IF(Lang="English","Base",""))</f>
        <v>Bas</v>
      </c>
      <c r="T14" s="387">
        <f>XpropuRef</f>
        <v>2252</v>
      </c>
    </row>
    <row r="15" spans="1:20" ht="12.75" customHeight="1" x14ac:dyDescent="0.2">
      <c r="A15" s="25"/>
      <c r="B15" s="139" t="str">
        <f>IF(Lang="Français","Diamètre Réf.",IF(Lang="English","Ref. Diameter",""))</f>
        <v>Diamètre Réf.</v>
      </c>
      <c r="C15" s="595" cm="1">
        <f t="array" ref="C15">[1]!D_ref</f>
        <v>93.732988802756239</v>
      </c>
      <c r="D15" s="596"/>
      <c r="L15" s="175" t="str">
        <f>IF(Lang="Français","CdM fusée",IF(Lang="English","Rocket CoM",""))</f>
        <v>CdM fusée</v>
      </c>
      <c r="M15" s="176">
        <f ca="1">(XcgSans*MasseSans+(XpropuRef-Long_propu+XpropuPlein)*MpropuPlein)/MassePlein</f>
        <v>1396.2316644707948</v>
      </c>
      <c r="N15" s="610">
        <f ca="1">(XcgSans*MasseSans+(XpropuRef-Long_propu+XpropuVide)*MpropuVide)/MasseVide</f>
        <v>1316.3957894736843</v>
      </c>
      <c r="O15" s="611"/>
      <c r="P15" s="113">
        <f>IF(OR(D13="sans propu",D13="without motor"),C13,IF(OR(D13="avec propu vide",D13="with empty motor"),(C13*MasseVide-(XpropuRef-Long_propu+XpropuVide)*MpropuVide)/MasseSans,IF(OR(D13="avec propu plein",D13="with loaded motor"),(C13*MassePlein-(XpropuRef-Long_propu+XpropuPlein)*MpropuPlein)/MasseSans,"Erreur")))</f>
        <v>1256</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3" t="str">
        <f>IF(Lang="Français","Propulseur",IF(Lang="English","Motor",""))</f>
        <v>Propulseur</v>
      </c>
      <c r="D17" s="584"/>
      <c r="L17" s="114"/>
      <c r="M17" s="612" t="s">
        <v>55</v>
      </c>
      <c r="N17" s="613"/>
      <c r="O17" s="636" t="s">
        <v>65</v>
      </c>
      <c r="P17" s="636"/>
      <c r="Q17" s="29"/>
      <c r="S17" s="386" t="str">
        <f>IF(Lang="Français","Haut","Top")</f>
        <v>Haut</v>
      </c>
      <c r="T17" s="387">
        <f>X_ail-m_ail</f>
        <v>1992</v>
      </c>
    </row>
    <row r="18" spans="1:22" ht="12.75" customHeight="1" thickTop="1" x14ac:dyDescent="0.2">
      <c r="A18" s="25"/>
      <c r="B18" s="139" t="s">
        <v>54</v>
      </c>
      <c r="C18" s="585" t="s">
        <v>549</v>
      </c>
      <c r="D18" s="586"/>
      <c r="K18" s="37"/>
      <c r="L18" s="108" t="str">
        <f>IF(Lang="Français","Coiffe",IF(Lang="English","Nose Cone",""))</f>
        <v>Coiffe</v>
      </c>
      <c r="M18" s="588">
        <f>IF(LEFT(Forme_ogive,5)="Parab",1/2*Long_ogive,IF(LEFT(Forme_ogive,4)="Ogiv",7/15*Long_ogive,IF(LEFT(Forme_ogive,3)="Con",2/3*Long_ogive)))</f>
        <v>168</v>
      </c>
      <c r="N18" s="589"/>
      <c r="O18" s="587">
        <f>2*POWER(D_og/D_ref, 2)</f>
        <v>1.6062148513851284</v>
      </c>
      <c r="P18" s="587"/>
      <c r="Q18" s="29"/>
      <c r="S18" s="386" t="str">
        <f>IF(Lang="Français","Emplanture","Root edge")</f>
        <v>Emplanture</v>
      </c>
      <c r="T18" s="387">
        <f>m_ail</f>
        <v>210</v>
      </c>
    </row>
    <row r="19" spans="1:22" ht="12.75" customHeight="1" x14ac:dyDescent="0.2">
      <c r="A19" s="25"/>
      <c r="B19" s="139" t="str">
        <f>IF(Lang="Français","Position du bas",IF(Lang="English","Basement",""))</f>
        <v>Position du bas</v>
      </c>
      <c r="C19" s="616">
        <v>2252</v>
      </c>
      <c r="D19" s="616"/>
      <c r="L19" s="108" t="str">
        <f>IF(Lang="Français","Ailerons",IF(Lang="English","Fins",""))</f>
        <v>Ailerons</v>
      </c>
      <c r="M19" s="588">
        <f>(XCpa*Cnail-0.5*XCpi*Cni)/Cnai</f>
        <v>2111.4827586206893</v>
      </c>
      <c r="N19" s="589"/>
      <c r="O19" s="590">
        <f>Cnail-Cni/2</f>
        <v>18.219451040139013</v>
      </c>
      <c r="P19" s="591"/>
      <c r="Q19" s="29"/>
      <c r="S19" s="386" t="str">
        <f>IF(Lang="Français","Bas","Base")</f>
        <v>Bas</v>
      </c>
      <c r="T19" s="387">
        <f>X_ail</f>
        <v>2202</v>
      </c>
    </row>
    <row r="20" spans="1:22" ht="12.75" customHeight="1" thickBot="1" x14ac:dyDescent="0.25">
      <c r="A20" s="25"/>
      <c r="B20" s="428" t="str">
        <f>IF(Propu="Cariacou","Cariacou :"," ")</f>
        <v xml:space="preserve"> </v>
      </c>
      <c r="C20" s="617" t="str">
        <f>IF(Propu="Pandora (Pro24-6G)",IF(Lang="Français","C'Space Seulement",IF(Lang="English","C'Space only","")),"")</f>
        <v/>
      </c>
      <c r="D20" s="617"/>
      <c r="L20" s="108" t="str">
        <f>IF(Lang="Français","Ail bas entier",IF(Lang="English","Total Lower Fins",""))</f>
        <v>Ail bas entier</v>
      </c>
      <c r="M20" s="588">
        <f>X_ail-m_ail+p_ail*(m_ail+2*n_ail)/(3*(m_ail+n_ail))+(m_ail+n_ail-m_ail*n_ail/(m_ail+n_ail))/6</f>
        <v>2111.4827586206893</v>
      </c>
      <c r="N20" s="589"/>
      <c r="O20" s="587">
        <f>4*Q_ail*POWER((E_ail/D_ref),2)*(1+D_ail/(2*E_ail+D_ail))/(1+SQRT(1+POWER(2*f_ail/(m_ail+n_ail),2)))</f>
        <v>18.219451040139013</v>
      </c>
      <c r="P20" s="587"/>
      <c r="Q20" s="29"/>
    </row>
    <row r="21" spans="1:22" ht="12.75" customHeight="1" thickTop="1" thickBot="1" x14ac:dyDescent="0.25">
      <c r="A21" s="25"/>
      <c r="B21" s="30"/>
      <c r="C21" s="592" t="str">
        <f>IF(Lang="Français","Coiffe",IF(Lang="English","Nose Cone",""))</f>
        <v>Coiffe</v>
      </c>
      <c r="D21" s="593"/>
      <c r="L21" s="108" t="str">
        <f>IF(Lang="Français","Ailerons haut",IF(Lang="English","Upper Fins",""))</f>
        <v>Ailerons haut</v>
      </c>
      <c r="M21" s="588">
        <f>IF(LEFT(Type_masquage,1)="M",0, X_can-m_can+p_can*(m_can+2*n_can)/(3*(m_can+n_can))+(m_can+n_can-m_can*n_can/(m_can+n_can))/6)</f>
        <v>1047.3999999999999</v>
      </c>
      <c r="N21" s="589"/>
      <c r="O21" s="587">
        <f>IF(LEFT(Type_masquage,1)="M",0, 4*Q_can*POWER((E_can/D_ref),2)*(1+D_can/(2*E_can+D_can))/(1+SQRT(1+POWER(2*f_can/(m_can+n_can),2))))</f>
        <v>10.59164628111178</v>
      </c>
      <c r="P21" s="587"/>
      <c r="Q21" s="29"/>
    </row>
    <row r="22" spans="1:22" ht="12.75" customHeight="1" thickTop="1" x14ac:dyDescent="0.2">
      <c r="A22" s="25"/>
      <c r="B22" s="139" t="str">
        <f>IF(Lang="Français","Forme",IF(Lang="English","Shape",""))</f>
        <v>Forme</v>
      </c>
      <c r="C22" s="618" t="s">
        <v>570</v>
      </c>
      <c r="D22" s="619"/>
      <c r="L22" s="108" t="str">
        <f>IF(Lang="Français","Partie masquée",IF(Lang="English","Interation zone",""))</f>
        <v>Partie masquée</v>
      </c>
      <c r="M22" s="601">
        <f>IF(LEFT(Type_masquage,1)="B", X_int-m_int+p_int*(m_int+2*n_int)/(3*(m_int+n_int))+(m_int+n_int-m_int*n_int/(m_int+n_int))/6, 0 )</f>
        <v>2044.5</v>
      </c>
      <c r="N22" s="601"/>
      <c r="O22" s="590">
        <f>IF(LEFT(Type_masquage,1)="B", 4*Q_int*POWER((E_int/D_ref),2)*(1+D_int/(2*E_int+D_int))/(1+SQRT(1+POWER(2*f_int/(m_int+n_int),2))), 0 )</f>
        <v>0</v>
      </c>
      <c r="P22" s="591"/>
      <c r="Q22" s="29"/>
    </row>
    <row r="23" spans="1:22" ht="12.75" customHeight="1" x14ac:dyDescent="0.2">
      <c r="A23" s="25"/>
      <c r="B23" s="139" t="str">
        <f>IF(Lang="Français","Hauteur",IF(Lang="English","Heigth",""))</f>
        <v>Hauteur</v>
      </c>
      <c r="C23" s="595">
        <v>252</v>
      </c>
      <c r="D23" s="596"/>
      <c r="L23" s="108" t="s">
        <v>156</v>
      </c>
      <c r="M23" s="588">
        <f>IF(OR(RIGHT(Nb_diam,1)=",",D2j=0),0, X_j+l_j/3*(1+1/(1+D1j/D2j)) )</f>
        <v>1163.063829787234</v>
      </c>
      <c r="N23" s="589"/>
      <c r="O23" s="587">
        <f>IF(OR(RIGHT(Nb_diam,1)=",",D2j=0),0,2*(POWER(D2j/D_ref,2)-POWER(D1j/D_ref,2)))</f>
        <v>0.85591947862926365</v>
      </c>
      <c r="P23" s="587"/>
      <c r="Q23" s="29"/>
    </row>
    <row r="24" spans="1:22" ht="12.75" customHeight="1" thickBot="1" x14ac:dyDescent="0.25">
      <c r="A24" s="25"/>
      <c r="B24" s="139" t="str">
        <f>IF(Lang="Français","Diamètre",IF(Lang="English","Diameter",""))</f>
        <v>Diamètre</v>
      </c>
      <c r="C24" s="595">
        <v>84</v>
      </c>
      <c r="D24" s="596"/>
      <c r="L24" s="108" t="s">
        <v>157</v>
      </c>
      <c r="M24" s="588">
        <f>IF( OR(RIGHT(Nb_diam,1)=",",D2r=0), 0, X_r+l_r/3*(1+1/(1+D1r/D2r)) )</f>
        <v>2226.1134751773052</v>
      </c>
      <c r="N24" s="589"/>
      <c r="O24" s="587">
        <f>IF( OR(RIGHT(Nb_diam,1)=",",D2r=0), 0, 2*(POWER(D2r/D_ref,2)-POWER(D1r/D_ref,2)) )</f>
        <v>-0.85591947862926365</v>
      </c>
      <c r="P24" s="587"/>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46116</v>
      </c>
      <c r="G26" s="137" t="s">
        <v>62</v>
      </c>
      <c r="H26" s="582" t="str">
        <f>IF(Lang="Français","Résultats",IF(Lang="English","Results",""))</f>
        <v>Résultats</v>
      </c>
      <c r="I26" s="582"/>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614" t="s">
        <v>425</v>
      </c>
      <c r="D27" s="615"/>
      <c r="E27" s="146">
        <f>m_ail</f>
        <v>210</v>
      </c>
      <c r="F27" s="105" t="s">
        <v>64</v>
      </c>
      <c r="G27" s="104">
        <f>IF(RIGHT(Type_fusee,1)=".",10, IF(OR(LEFT(Type_fusee,1)="R",LEFT(Type_fusee,1)=",",LEFT(Type_fusee,4)="Mini"),10, IF(LEFT(Type_fusee,5)="Micro",10, IF(RIGHT(Type_fusee,1)=" ",1))))</f>
        <v>10</v>
      </c>
      <c r="H27" s="630">
        <f>Long_tot/D_ref</f>
        <v>24.025692861868706</v>
      </c>
      <c r="I27" s="631"/>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210</v>
      </c>
      <c r="F28" s="105" t="str">
        <f>IF(Lang="Français","Portance","Lift")</f>
        <v>Portance</v>
      </c>
      <c r="G28" s="104">
        <f>IF(RIGHT(Type_fusee,1)=".",15,IF(OR(LEFT(Type_fusee,1)="R",LEFT(Type_fusee,1)=",",LEFT(Type_fusee,4)="Mini"),15, IF(LEFT(Type_fusee,5)="Micro",15, IF(RIGHT(Type_fusee,1)=" ",15))))</f>
        <v>15</v>
      </c>
      <c r="H28" s="508">
        <f>Cnai+Cnc+Cno+Cnj+Cnr</f>
        <v>30.417312172635921</v>
      </c>
      <c r="I28" s="508">
        <f>Cnail+Cnc+Cno+Cnj+Cnr</f>
        <v>30.417312172635921</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0</v>
      </c>
      <c r="F29" s="515" t="str">
        <f>IF(Lang="Français","MargeStat.","StatMargin")</f>
        <v>MargeStat.</v>
      </c>
      <c r="G29" s="510">
        <f>IF(RIGHT(Type_fusee,1)=".",2, IF(OR(LEFT(Type_fusee,1)="R",LEFT(Type_fusee,1)=",",LEFT(Type_fusee,4)="Mini"),1.5, IF(LEFT(Type_fusee,5)="Micro",1, IF(RIGHT(Type_fusee,1)=" ",1))))</f>
        <v>2</v>
      </c>
      <c r="H29" s="97">
        <f ca="1">(XCp-XcgPlein)/D_ref</f>
        <v>2.26371548400363</v>
      </c>
      <c r="I29" s="98">
        <f ca="1">(XCp0-XcgVide)/D_ref</f>
        <v>3.1154527007172712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190</v>
      </c>
      <c r="D30" s="35">
        <v>120</v>
      </c>
      <c r="E30" s="146">
        <v>0</v>
      </c>
      <c r="F30" s="516" t="str">
        <f>IF(Lang="Français","Couple","Torque")</f>
        <v>Couple</v>
      </c>
      <c r="G30" s="511">
        <f>IF(RIGHT(Type_fusee,1)=".",40, IF(OR(LEFT(Type_fusee,1)="R",LEFT(Type_fusee,1)=",",LEFT(Type_fusee,4)="Mini"),30, IF(LEFT(Type_fusee,5)="Micro",15, IF(RIGHT(Type_fusee,1)=" ",15))))</f>
        <v>40</v>
      </c>
      <c r="H30" s="99">
        <f ca="1">MS_min*Cn</f>
        <v>68.856140546968035</v>
      </c>
      <c r="I30" s="96">
        <f ca="1">MS_max*Cn0</f>
        <v>94.7636973567989</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(Cnai*XCpa+Cnc*XCpc+Cnj*XCpj+Cnr*XCpr+Cno*XCpo)/(Cnai+Cnc+Cnr+Cnj+Cno)</f>
        <v>1608.416482585533</v>
      </c>
      <c r="I31" s="509">
        <f>(Cnail*XCpa+Cnc*XCpc+Cnj*XCpj+Cnr*XCpr+Cno*XCpo)/(Cnail+Cnc+Cnr+Cnj+Cno)</f>
        <v>1608.416482585533</v>
      </c>
      <c r="J31" s="102"/>
      <c r="K31" s="32"/>
      <c r="Q31" s="29"/>
      <c r="R31" s="38"/>
      <c r="S31" s="388"/>
      <c r="U31" s="24">
        <v>2.12</v>
      </c>
      <c r="V31" s="24">
        <v>24.960999999999999</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9.4220611951482311</v>
      </c>
      <c r="I32" s="101">
        <f ca="1">(XCp-XcgVide)/Long_tot*100</f>
        <v>12.967171097328983</v>
      </c>
      <c r="J32" s="102"/>
      <c r="K32" s="32"/>
      <c r="Q32" s="29"/>
      <c r="R32" s="38"/>
      <c r="U32" s="24">
        <v>2.9</v>
      </c>
      <c r="V32" s="24">
        <v>24.960999999999999</v>
      </c>
    </row>
    <row r="33" spans="1:23" ht="12.75" customHeight="1" x14ac:dyDescent="0.2">
      <c r="A33" s="25"/>
      <c r="B33" s="524" t="str">
        <f>IF(Lang="Français"," Nombre            ",IF(Lang="English"," Number of fins",""))</f>
        <v xml:space="preserve"> Nombre            </v>
      </c>
      <c r="C33" s="36">
        <v>4</v>
      </c>
      <c r="D33" s="36">
        <v>4</v>
      </c>
      <c r="E33" s="146">
        <f>X_ail</f>
        <v>2202</v>
      </c>
      <c r="G33" s="24"/>
      <c r="H33" s="620" t="str">
        <f ca="1">IF(AND(CritCnmin&lt;Cn,Cn0&lt;CritCnmax,CritMsmin&lt;MS_min,MS_max&lt;CritMsmax,CritMsCnmin&lt;MS_Cn_min,MS_Cn_max&lt;CritMsCnmax),"STABLE",IF(OR(Cn&lt;CritCnmin,MS_min&lt;CritMsmin,MS_Cn_min&lt;CritMsCnmin),"INSTABLE",IF(Lang="Français","SURSTABLE","OVERSTABLE")))</f>
        <v>STABLE</v>
      </c>
      <c r="I33" s="621"/>
      <c r="J33" s="31"/>
      <c r="K33" s="32"/>
      <c r="Q33" s="29"/>
      <c r="R33" s="38"/>
    </row>
    <row r="34" spans="1:23" ht="12.75" customHeight="1" x14ac:dyDescent="0.2">
      <c r="A34" s="25"/>
      <c r="B34" s="524" t="str">
        <f>IF(Lang="Français"," Position du bas",IF(Lang="English"," Basement",""))</f>
        <v xml:space="preserve"> Position du bas</v>
      </c>
      <c r="C34" s="35">
        <v>2202</v>
      </c>
      <c r="D34" s="35">
        <v>1132</v>
      </c>
      <c r="E34" s="146">
        <f>D_ail</f>
        <v>104</v>
      </c>
      <c r="G34" s="24"/>
      <c r="H34" s="622"/>
      <c r="I34" s="623"/>
      <c r="K34" s="32"/>
      <c r="Q34" s="29"/>
      <c r="R34" s="38"/>
    </row>
    <row r="35" spans="1:23" ht="12.75" customHeight="1" x14ac:dyDescent="0.2">
      <c r="A35" s="25"/>
      <c r="B35" s="524" t="str">
        <f>IF(Lang="Français"," Diamètre         ",IF(Lang="English"," Diameter at Fins",""))</f>
        <v xml:space="preserve"> Diamètre         </v>
      </c>
      <c r="C35" s="35">
        <v>104</v>
      </c>
      <c r="D35" s="35">
        <v>84</v>
      </c>
      <c r="E35" s="146">
        <f>SQRT(POWER(p_int+n_int/2-m_int/2,2)+POWER(E_int,2))</f>
        <v>0</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129.0348790056394</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-1132</v>
      </c>
      <c r="D126" s="46">
        <f>IF(AND(RIGHT(Nb_diam,1)=".",X_j), D1j/2, D125 )</f>
        <v>42</v>
      </c>
      <c r="E126" s="93">
        <f t="shared" si="0"/>
        <v>-42</v>
      </c>
      <c r="K126" s="46"/>
    </row>
    <row r="127" spans="2:18" x14ac:dyDescent="0.2">
      <c r="B127" s="45" t="s">
        <v>74</v>
      </c>
      <c r="C127" s="46">
        <f>IF(AND(RIGHT(Nb_diam,1)=".",X_j), -X_j-l_j, C126 )</f>
        <v>-1192</v>
      </c>
      <c r="D127" s="46">
        <f>IF(AND(RIGHT(Nb_diam,1)=".",X_j), D2j/2, D126 )</f>
        <v>52</v>
      </c>
      <c r="E127" s="93">
        <f t="shared" si="0"/>
        <v>-52</v>
      </c>
      <c r="K127" s="46"/>
    </row>
    <row r="128" spans="2:18" x14ac:dyDescent="0.2">
      <c r="B128" s="45" t="s">
        <v>75</v>
      </c>
      <c r="C128" s="46">
        <f>IF(AND(RIGHT(Nb_diam,1)=".",X_r), -X_r, C127 )</f>
        <v>-2202</v>
      </c>
      <c r="D128" s="46">
        <f>IF(AND(RIGHT(Nb_diam,1)=".",X_r), D1r/2, D127 )</f>
        <v>52</v>
      </c>
      <c r="E128" s="93">
        <f t="shared" si="0"/>
        <v>-52</v>
      </c>
      <c r="K128" s="46"/>
    </row>
    <row r="129" spans="2:11" x14ac:dyDescent="0.2">
      <c r="B129" s="45" t="s">
        <v>76</v>
      </c>
      <c r="C129" s="46">
        <f>IF(AND(RIGHT(Nb_diam,1)=".",X_r), -X_r-l_r, C128 )</f>
        <v>-2252</v>
      </c>
      <c r="D129" s="46">
        <f>IF(AND(RIGHT(Nb_diam,1)=".",X_r), D2r/2, D128 )</f>
        <v>42</v>
      </c>
      <c r="E129" s="93">
        <f t="shared" si="0"/>
        <v>-42</v>
      </c>
      <c r="K129" s="46"/>
    </row>
    <row r="130" spans="2:11" x14ac:dyDescent="0.2">
      <c r="B130" s="45" t="s">
        <v>77</v>
      </c>
      <c r="C130" s="46">
        <f>-Long_tot</f>
        <v>-2252</v>
      </c>
      <c r="D130" s="46">
        <f>D129</f>
        <v>42</v>
      </c>
      <c r="E130" s="93">
        <f t="shared" si="0"/>
        <v>-42</v>
      </c>
      <c r="K130" s="46"/>
    </row>
    <row r="131" spans="2:11" x14ac:dyDescent="0.2">
      <c r="B131" s="45" t="s">
        <v>77</v>
      </c>
      <c r="C131" s="46">
        <f>-Long_tot</f>
        <v>-2252</v>
      </c>
      <c r="D131" s="46">
        <v>0</v>
      </c>
      <c r="E131" s="93">
        <f t="shared" si="0"/>
        <v>0</v>
      </c>
      <c r="K131" s="46"/>
    </row>
    <row r="132" spans="2:11" x14ac:dyDescent="0.2">
      <c r="B132" s="183" t="s">
        <v>78</v>
      </c>
      <c r="C132" s="197">
        <f>-X_ail+m_ail</f>
        <v>-1992</v>
      </c>
      <c r="D132" s="197">
        <f>D_ail/2</f>
        <v>52</v>
      </c>
      <c r="E132" s="198">
        <f t="shared" si="0"/>
        <v>-52</v>
      </c>
      <c r="K132" s="46"/>
    </row>
    <row r="133" spans="2:11" x14ac:dyDescent="0.2">
      <c r="B133" s="185" t="s">
        <v>79</v>
      </c>
      <c r="C133" s="46">
        <f>-X_ail+m_ail-p_ail</f>
        <v>-2182</v>
      </c>
      <c r="D133" s="46">
        <f>D_ail/2+E_ail</f>
        <v>197</v>
      </c>
      <c r="E133" s="199">
        <f t="shared" si="0"/>
        <v>-197</v>
      </c>
      <c r="K133" s="46"/>
    </row>
    <row r="134" spans="2:11" x14ac:dyDescent="0.2">
      <c r="B134" s="185" t="s">
        <v>80</v>
      </c>
      <c r="C134" s="46">
        <f>-X_ail+m_ail-p_ail-n_ail</f>
        <v>-2262</v>
      </c>
      <c r="D134" s="46">
        <f>D_ail/2+E_ail</f>
        <v>197</v>
      </c>
      <c r="E134" s="199">
        <f t="shared" si="0"/>
        <v>-197</v>
      </c>
      <c r="K134" s="46"/>
    </row>
    <row r="135" spans="2:11" x14ac:dyDescent="0.2">
      <c r="B135" s="185" t="s">
        <v>81</v>
      </c>
      <c r="C135" s="46">
        <f>-X_ail</f>
        <v>-2202</v>
      </c>
      <c r="D135" s="46">
        <f>D_ail/2</f>
        <v>52</v>
      </c>
      <c r="E135" s="199">
        <f t="shared" si="0"/>
        <v>-52</v>
      </c>
      <c r="K135" s="46"/>
    </row>
    <row r="136" spans="2:11" x14ac:dyDescent="0.2">
      <c r="B136" s="187" t="s">
        <v>78</v>
      </c>
      <c r="C136" s="200">
        <f>-X_ail+m_ail</f>
        <v>-1992</v>
      </c>
      <c r="D136" s="200">
        <f>D_ail/2</f>
        <v>52</v>
      </c>
      <c r="E136" s="201">
        <f t="shared" si="0"/>
        <v>-52</v>
      </c>
      <c r="K136" s="46"/>
    </row>
    <row r="137" spans="2:11" x14ac:dyDescent="0.2">
      <c r="B137" s="192" t="str">
        <f>IF(E_ail&gt;0,IF(Lang="Français","Envergure","Span"),"")</f>
        <v>Envergure</v>
      </c>
      <c r="C137" s="197">
        <f>MIN(-X_ail,-X_ail+m_ail-p_ail-n_ail)-Long_tot/30</f>
        <v>-2337.0666666666666</v>
      </c>
      <c r="D137" s="207">
        <f>-D_ail/2-E_ail</f>
        <v>-197</v>
      </c>
      <c r="E137" s="93"/>
      <c r="K137" s="46"/>
    </row>
    <row r="138" spans="2:11" x14ac:dyDescent="0.2">
      <c r="B138" s="195" t="s">
        <v>166</v>
      </c>
      <c r="C138" s="46">
        <f>MIN(-X_ail,-X_ail+m_ail-p_ail-n_ail)-Long_tot/30</f>
        <v>-2337.0666666666666</v>
      </c>
      <c r="D138" s="208">
        <f>-D_ail/2-E_ail/2</f>
        <v>-124.5</v>
      </c>
      <c r="E138" s="93"/>
      <c r="K138" s="46"/>
    </row>
    <row r="139" spans="2:11" x14ac:dyDescent="0.2">
      <c r="B139" s="212" t="s">
        <v>162</v>
      </c>
      <c r="C139" s="200">
        <f>MIN(-X_ail,-X_ail+m_ail-p_ail-n_ail)-Long_tot/30</f>
        <v>-2337.0666666666666</v>
      </c>
      <c r="D139" s="209">
        <f>-D_ail/2</f>
        <v>-52</v>
      </c>
      <c r="E139" s="93"/>
      <c r="K139" s="46"/>
    </row>
    <row r="140" spans="2:11" x14ac:dyDescent="0.2">
      <c r="B140" s="192" t="str">
        <f>IF(Lang="Français","Emplanture","Root edge")</f>
        <v>Emplanture</v>
      </c>
      <c r="C140" s="197">
        <f>-X_ail+m_ail</f>
        <v>-1992</v>
      </c>
      <c r="D140" s="207">
        <f>D_ail/2+E_ail+Long_tot/20</f>
        <v>309.60000000000002</v>
      </c>
      <c r="E140" s="93"/>
      <c r="K140" s="46"/>
    </row>
    <row r="141" spans="2:11" x14ac:dyDescent="0.2">
      <c r="B141" s="195" t="s">
        <v>168</v>
      </c>
      <c r="C141" s="46">
        <f>-X_ail+m_ail/2</f>
        <v>-2097</v>
      </c>
      <c r="D141" s="208">
        <f>D_ail/2+E_ail+Long_tot/20</f>
        <v>309.60000000000002</v>
      </c>
      <c r="E141" s="93"/>
      <c r="K141" s="46"/>
    </row>
    <row r="142" spans="2:11" x14ac:dyDescent="0.2">
      <c r="B142" s="212" t="s">
        <v>169</v>
      </c>
      <c r="C142" s="200">
        <f>-X_ail</f>
        <v>-2202</v>
      </c>
      <c r="D142" s="209">
        <f>D_ail/2+E_ail+Long_tot/20</f>
        <v>309.60000000000002</v>
      </c>
      <c r="E142" s="93"/>
      <c r="K142" s="46"/>
    </row>
    <row r="143" spans="2:11" x14ac:dyDescent="0.2">
      <c r="B143" s="192" t="str">
        <f>IF(p_ail&lt;&gt;0,IF(Lang="Français","Flèche","Offset"),"")</f>
        <v>Flèche</v>
      </c>
      <c r="C143" s="197">
        <f>-X_ail+m_ail</f>
        <v>-1992</v>
      </c>
      <c r="D143" s="207">
        <f>-D_ail/2-E_ail-Long_tot/30</f>
        <v>-272.06666666666666</v>
      </c>
      <c r="E143" s="93"/>
      <c r="K143" s="46"/>
    </row>
    <row r="144" spans="2:11" x14ac:dyDescent="0.2">
      <c r="B144" s="195" t="s">
        <v>165</v>
      </c>
      <c r="C144" s="46">
        <f>-X_ail+m_ail-p_ail/2</f>
        <v>-2087</v>
      </c>
      <c r="D144" s="208">
        <f>-D_ail/2-E_ail-Long_tot/30</f>
        <v>-272.06666666666666</v>
      </c>
      <c r="E144" s="93"/>
      <c r="K144" s="46"/>
    </row>
    <row r="145" spans="2:11" x14ac:dyDescent="0.2">
      <c r="B145" s="212" t="s">
        <v>163</v>
      </c>
      <c r="C145" s="200">
        <f>-X_ail+m_ail-p_ail</f>
        <v>-2182</v>
      </c>
      <c r="D145" s="209">
        <f>-D_ail/2-E_ail-Long_tot/30</f>
        <v>-272.06666666666666</v>
      </c>
      <c r="E145" s="93"/>
      <c r="K145" s="46"/>
    </row>
    <row r="146" spans="2:11" x14ac:dyDescent="0.2">
      <c r="B146" s="192" t="str">
        <f>IF(n_ail&gt;0,IF(Lang="Français","Saumon","Tip edge"),"")</f>
        <v>Saumon</v>
      </c>
      <c r="C146" s="197">
        <f>-X_ail+m_ail-p_ail</f>
        <v>-2182</v>
      </c>
      <c r="D146" s="207">
        <f>-D_ail/2-E_ail-Long_tot/20</f>
        <v>-309.60000000000002</v>
      </c>
      <c r="E146" s="93"/>
      <c r="K146" s="46"/>
    </row>
    <row r="147" spans="2:11" x14ac:dyDescent="0.2">
      <c r="B147" s="195" t="s">
        <v>167</v>
      </c>
      <c r="C147" s="46">
        <f>-X_ail+m_ail-p_ail-n_ail/2</f>
        <v>-2222</v>
      </c>
      <c r="D147" s="208">
        <f>-D_ail/2-E_ail-Long_tot/20</f>
        <v>-309.60000000000002</v>
      </c>
      <c r="E147" s="93"/>
      <c r="K147" s="46"/>
    </row>
    <row r="148" spans="2:11" x14ac:dyDescent="0.2">
      <c r="B148" s="212" t="s">
        <v>164</v>
      </c>
      <c r="C148" s="200">
        <f>-X_ail+m_ail-p_ail-n_ail</f>
        <v>-2262</v>
      </c>
      <c r="D148" s="209">
        <f>-D_ail/2-E_ail-Long_tot/20</f>
        <v>-309.60000000000002</v>
      </c>
      <c r="E148" s="93"/>
      <c r="K148" s="46"/>
    </row>
    <row r="149" spans="2:11" x14ac:dyDescent="0.2">
      <c r="B149" s="183" t="s">
        <v>82</v>
      </c>
      <c r="C149" s="197">
        <f ca="1">-XcgPlein</f>
        <v>-1396.2316644707948</v>
      </c>
      <c r="D149" s="207">
        <v>0</v>
      </c>
      <c r="E149" s="93"/>
      <c r="K149" s="46"/>
    </row>
    <row r="150" spans="2:11" x14ac:dyDescent="0.2">
      <c r="B150" s="187" t="s">
        <v>83</v>
      </c>
      <c r="C150" s="200">
        <f ca="1">-XcgVide</f>
        <v>-1316.3957894736843</v>
      </c>
      <c r="D150" s="209">
        <v>0</v>
      </c>
      <c r="E150" s="93"/>
      <c r="K150" s="46"/>
    </row>
    <row r="151" spans="2:11" x14ac:dyDescent="0.2">
      <c r="B151" s="183" t="s">
        <v>84</v>
      </c>
      <c r="C151" s="197">
        <f>-XCp</f>
        <v>-1608.416482585533</v>
      </c>
      <c r="D151" s="207">
        <v>0</v>
      </c>
      <c r="E151" s="93"/>
      <c r="K151" s="46"/>
    </row>
    <row r="152" spans="2:11" x14ac:dyDescent="0.2">
      <c r="B152" s="187" t="s">
        <v>84</v>
      </c>
      <c r="C152" s="200">
        <f>-XCp</f>
        <v>-1608.416482585533</v>
      </c>
      <c r="D152" s="209">
        <f>Cn*D_ref/CritCnmin</f>
        <v>190.07370541917493</v>
      </c>
      <c r="E152" s="93"/>
      <c r="K152" s="46"/>
    </row>
    <row r="153" spans="2:11" x14ac:dyDescent="0.2">
      <c r="B153" s="185" t="s">
        <v>422</v>
      </c>
      <c r="C153" s="46">
        <f>-XCp0</f>
        <v>-1608.416482585533</v>
      </c>
      <c r="D153" s="208">
        <f>Cn0*D_ref/CritCnmin</f>
        <v>190.07370541917493</v>
      </c>
      <c r="E153" s="93"/>
      <c r="K153" s="46"/>
    </row>
    <row r="154" spans="2:11" x14ac:dyDescent="0.2">
      <c r="B154" s="185" t="s">
        <v>422</v>
      </c>
      <c r="C154" s="46">
        <f>-XCp0</f>
        <v>-1608.416482585533</v>
      </c>
      <c r="D154" s="208">
        <v>0</v>
      </c>
      <c r="E154" s="93"/>
      <c r="K154" s="46"/>
    </row>
    <row r="155" spans="2:11" x14ac:dyDescent="0.2">
      <c r="B155" s="192" t="str">
        <f>IF(n_ail&gt;0,IF(Lang="Français","Marge Statique","Static Margin"),"")</f>
        <v>Marge Statique</v>
      </c>
      <c r="C155" s="197">
        <f ca="1">(-XcgPlein-XcgVide)/2</f>
        <v>-1356.3137269722397</v>
      </c>
      <c r="D155" s="207">
        <f>-D_ail/2-E_ail-Long_tot/20</f>
        <v>-309.60000000000002</v>
      </c>
      <c r="E155" s="93"/>
      <c r="K155" s="46"/>
    </row>
    <row r="156" spans="2:11" x14ac:dyDescent="0.2">
      <c r="B156" s="195" t="s">
        <v>170</v>
      </c>
      <c r="C156" s="46">
        <f ca="1">(C155+C157)/2</f>
        <v>-1482.3651047788862</v>
      </c>
      <c r="D156" s="208">
        <f>-D_ail/2-E_ail-Long_tot/20</f>
        <v>-309.60000000000002</v>
      </c>
      <c r="E156" s="93"/>
      <c r="K156" s="46"/>
    </row>
    <row r="157" spans="2:11" x14ac:dyDescent="0.2">
      <c r="B157" s="212" t="s">
        <v>171</v>
      </c>
      <c r="C157" s="200">
        <f>-XCp</f>
        <v>-1608.416482585533</v>
      </c>
      <c r="D157" s="209">
        <f>-D_ail/2-E_ail-Long_tot/20</f>
        <v>-309.60000000000002</v>
      </c>
      <c r="E157" s="93"/>
      <c r="K157" s="46"/>
    </row>
    <row r="158" spans="2:11" x14ac:dyDescent="0.2">
      <c r="B158" s="183" t="s">
        <v>85</v>
      </c>
      <c r="C158" s="197">
        <f>IF(LEFT(Type_masquage,1)="M",0,-X_can+m_can)</f>
        <v>-962</v>
      </c>
      <c r="D158" s="197">
        <f>IF(LEFT(Type_masquage,1)="M",0,D_ail/2)</f>
        <v>52</v>
      </c>
      <c r="E158" s="198">
        <f t="shared" ref="E158:E167" si="1">-D158</f>
        <v>-52</v>
      </c>
      <c r="K158" s="46"/>
    </row>
    <row r="159" spans="2:11" x14ac:dyDescent="0.2">
      <c r="B159" s="185" t="s">
        <v>86</v>
      </c>
      <c r="C159" s="46">
        <f>IF(LEFT(Type_masquage,1)="M",0,-X_can+m_can-p_can)</f>
        <v>-1082</v>
      </c>
      <c r="D159" s="46">
        <f>IF(LEFT(Type_masquage,1)="M",0,D_ail/2+E_can)</f>
        <v>157</v>
      </c>
      <c r="E159" s="199">
        <f t="shared" si="1"/>
        <v>-157</v>
      </c>
      <c r="K159" s="46"/>
    </row>
    <row r="160" spans="2:11" x14ac:dyDescent="0.2">
      <c r="B160" s="185" t="s">
        <v>87</v>
      </c>
      <c r="C160" s="46">
        <f>IF(LEFT(Type_masquage,1)="M",0,-X_can+m_can-p_can-n_can)</f>
        <v>-1162</v>
      </c>
      <c r="D160" s="46">
        <f>IF(LEFT(Type_masquage,1)="M",0,D_ail/2+E_can)</f>
        <v>157</v>
      </c>
      <c r="E160" s="199">
        <f t="shared" si="1"/>
        <v>-157</v>
      </c>
      <c r="K160" s="46"/>
    </row>
    <row r="161" spans="2:11" x14ac:dyDescent="0.2">
      <c r="B161" s="185" t="s">
        <v>88</v>
      </c>
      <c r="C161" s="46">
        <f>IF(LEFT(Type_masquage,1)="M",0,-X_can)</f>
        <v>-1132</v>
      </c>
      <c r="D161" s="46">
        <f>IF(LEFT(Type_masquage,1)="M",0,D_ail/2)</f>
        <v>52</v>
      </c>
      <c r="E161" s="199">
        <f t="shared" si="1"/>
        <v>-52</v>
      </c>
      <c r="K161" s="46"/>
    </row>
    <row r="162" spans="2:11" x14ac:dyDescent="0.2">
      <c r="B162" s="187" t="s">
        <v>85</v>
      </c>
      <c r="C162" s="200">
        <f>IF(LEFT(Type_masquage,1)="M",0,-X_can+m_can)</f>
        <v>-962</v>
      </c>
      <c r="D162" s="200">
        <f>IF(LEFT(Type_masquage,1)="M",0,D_ail/2)</f>
        <v>52</v>
      </c>
      <c r="E162" s="201">
        <f t="shared" si="1"/>
        <v>-52</v>
      </c>
      <c r="K162" s="46"/>
    </row>
    <row r="163" spans="2:11" x14ac:dyDescent="0.2">
      <c r="B163" s="183" t="s">
        <v>89</v>
      </c>
      <c r="C163" s="197">
        <f>IF(LEFT(Type_masquage,1)="B",-X_int+m_int,0)</f>
        <v>-1992</v>
      </c>
      <c r="D163" s="197">
        <f>IF(LEFT(Type_masquage,1)="B",D_int/2,0)</f>
        <v>52</v>
      </c>
      <c r="E163" s="198">
        <f t="shared" si="1"/>
        <v>-52</v>
      </c>
      <c r="K163" s="46"/>
    </row>
    <row r="164" spans="2:11" x14ac:dyDescent="0.2">
      <c r="B164" s="185" t="s">
        <v>90</v>
      </c>
      <c r="C164" s="46">
        <f>IF(LEFT(Type_masquage,1)="B",-X_int+m_int-p_int,0)</f>
        <v>-1992</v>
      </c>
      <c r="D164" s="46">
        <f>IF(LEFT(Type_masquage,1)="B",D_int/2+E_int,0)</f>
        <v>52</v>
      </c>
      <c r="E164" s="199">
        <f t="shared" si="1"/>
        <v>-52</v>
      </c>
      <c r="K164" s="46"/>
    </row>
    <row r="165" spans="2:11" x14ac:dyDescent="0.2">
      <c r="B165" s="185" t="s">
        <v>91</v>
      </c>
      <c r="C165" s="46">
        <f>IF(LEFT(Type_masquage,1)="B",-X_int+m_int-p_int-n_int,0)</f>
        <v>-2202</v>
      </c>
      <c r="D165" s="46">
        <f>IF(LEFT(Type_masquage,1)="B",D_int/2+E_int,0)</f>
        <v>52</v>
      </c>
      <c r="E165" s="199">
        <f t="shared" si="1"/>
        <v>-52</v>
      </c>
      <c r="K165" s="46"/>
    </row>
    <row r="166" spans="2:11" x14ac:dyDescent="0.2">
      <c r="B166" s="185" t="s">
        <v>92</v>
      </c>
      <c r="C166" s="46">
        <f>IF(LEFT(Type_masquage,1)="B",-X_int,0)</f>
        <v>-2202</v>
      </c>
      <c r="D166" s="46">
        <f>IF(LEFT(Type_masquage,1)="B",D_int/2,0)</f>
        <v>52</v>
      </c>
      <c r="E166" s="199">
        <f t="shared" si="1"/>
        <v>-52</v>
      </c>
      <c r="K166" s="46"/>
    </row>
    <row r="167" spans="2:11" x14ac:dyDescent="0.2">
      <c r="B167" s="187" t="s">
        <v>89</v>
      </c>
      <c r="C167" s="200">
        <f>IF(LEFT(Type_masquage,1)="B",-X_int+m_int,0)</f>
        <v>-1992</v>
      </c>
      <c r="D167" s="200">
        <f>IF(LEFT(Type_masquage,1)="B",D_int/2,0)</f>
        <v>52</v>
      </c>
      <c r="E167" s="201">
        <f t="shared" si="1"/>
        <v>-52</v>
      </c>
      <c r="K167" s="46"/>
    </row>
    <row r="168" spans="2:11" x14ac:dyDescent="0.2">
      <c r="B168" s="45" t="s">
        <v>93</v>
      </c>
      <c r="C168" s="46">
        <f>-MAX(Long_tot, X_ail-m_ail+p_ail+n_ail, (E_ail+D_ail/2)*3.2)*1.01</f>
        <v>-2284.62</v>
      </c>
      <c r="D168" s="46">
        <f>MAX(E_ail+D_ail/2, Long_tot/3)</f>
        <v>750.66666666666663</v>
      </c>
      <c r="E168" s="93"/>
      <c r="K168" s="46"/>
    </row>
    <row r="169" spans="2:11" x14ac:dyDescent="0.2">
      <c r="B169" s="45" t="s">
        <v>93</v>
      </c>
      <c r="C169" s="46">
        <f>C168</f>
        <v>-2284.62</v>
      </c>
      <c r="D169" s="46">
        <f>-D168</f>
        <v>-750.66666666666663</v>
      </c>
      <c r="E169" s="93"/>
      <c r="K169" s="46"/>
    </row>
    <row r="170" spans="2:11" x14ac:dyDescent="0.2">
      <c r="B170" s="183" t="s">
        <v>94</v>
      </c>
      <c r="C170" s="197">
        <f ca="1">-XpropuRef+Long_propu</f>
        <v>-1764</v>
      </c>
      <c r="D170" s="207">
        <f ca="1">-Diam_propu/2</f>
        <v>-27</v>
      </c>
      <c r="E170" s="93"/>
      <c r="K170" s="46"/>
    </row>
    <row r="171" spans="2:11" x14ac:dyDescent="0.2">
      <c r="B171" s="185" t="s">
        <v>95</v>
      </c>
      <c r="C171" s="46">
        <f ca="1">-XpropuRef+Long_propu</f>
        <v>-1764</v>
      </c>
      <c r="D171" s="208">
        <f ca="1">Diam_propu/2</f>
        <v>27</v>
      </c>
      <c r="E171" s="93"/>
      <c r="K171" s="46"/>
    </row>
    <row r="172" spans="2:11" x14ac:dyDescent="0.2">
      <c r="B172" s="185" t="s">
        <v>96</v>
      </c>
      <c r="C172" s="46">
        <f>-XpropuRef</f>
        <v>-2252</v>
      </c>
      <c r="D172" s="208">
        <f ca="1">Diam_propu/2</f>
        <v>27</v>
      </c>
      <c r="E172" s="93"/>
      <c r="K172" s="46"/>
    </row>
    <row r="173" spans="2:11" x14ac:dyDescent="0.2">
      <c r="B173" s="185" t="s">
        <v>97</v>
      </c>
      <c r="C173" s="46">
        <f>-XpropuRef</f>
        <v>-2252</v>
      </c>
      <c r="D173" s="208">
        <f ca="1">-Diam_propu/2</f>
        <v>-27</v>
      </c>
      <c r="E173" s="93"/>
      <c r="K173" s="46"/>
    </row>
    <row r="174" spans="2:11" x14ac:dyDescent="0.2">
      <c r="B174" s="187" t="s">
        <v>98</v>
      </c>
      <c r="C174" s="200">
        <f ca="1">-XpropuRef+Long_propu</f>
        <v>-1764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2.26371548400363</v>
      </c>
      <c r="C190" s="203">
        <f>Cn</f>
        <v>30.417312172635921</v>
      </c>
      <c r="D190" s="185">
        <v>3</v>
      </c>
      <c r="E190" s="205">
        <f t="shared" si="4"/>
        <v>33.333333333333336</v>
      </c>
      <c r="K190" s="45"/>
    </row>
    <row r="191" spans="2:11" x14ac:dyDescent="0.2">
      <c r="B191" s="512">
        <f ca="1">(XCp0-XcgPlein)/D_ref</f>
        <v>2.26371548400363</v>
      </c>
      <c r="C191" s="513">
        <f>Cn0</f>
        <v>30.417312172635921</v>
      </c>
      <c r="D191" s="185">
        <v>4</v>
      </c>
      <c r="E191" s="205">
        <f t="shared" si="4"/>
        <v>25</v>
      </c>
      <c r="K191" s="45"/>
    </row>
    <row r="192" spans="2:11" x14ac:dyDescent="0.2">
      <c r="B192" s="512">
        <f ca="1">(XCp0-XcgVide)/D_ref</f>
        <v>3.1154527007172712</v>
      </c>
      <c r="C192" s="513">
        <f>Cn0</f>
        <v>30.417312172635921</v>
      </c>
      <c r="D192" s="185">
        <v>6</v>
      </c>
      <c r="E192" s="205">
        <f t="shared" si="4"/>
        <v>16.666666666666668</v>
      </c>
      <c r="K192" s="45"/>
    </row>
    <row r="193" spans="2:11" x14ac:dyDescent="0.2">
      <c r="B193" s="512">
        <f ca="1">(XCp-XcgVide)/D_ref</f>
        <v>3.1154527007172712</v>
      </c>
      <c r="C193" s="513">
        <f>Cn</f>
        <v>30.417312172635921</v>
      </c>
      <c r="D193" s="187">
        <v>7</v>
      </c>
      <c r="E193" s="206">
        <f t="shared" si="4"/>
        <v>14.285714285714286</v>
      </c>
      <c r="K193" s="45"/>
    </row>
    <row r="194" spans="2:11" x14ac:dyDescent="0.2">
      <c r="B194" s="512">
        <f ca="1">MS_min</f>
        <v>2.26371548400363</v>
      </c>
      <c r="C194" s="514">
        <f>Cn</f>
        <v>30.417312172635921</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zoomScaleNormal="100" workbookViewId="0">
      <selection activeCell="L34" sqref="L34"/>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76" t="s">
        <v>0</v>
      </c>
      <c r="D2" s="576"/>
      <c r="F2" s="3"/>
      <c r="J2" s="4"/>
      <c r="N2" s="57"/>
    </row>
    <row r="3" spans="1:14" ht="12.75" customHeight="1" x14ac:dyDescent="0.2">
      <c r="A3" s="56"/>
      <c r="B3" s="2"/>
      <c r="C3" s="576"/>
      <c r="D3" s="576"/>
      <c r="H3" s="5"/>
      <c r="J3" s="4"/>
      <c r="N3" s="57"/>
    </row>
    <row r="4" spans="1:14" ht="12.75" customHeight="1" x14ac:dyDescent="0.2">
      <c r="A4" s="56"/>
      <c r="B4" s="2"/>
      <c r="C4" s="580" t="str">
        <f>IF(Lang="Français","Trajectographie de fusée",IF(Lang="English","Rocket Trajectography",""))</f>
        <v>Trajectographie de fusée</v>
      </c>
      <c r="D4" s="580"/>
      <c r="H4" s="5"/>
      <c r="J4" s="4"/>
      <c r="N4" s="57"/>
    </row>
    <row r="5" spans="1:14" ht="12.75" customHeight="1" x14ac:dyDescent="0.2">
      <c r="A5" s="56"/>
      <c r="B5" s="2"/>
      <c r="C5" s="575"/>
      <c r="D5" s="575"/>
      <c r="J5" s="4"/>
      <c r="N5" s="57"/>
    </row>
    <row r="6" spans="1:14" ht="12.95" customHeight="1" x14ac:dyDescent="0.2">
      <c r="A6" s="56"/>
      <c r="B6" s="87"/>
      <c r="C6" s="579" t="str">
        <f>IF(Lang="Français","Remplir les cases jaunes",IF(Lang="English","Fill-in yellow cells only",""))</f>
        <v>Remplir les cases jaunes</v>
      </c>
      <c r="D6" s="579"/>
      <c r="J6" s="4"/>
      <c r="N6" s="57"/>
    </row>
    <row r="7" spans="1:14" x14ac:dyDescent="0.2">
      <c r="A7" s="56"/>
      <c r="B7" s="6"/>
      <c r="C7" s="556" t="str">
        <f>IF(Lang="Français","Fusée",IF(Lang="English","Rocket",""))</f>
        <v>Fusée</v>
      </c>
      <c r="D7" s="556"/>
      <c r="N7" s="58"/>
    </row>
    <row r="8" spans="1:14" ht="12.75" customHeight="1" x14ac:dyDescent="0.25">
      <c r="A8" s="56"/>
      <c r="B8" s="140" t="str">
        <f>IF(Lang="Français","Nom",IF(Lang="English","Name",""))</f>
        <v>Nom</v>
      </c>
      <c r="C8" s="577" t="str">
        <f>Nom</f>
        <v>SP02</v>
      </c>
      <c r="D8" s="577"/>
      <c r="E8" s="5"/>
      <c r="F8" s="5"/>
      <c r="J8" s="4"/>
      <c r="N8" s="57"/>
    </row>
    <row r="9" spans="1:14" ht="12.75" customHeight="1" x14ac:dyDescent="0.25">
      <c r="A9" s="59"/>
      <c r="B9" s="140" t="s">
        <v>4</v>
      </c>
      <c r="C9" s="578" t="str">
        <f>Club</f>
        <v>L'AéroIPSA</v>
      </c>
      <c r="D9" s="578"/>
      <c r="F9" s="5"/>
      <c r="N9" s="58"/>
    </row>
    <row r="10" spans="1:14" ht="12.75" customHeight="1" x14ac:dyDescent="0.25">
      <c r="A10" s="59"/>
      <c r="B10" s="141" t="s">
        <v>563</v>
      </c>
      <c r="C10" s="574" t="str">
        <f>Matricule</f>
        <v>FX0</v>
      </c>
      <c r="D10" s="574"/>
      <c r="F10" s="5"/>
      <c r="N10" s="58"/>
    </row>
    <row r="11" spans="1:14" ht="12.75" customHeight="1" x14ac:dyDescent="0.2">
      <c r="A11" s="59"/>
      <c r="B11" s="140" t="str">
        <f>IF(Lang="Français","Masse totale",IF(Lang="English","Total Mass",""))</f>
        <v>Masse totale</v>
      </c>
      <c r="C11" s="551">
        <f ca="1">MassePlein</f>
        <v>9.1080000000000005</v>
      </c>
      <c r="D11" s="551"/>
      <c r="F11" s="5"/>
      <c r="N11" s="58"/>
    </row>
    <row r="12" spans="1:14" ht="12.75" customHeight="1" x14ac:dyDescent="0.2">
      <c r="A12" s="59"/>
      <c r="B12" s="227" t="str">
        <f>IF(Lang="Français","Propulseur",IF(Lang="English","Motor",""))</f>
        <v>Propulseur</v>
      </c>
      <c r="C12" s="554" t="str">
        <f>Propu</f>
        <v>Barasinga (Pro54-5G C)</v>
      </c>
      <c r="D12" s="555"/>
      <c r="F12" s="5"/>
      <c r="N12" s="58"/>
    </row>
    <row r="13" spans="1:14" ht="12.75" customHeight="1" x14ac:dyDescent="0.2">
      <c r="A13" s="59"/>
      <c r="N13" s="58"/>
    </row>
    <row r="14" spans="1:14" ht="12.75" customHeight="1" x14ac:dyDescent="0.2">
      <c r="A14" s="59"/>
      <c r="B14"/>
      <c r="C14" s="556" t="str">
        <f>IF(Lang="Français","Traînée Aérdynamique",IF(Lang="English","Drag",""))</f>
        <v>Traînée Aérdynamique</v>
      </c>
      <c r="D14" s="556"/>
      <c r="N14" s="58"/>
    </row>
    <row r="15" spans="1:14" ht="12.75" customHeight="1" x14ac:dyDescent="0.2">
      <c r="A15" s="59"/>
      <c r="B15" s="140" t="s">
        <v>40</v>
      </c>
      <c r="C15" s="557">
        <f>(PI()*D_ref^2/4+E_ail*ep_ail*Q_ail)/10^6</f>
        <v>9.2204086671884757E-3</v>
      </c>
      <c r="D15" s="557"/>
      <c r="N15" s="58"/>
    </row>
    <row r="16" spans="1:14" ht="12.75" customHeight="1" x14ac:dyDescent="0.2">
      <c r="A16" s="59"/>
      <c r="B16" s="141" t="s">
        <v>5</v>
      </c>
      <c r="C16" s="549">
        <v>0.7</v>
      </c>
      <c r="D16" s="550"/>
      <c r="N16" s="58"/>
    </row>
    <row r="17" spans="1:18" ht="12.75" customHeight="1" x14ac:dyDescent="0.2">
      <c r="A17" s="59"/>
      <c r="N17" s="58"/>
    </row>
    <row r="18" spans="1:18" ht="12.75" customHeight="1" x14ac:dyDescent="0.2">
      <c r="A18" s="59"/>
      <c r="B18"/>
      <c r="C18" s="556" t="str">
        <f>IF(Lang="Français","Rampe de Lancement",IF(Lang="English","Launch Pad",""))</f>
        <v>Rampe de Lancement</v>
      </c>
      <c r="D18" s="556"/>
      <c r="N18" s="58"/>
    </row>
    <row r="19" spans="1:18" ht="12.75" customHeight="1" x14ac:dyDescent="0.2">
      <c r="A19" s="59"/>
      <c r="B19" s="140" t="str">
        <f>IF(Lang="Français","Longueur",IF(Lang="English","Length",""))</f>
        <v>Longueur</v>
      </c>
      <c r="C19" s="553">
        <f>IF(RIGHT(Type_fusee,1)=".",4, IF(LEFT(Type_fusee,4)="Mini",2.5, IF(LEFT(Type_fusee,5)="Micro",1, IF(RIGHT(Type_fusee,1)=" ",0.1,IF(LEFT(Type_fusee,1)="R",3, 2.5)))))</f>
        <v>4</v>
      </c>
      <c r="D19" s="553"/>
      <c r="N19" s="58"/>
    </row>
    <row r="20" spans="1:18" ht="12.75" customHeight="1" x14ac:dyDescent="0.2">
      <c r="A20" s="59"/>
      <c r="B20" s="140" t="str">
        <f>IF(Lang="Français","Élévation",IF(Lang="English","Angle /horizon",""))</f>
        <v>Élévation</v>
      </c>
      <c r="C20" s="552">
        <v>80</v>
      </c>
      <c r="D20" s="552"/>
      <c r="N20" s="58"/>
    </row>
    <row r="21" spans="1:18" ht="12.75" customHeight="1" x14ac:dyDescent="0.2">
      <c r="A21" s="59"/>
      <c r="B21" s="140" t="s">
        <v>6</v>
      </c>
      <c r="C21" s="553">
        <v>0</v>
      </c>
      <c r="D21" s="553"/>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558" t="str">
        <f>IF(Lang="Français","DescenteSousParachute",IF(Lang="English","Over Parachute",""))</f>
        <v>DescenteSousParachute</v>
      </c>
      <c r="D23" s="559"/>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560" t="str">
        <f>IF(Lang="Français","Sortie de Rampe",IF(Lang="English","Launch-Pad Exit",""))</f>
        <v>Sortie de Rampe</v>
      </c>
      <c r="G24" s="561"/>
      <c r="H24" s="491"/>
      <c r="I24" s="491"/>
      <c r="J24" s="491"/>
      <c r="K24" s="492">
        <f ca="1">INDEX(vit_xz,MATCH("Sortie de rampe",Event,0))</f>
        <v>25.998115353285044</v>
      </c>
      <c r="L24" s="493"/>
      <c r="M24" s="500"/>
      <c r="N24" s="58"/>
    </row>
    <row r="25" spans="1:18" x14ac:dyDescent="0.2">
      <c r="A25" s="59"/>
      <c r="B25" s="466" t="str">
        <f>IF(Lang="Français","Masse",IF(Lang="English","Mass",""))</f>
        <v>Masse</v>
      </c>
      <c r="C25" s="467">
        <f ca="1">IF(Nb_sat="0 satellite",MasseVide,MasseVide-m_satellite)</f>
        <v>7.0749999999999993</v>
      </c>
      <c r="D25" s="480">
        <f>IF(RIGHT(Type_fusee,1)=".",1,0.15)</f>
        <v>1</v>
      </c>
      <c r="F25" s="563" t="str">
        <f>IF(Lang="Français","Vit max &amp; Acc max",IF(Lang="English","Max Velocity &amp; Acc",""))</f>
        <v>Vit max &amp; Acc max</v>
      </c>
      <c r="G25" s="543"/>
      <c r="H25" s="115"/>
      <c r="I25" s="115"/>
      <c r="J25" s="115"/>
      <c r="K25" s="158">
        <f ca="1">MAX(vit_xz)</f>
        <v>181.84970487869907</v>
      </c>
      <c r="L25" s="494">
        <f ca="1">MAX(acc_xz)</f>
        <v>88.436013975470246</v>
      </c>
      <c r="M25" s="500"/>
      <c r="N25" s="58"/>
    </row>
    <row r="26" spans="1:18" x14ac:dyDescent="0.2">
      <c r="A26" s="59"/>
      <c r="B26" s="469" t="str">
        <f>IF(Lang="Français","Dépotage",IF(Lang="English","Delay",""))</f>
        <v>Dépotage</v>
      </c>
      <c r="C26" s="505" t="s">
        <v>407</v>
      </c>
      <c r="D26" s="535"/>
      <c r="F26" s="564" t="str">
        <f>IF(Lang="Français","Largage du satellite",IF(Lang="English","Satellite separation",""))</f>
        <v>Largage du satellite</v>
      </c>
      <c r="G26" s="545"/>
      <c r="H26" s="152">
        <f>IF(T_satellite&lt;&gt;0,T_satellite,"")</f>
        <v>4.5999999999999996</v>
      </c>
      <c r="I26" s="156">
        <f ca="1">IF(T_satellite&lt;&gt;0,INDEX(pos_z,MATCH("Satellite",Event_sat,0)),"")</f>
        <v>570.20506866099674</v>
      </c>
      <c r="J26" s="154">
        <f ca="1">IF(T_satellite&lt;&gt;0,INDEX(pos_x,MATCH("Satellite",Event_sat,0)),"")</f>
        <v>132.07618777215259</v>
      </c>
      <c r="K26" s="159">
        <f ca="1">IF(T_satellite&lt;&gt;0,INDEX(vit_xz,MATCH("Satellite",Event_sat,0)),"")</f>
        <v>154.77051376708334</v>
      </c>
      <c r="L26" s="495"/>
      <c r="M26" s="485">
        <f ca="1">1/2*Rho_moyen*1*V_ouv_sat^2*S_satellite</f>
        <v>1467.1771058182749</v>
      </c>
      <c r="N26" s="58"/>
    </row>
    <row r="27" spans="1:18" x14ac:dyDescent="0.2">
      <c r="A27" s="59"/>
      <c r="B27" s="468" t="str">
        <f>IF(Lang="Français","Ouverture para",IF(Lang="English","Opening time",""))</f>
        <v>Ouverture para</v>
      </c>
      <c r="C27" s="507">
        <v>15.6</v>
      </c>
      <c r="D27" s="507">
        <v>4.5999999999999996</v>
      </c>
      <c r="F27" s="563" t="s">
        <v>15</v>
      </c>
      <c r="G27" s="543"/>
      <c r="H27" s="153">
        <f ca="1">INDEX(t,MATCH("Apogée",Event,0))</f>
        <v>16.299999999999919</v>
      </c>
      <c r="I27" s="157">
        <f ca="1">INDEX(pos_z,MATCH("Apogée",Event,0))</f>
        <v>1341.0193568885518</v>
      </c>
      <c r="J27" s="155">
        <f ca="1">INDEX(pos_x,MATCH("Apogée",Event,0))</f>
        <v>486.37120577848259</v>
      </c>
      <c r="K27" s="160">
        <f ca="1">INDEX(vit_xz,MATCH("Apogée",Event,0))</f>
        <v>26.232259250333737</v>
      </c>
      <c r="L27" s="496"/>
      <c r="M27" s="500"/>
      <c r="N27" s="58"/>
    </row>
    <row r="28" spans="1:18" x14ac:dyDescent="0.2">
      <c r="A28" s="59"/>
      <c r="B28" s="534" t="s">
        <v>558</v>
      </c>
      <c r="C28" s="507" t="s">
        <v>560</v>
      </c>
      <c r="D28" s="507"/>
      <c r="F28" s="562" t="str">
        <f>IF(Lang="Français","Ouverture parachute fusée",IF(Lang="English","Rocket parachute opening",""))</f>
        <v>Ouverture parachute fusée</v>
      </c>
      <c r="G28" s="548"/>
      <c r="H28" s="152">
        <f>T_para</f>
        <v>15.6</v>
      </c>
      <c r="I28" s="156">
        <f ca="1">INDEX(pos_z,MATCH("Para",Event_para,0))</f>
        <v>1338.3160174517054</v>
      </c>
      <c r="J28" s="486">
        <f ca="1">INDEX(pos_x,MATCH("Para",Event_para,0))</f>
        <v>467.93762976318811</v>
      </c>
      <c r="K28" s="159">
        <f ca="1">INDEX(vit_xz,MATCH("Para",Event_para,0))</f>
        <v>27.434336631406023</v>
      </c>
      <c r="L28" s="495"/>
      <c r="M28" s="485">
        <f ca="1">1/2*Rho_moyen*1*V_ouverture^2*S_para</f>
        <v>244.92596937234782</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0.53129999999999999</v>
      </c>
      <c r="D29" s="17">
        <f>IF(RIGHT(Type_fusee,1)=".",0.1,0.02)</f>
        <v>0.1</v>
      </c>
      <c r="F29" s="567" t="str">
        <f>IF(Lang="Français","Impact balistique",IF(Lang="English","Balistic Impact",""))</f>
        <v>Impact balistique</v>
      </c>
      <c r="G29" s="568"/>
      <c r="H29" s="497">
        <f ca="1">INDEX(t,MATCH("Impact balistique",Event,0))</f>
        <v>34.70000000000018</v>
      </c>
      <c r="I29" s="517" t="s">
        <v>428</v>
      </c>
      <c r="J29" s="487">
        <f ca="1">INDEX(pos_x,MATCH("Impact balistique",Event,0))</f>
        <v>870.81250275341392</v>
      </c>
      <c r="K29" s="501">
        <f ca="1">K47</f>
        <v>122.77371221737423</v>
      </c>
      <c r="L29" s="498"/>
      <c r="M29" s="502">
        <f ca="1">0.5*m_vide*K29^2</f>
        <v>53322.097356157479</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14.604099100219946</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91.639751844162006</v>
      </c>
      <c r="D33" s="132">
        <f ca="1">IF(V_satellite&lt;&gt;0,Alt_sat/V_satellite,0)</f>
        <v>45.055687024308092</v>
      </c>
      <c r="H33" s="569" t="str">
        <f>IF(Lang="Français","Pour localiser la fusée","To locate the rocket")</f>
        <v>Pour localiser la fusée</v>
      </c>
      <c r="I33" s="569"/>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107.239751844162</v>
      </c>
      <c r="D34" s="132">
        <f ca="1">T_satellite+Dt_satellite</f>
        <v>49.655687024308094</v>
      </c>
      <c r="F34" s="569" t="str">
        <f>IF(Lang="Français","Couleur fuselage/coiffe","Body/Nose color")</f>
        <v>Couleur fuselage/coiffe</v>
      </c>
      <c r="G34" s="569"/>
      <c r="H34" s="565" t="s">
        <v>266</v>
      </c>
      <c r="I34" s="566"/>
      <c r="J34" s="1"/>
      <c r="K34" s="1"/>
      <c r="L34" s="1"/>
      <c r="M34" s="1"/>
      <c r="N34" s="394"/>
    </row>
    <row r="35" spans="1:16" x14ac:dyDescent="0.2">
      <c r="A35" s="74"/>
      <c r="B35" s="133" t="str">
        <f>IF(Lang="Français","Déport latéral",IF(Lang="English","Lateral shift",""))</f>
        <v>Déport latéral</v>
      </c>
      <c r="C35" s="151">
        <f ca="1">Alt_para*V_vent/V_para</f>
        <v>458.19875922081002</v>
      </c>
      <c r="D35" s="151">
        <f ca="1">IF(V_satellite&lt;&gt;0,Alt_sat*V_vent_sat/V_satellite,0)</f>
        <v>225.2784351215405</v>
      </c>
      <c r="F35" s="569" t="str">
        <f>IF(Lang="Français","Couleur parachute fusée","Rocket parachute color")</f>
        <v>Couleur parachute fusée</v>
      </c>
      <c r="G35" s="569"/>
      <c r="H35" s="565" t="s">
        <v>267</v>
      </c>
      <c r="I35" s="566"/>
      <c r="J35"/>
      <c r="K35"/>
      <c r="L35"/>
      <c r="M35"/>
      <c r="N35" s="394" t="str">
        <f>IF(Lang="Français","fichier initial","Initial file")</f>
        <v>fichier initial</v>
      </c>
      <c r="P35"/>
    </row>
    <row r="36" spans="1:16" x14ac:dyDescent="0.2">
      <c r="A36" s="59"/>
      <c r="F36" s="569" t="str">
        <f>IF(Lang="Français","Couleur parachute satellite","Satellite parachute color")</f>
        <v>Couleur parachute satellite</v>
      </c>
      <c r="G36" s="569"/>
      <c r="H36" s="573" t="s">
        <v>158</v>
      </c>
      <c r="I36" s="573"/>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570" t="str">
        <f>IF(Lang="Français","Calcul de la surface d'un parachute","Parachute surface calculation")</f>
        <v>Calcul de la surface d'un parachute</v>
      </c>
      <c r="B40" s="571"/>
      <c r="C40" s="571"/>
      <c r="D40" s="572"/>
      <c r="F40" s="570" t="str">
        <f>IF(Lang="Français","Résultats détaillés","Detailled results")</f>
        <v>Résultats détaillés</v>
      </c>
      <c r="G40" s="572"/>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42" t="str">
        <f>IF(Lang="Français","Décollage",IF(Lang="English","Lift-Off",""))</f>
        <v>Décollage</v>
      </c>
      <c r="G42" s="542"/>
      <c r="H42" s="150">
        <v>0</v>
      </c>
      <c r="I42" s="150">
        <v>0</v>
      </c>
      <c r="J42" s="150">
        <v>0</v>
      </c>
      <c r="K42" s="150">
        <v>0</v>
      </c>
      <c r="L42" s="148" t="s">
        <v>14</v>
      </c>
      <c r="M42" s="149">
        <f>Beta_rampe</f>
        <v>80</v>
      </c>
    </row>
    <row r="43" spans="1:16" x14ac:dyDescent="0.2">
      <c r="A43" s="161"/>
      <c r="B43" s="166" t="str">
        <f>IF(Lang="Français","Bord   'a'","Side length 'a'")</f>
        <v>Bord   'a'</v>
      </c>
      <c r="D43" s="162"/>
      <c r="F43" s="543" t="str">
        <f>IF(Lang="Français","Sortie de Rampe",IF(Lang="English","Launch-Pad Exit",""))</f>
        <v>Sortie de Rampe</v>
      </c>
      <c r="G43" s="543"/>
      <c r="H43" s="115">
        <f ca="1">INDEX(t,MATCH("Sortie de rampe",Event,0))</f>
        <v>0.33000000000000013</v>
      </c>
      <c r="I43" s="115">
        <f ca="1">INDEX(pos_z,MATCH("Sortie de rampe",Event,0))</f>
        <v>3.9208844501271174</v>
      </c>
      <c r="J43" s="115">
        <f ca="1">INDEX(pos_x,MATCH("Sortie de rampe",Event,0))</f>
        <v>0.69131856965435989</v>
      </c>
      <c r="K43" s="116">
        <f ca="1">INDEX(vit_xz,MATCH("Sortie de rampe",Event,0))</f>
        <v>25.998115353285044</v>
      </c>
      <c r="L43" s="116">
        <f ca="1">INDEX(acc_xz,MATCH("Sortie de rampe",Event,0))</f>
        <v>83.085354300159153</v>
      </c>
      <c r="M43" s="116">
        <f ca="1">INDEX(BetaD,MATCH("Sortie de rampe",Event,0))</f>
        <v>80</v>
      </c>
    </row>
    <row r="44" spans="1:16" x14ac:dyDescent="0.2">
      <c r="A44" s="161"/>
      <c r="B44" s="167">
        <v>330</v>
      </c>
      <c r="D44" s="162"/>
      <c r="F44" s="543" t="str">
        <f>IF(Lang="Français","Vit max &amp; Acc max",IF(Lang="English","Max Velocity &amp; Acc",""))</f>
        <v>Vit max &amp; Acc max</v>
      </c>
      <c r="G44" s="543"/>
      <c r="H44" s="115" t="s">
        <v>14</v>
      </c>
      <c r="I44" s="115" t="s">
        <v>14</v>
      </c>
      <c r="J44" s="115" t="s">
        <v>14</v>
      </c>
      <c r="K44" s="117">
        <f ca="1">MAX(vit_xz)</f>
        <v>181.84970487869907</v>
      </c>
      <c r="L44" s="118">
        <f ca="1">MAX(acc_xz)</f>
        <v>88.436013975470246</v>
      </c>
      <c r="M44" s="116" t="s">
        <v>14</v>
      </c>
    </row>
    <row r="45" spans="1:16" x14ac:dyDescent="0.2">
      <c r="A45" s="161"/>
      <c r="B45" s="166" t="str">
        <f>IF(Lang="Français","Coté   'b'","Side width 'b'")</f>
        <v>Coté   'b'</v>
      </c>
      <c r="D45" s="162"/>
      <c r="F45" s="543" t="str">
        <f>IF(Lang="Français","Fin de Propulsion",IF(Lang="English","Motor Burn-Out",""))</f>
        <v>Fin de Propulsion</v>
      </c>
      <c r="G45" s="543"/>
      <c r="H45" s="116">
        <f ca="1">INDEX(t,MATCH("Fin de propulsion",Event,0))</f>
        <v>3.5999999999999672</v>
      </c>
      <c r="I45" s="119">
        <f ca="1">INDEX(pos_z,MATCH("Fin de propulsion",Event,0))</f>
        <v>409.48594593228</v>
      </c>
      <c r="J45" s="119">
        <f ca="1">INDEX(pos_x,MATCH("Fin de propulsion",Event,0))</f>
        <v>91.741650991911669</v>
      </c>
      <c r="K45" s="119">
        <f ca="1">INDEX(vit_xz,MATCH("Fin de propulsion",Event,0))</f>
        <v>177.21858060895272</v>
      </c>
      <c r="L45" s="116">
        <f ca="1">INDEX(acc_xz,MATCH("Fin de propulsion",Event,0))</f>
        <v>24.44351610756631</v>
      </c>
      <c r="M45" s="116">
        <f ca="1">INDEX(BetaD,MATCH("Fin de propulsion",Event,0))</f>
        <v>76.303825426196724</v>
      </c>
    </row>
    <row r="46" spans="1:16" x14ac:dyDescent="0.2">
      <c r="A46" s="161"/>
      <c r="B46" s="168">
        <v>320</v>
      </c>
      <c r="D46" s="162"/>
      <c r="F46" s="543" t="s">
        <v>15</v>
      </c>
      <c r="G46" s="543"/>
      <c r="H46" s="118">
        <f ca="1">INDEX(t,MATCH("Apogée",Event,0))</f>
        <v>16.299999999999919</v>
      </c>
      <c r="I46" s="117">
        <f ca="1">INDEX(pos_z,MATCH("Apogée",Event,0))</f>
        <v>1341.0193568885518</v>
      </c>
      <c r="J46" s="120">
        <f ca="1">INDEX(pos_x,MATCH("Apogée",Event,0))</f>
        <v>486.37120577848259</v>
      </c>
      <c r="K46" s="120">
        <f ca="1">INDEX(vit_xz,MATCH("Apogée",Event,0))</f>
        <v>26.232259250333737</v>
      </c>
      <c r="L46" s="116">
        <f ca="1">INDEX(acc_xz,MATCH("Apogée",Event,0))</f>
        <v>9.8301805853401927</v>
      </c>
      <c r="M46" s="121">
        <f ca="1">INDEX(BetaD,MATCH("Apogée",Event,0))</f>
        <v>0.90757033623197148</v>
      </c>
    </row>
    <row r="47" spans="1:16" x14ac:dyDescent="0.2">
      <c r="A47" s="161"/>
      <c r="B47" s="169" t="s">
        <v>9</v>
      </c>
      <c r="D47" s="162"/>
      <c r="F47" s="546" t="str">
        <f>IF(Lang="Français","Impact balistique",IF(Lang="English","Balistic Impact",""))</f>
        <v>Impact balistique</v>
      </c>
      <c r="G47" s="546"/>
      <c r="H47" s="116">
        <f ca="1">INDEX(t,MATCH("Impact balistique",Event,0))</f>
        <v>34.70000000000018</v>
      </c>
      <c r="I47" s="148" t="s">
        <v>16</v>
      </c>
      <c r="J47" s="117">
        <f ca="1">INDEX(pos_x,MATCH("Impact balistique",Event,0))</f>
        <v>870.81250275341392</v>
      </c>
      <c r="K47" s="119">
        <f ca="1">INDEX(vit_xz,MATCH("Impact balistique",Event,0))</f>
        <v>122.77371221737423</v>
      </c>
      <c r="L47" s="116">
        <f ca="1">INDEX(acc_xz,MATCH("Impact balistique",Event,0))</f>
        <v>2.6415471508625474</v>
      </c>
      <c r="M47" s="116">
        <f ca="1">INDEX(BetaD,MATCH("Impact balistique",Event,0))</f>
        <v>-83.641264700703914</v>
      </c>
    </row>
    <row r="48" spans="1:16" x14ac:dyDescent="0.2">
      <c r="A48" s="161"/>
      <c r="B48" s="174">
        <f>(4*B44*B46+B44^2)/10^6</f>
        <v>0.53129999999999999</v>
      </c>
      <c r="D48" s="162"/>
      <c r="F48" s="548" t="str">
        <f>IF(Lang="Français","Ouverture parachute fusée",IF(Lang="English","Rocket parachute opening",""))</f>
        <v>Ouverture parachute fusée</v>
      </c>
      <c r="G48" s="548"/>
      <c r="H48" s="122">
        <f>T_para</f>
        <v>15.6</v>
      </c>
      <c r="I48" s="123">
        <f ca="1">INDEX(pos_z,MATCH("Para",Event_para,0))</f>
        <v>1338.3160174517054</v>
      </c>
      <c r="J48" s="123">
        <f ca="1">INDEX(pos_x,MATCH("Para",Event_para,0))</f>
        <v>467.93762976318811</v>
      </c>
      <c r="K48" s="123">
        <f ca="1">INDEX(vit_xz,MATCH("Para",Event_para,0))</f>
        <v>27.434336631406023</v>
      </c>
      <c r="L48" s="122">
        <f ca="1">INDEX(acc_xz,MATCH("Para",Event_para,0))</f>
        <v>9.9136964568945878</v>
      </c>
      <c r="M48" s="124">
        <f ca="1">INDEX(BetaD,MATCH("Para",Event_para,0))</f>
        <v>15.470019637324882</v>
      </c>
    </row>
    <row r="49" spans="1:13" x14ac:dyDescent="0.2">
      <c r="A49" s="161"/>
      <c r="D49" s="162"/>
      <c r="F49" s="547" t="str">
        <f>IF(Lang="Français","Impact fusée sous para.",IF(Lang="English","Impact of rocket with para. ",""))</f>
        <v>Impact fusée sous para.</v>
      </c>
      <c r="G49" s="547"/>
      <c r="H49" s="125">
        <f ca="1">T_para+Dt_para</f>
        <v>107.239751844162</v>
      </c>
      <c r="I49" s="127" t="s">
        <v>16</v>
      </c>
      <c r="J49" s="126" t="str">
        <f ca="1">CONCATENATE(TEXT(X_para-Dx_para,"0")," | ",TEXT(X_para+Dx_para,"0"))</f>
        <v>10 | 926</v>
      </c>
      <c r="K49" s="126">
        <f ca="1">V_para</f>
        <v>14.604099100219946</v>
      </c>
      <c r="L49" s="128">
        <f>g</f>
        <v>9.81</v>
      </c>
      <c r="M49" s="128" t="s">
        <v>14</v>
      </c>
    </row>
    <row r="50" spans="1:13" x14ac:dyDescent="0.2">
      <c r="A50" s="161"/>
      <c r="D50" s="162"/>
      <c r="F50" s="544" t="str">
        <f>IF(Lang="Français","Largage du satellite",IF(Lang="English","Satellite separation",""))</f>
        <v>Largage du satellite</v>
      </c>
      <c r="G50" s="545"/>
      <c r="H50" s="122">
        <f>IF(T_satellite&lt;&gt;0,T_satellite,"")</f>
        <v>4.5999999999999996</v>
      </c>
      <c r="I50" s="123">
        <f ca="1">IF(T_satellite&lt;&gt;0,INDEX(pos_z,MATCH("Satellite",Event_sat,0)),"")</f>
        <v>570.20506866099674</v>
      </c>
      <c r="J50" s="129">
        <f ca="1">IF(T_satellite&lt;&gt;0,INDEX(pos_x,MATCH("Satellite",Event_sat,0)),"")</f>
        <v>132.07618777215259</v>
      </c>
      <c r="K50" s="123">
        <f ca="1">IF(T_satellite&lt;&gt;0,INDEX(vit_xz,MATCH("Satellite",Event_sat,0)),"")</f>
        <v>154.77051376708334</v>
      </c>
      <c r="L50" s="122">
        <f ca="1">IF(T_satellite&lt;&gt;0,INDEX(acc_xz,MATCH("Satellite",Event_sat,0)),"")</f>
        <v>21.038072873726332</v>
      </c>
      <c r="M50" s="124">
        <f ca="1">IF(T_satellite&lt;&gt;0,INDEX(BetaD,MATCH("Satellite",Event_sat,0)),"")</f>
        <v>75.473742154207713</v>
      </c>
    </row>
    <row r="51" spans="1:13" x14ac:dyDescent="0.2">
      <c r="A51" s="161"/>
      <c r="B51" s="166" t="str">
        <f>IF(Lang="Français","Rayon exterieur","Half-diameter ext")</f>
        <v>Rayon exterieur</v>
      </c>
      <c r="D51" s="162"/>
      <c r="F51" s="540" t="str">
        <f>IF(Lang="Français","Impact du satellite",IF(Lang="English","Satellite impact",""))</f>
        <v>Impact du satellite</v>
      </c>
      <c r="G51" s="541"/>
      <c r="H51" s="125">
        <f ca="1">IF(T_satellite&lt;&gt;0,T_satellite+Dt_satellite,"")</f>
        <v>49.655687024308094</v>
      </c>
      <c r="I51" s="130" t="str">
        <f>IF(T_satellite&lt;&gt;0,"~0","")</f>
        <v>~0</v>
      </c>
      <c r="J51" s="130" t="str">
        <f ca="1">IF(T_satellite&lt;&gt;0,CONCATENATE(TEXT(X_satellite-Dx_sat,"0")," | ",TEXT(X_satellite+Dx_sat,"0")),"")</f>
        <v>-93 | 357</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15.6</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1341.0193568885518</v>
      </c>
      <c r="C121" s="216">
        <f ca="1">MAX(Altitude_culmi,Portee_balistique)</f>
        <v>1341.0193568885518</v>
      </c>
    </row>
    <row r="123" spans="2:3" x14ac:dyDescent="0.2">
      <c r="B123" s="210" t="s">
        <v>49</v>
      </c>
      <c r="C123" s="211" t="s">
        <v>45</v>
      </c>
    </row>
    <row r="124" spans="2:3" x14ac:dyDescent="0.2">
      <c r="B124" s="217">
        <f ca="1">X_para</f>
        <v>467.93762976318811</v>
      </c>
      <c r="C124" s="214">
        <f ca="1">Alt_para</f>
        <v>1338.3160174517054</v>
      </c>
    </row>
    <row r="125" spans="2:3" x14ac:dyDescent="0.2">
      <c r="B125" s="217">
        <f ca="1">X_para</f>
        <v>467.93762976318811</v>
      </c>
      <c r="C125" s="214">
        <f ca="1">Alt_para/2</f>
        <v>669.15800872585271</v>
      </c>
    </row>
    <row r="126" spans="2:3" x14ac:dyDescent="0.2">
      <c r="B126" s="217">
        <f ca="1">X_para</f>
        <v>467.93762976318811</v>
      </c>
      <c r="C126" s="214">
        <v>0</v>
      </c>
    </row>
    <row r="127" spans="2:3" x14ac:dyDescent="0.2">
      <c r="B127" s="217">
        <f ca="1">X_para+Alt_para/40</f>
        <v>501.39553019948073</v>
      </c>
      <c r="C127" s="214">
        <f ca="1">Alt_para/20</f>
        <v>66.915800872585265</v>
      </c>
    </row>
    <row r="128" spans="2:3" x14ac:dyDescent="0.2">
      <c r="B128" s="217">
        <f ca="1">X_para</f>
        <v>467.93762976318811</v>
      </c>
      <c r="C128" s="214">
        <v>0</v>
      </c>
    </row>
    <row r="129" spans="2:6" x14ac:dyDescent="0.2">
      <c r="B129" s="217">
        <f ca="1">X_para-Alt_para/40</f>
        <v>434.47972932689549</v>
      </c>
      <c r="C129" s="214">
        <f ca="1">Alt_para/20</f>
        <v>66.915800872585265</v>
      </c>
    </row>
    <row r="130" spans="2:6" x14ac:dyDescent="0.2">
      <c r="B130" s="218">
        <f ca="1">X_para</f>
        <v>467.93762976318811</v>
      </c>
      <c r="C130" s="219">
        <v>0</v>
      </c>
    </row>
    <row r="131" spans="2:6" x14ac:dyDescent="0.2">
      <c r="B131" s="210" t="s">
        <v>48</v>
      </c>
      <c r="C131" s="211" t="s">
        <v>45</v>
      </c>
    </row>
    <row r="132" spans="2:6" x14ac:dyDescent="0.2">
      <c r="B132" s="213">
        <f>T_para</f>
        <v>15.6</v>
      </c>
      <c r="C132" s="214">
        <f ca="1">Alt_para</f>
        <v>1338.3160174517054</v>
      </c>
    </row>
    <row r="133" spans="2:6" x14ac:dyDescent="0.2">
      <c r="B133" s="213">
        <f ca="1">(B132+B134)/2</f>
        <v>61.419875922080998</v>
      </c>
      <c r="C133" s="214">
        <f ca="1">(C132+C134)/2</f>
        <v>669.15800872585271</v>
      </c>
      <c r="E133" s="232">
        <v>1</v>
      </c>
      <c r="F133" s="233" t="s">
        <v>175</v>
      </c>
    </row>
    <row r="134" spans="2:6" x14ac:dyDescent="0.2">
      <c r="B134" s="213">
        <f ca="1">H49</f>
        <v>107.239751844162</v>
      </c>
      <c r="C134" s="214">
        <f>0</f>
        <v>0</v>
      </c>
      <c r="E134" s="161">
        <v>1</v>
      </c>
      <c r="F134" s="234" t="s">
        <v>176</v>
      </c>
    </row>
    <row r="135" spans="2:6" x14ac:dyDescent="0.2">
      <c r="B135" s="213">
        <f ca="1">H49+E133*sS/2*zZ_fus-E134*sS*tT_fus</f>
        <v>106.0095273501578</v>
      </c>
      <c r="C135" s="214">
        <f ca="1">Alt_para-V_para*(H49-T_para)+E133*sS*Altitude_culmi/H49*zZ_fus+E134*sS/2*Altitude_culmi/H49*tT_fus</f>
        <v>61.931781603192135</v>
      </c>
      <c r="E135" s="161"/>
      <c r="F135" s="241" t="s">
        <v>177</v>
      </c>
    </row>
    <row r="136" spans="2:6" x14ac:dyDescent="0.2">
      <c r="B136" s="213">
        <f ca="1">H49</f>
        <v>107.239751844162</v>
      </c>
      <c r="C136" s="214">
        <f ca="1">Alt_para-V_para*(H49-T_para)</f>
        <v>0</v>
      </c>
      <c r="E136" s="235" t="s">
        <v>172</v>
      </c>
      <c r="F136" s="236">
        <f ca="1">T_balistique/10</f>
        <v>3.470000000000018</v>
      </c>
    </row>
    <row r="137" spans="2:6" x14ac:dyDescent="0.2">
      <c r="B137" s="213">
        <f ca="1">H49-E133*sS/2*zZ_fus-E134*sS*tT_fus</f>
        <v>102.53952735015777</v>
      </c>
      <c r="C137" s="214">
        <f ca="1">Alt_para-V_para*(H49-T_para)+E133*sS*Altitude_culmi/H49*zZ_fus-E134*sS/2*Altitude_culmi/H49*tT_fus</f>
        <v>24.852029220342903</v>
      </c>
      <c r="E137" s="235" t="s">
        <v>173</v>
      </c>
      <c r="F137" s="236">
        <f ca="1">(H49-T_para)/H49</f>
        <v>0.85453155446807161</v>
      </c>
    </row>
    <row r="138" spans="2:6" x14ac:dyDescent="0.2">
      <c r="B138" s="215">
        <f ca="1">H49</f>
        <v>107.239751844162</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132.07618777215259</v>
      </c>
      <c r="C141" s="214">
        <f ca="1">IF(Nb_sat="1 satellite",Alt_sat)</f>
        <v>570.20506866099674</v>
      </c>
    </row>
    <row r="142" spans="2:6" x14ac:dyDescent="0.2">
      <c r="B142" s="217">
        <f ca="1">IF(Nb_sat="1 satellite",X_satellite)</f>
        <v>132.07618777215259</v>
      </c>
      <c r="C142" s="214">
        <f ca="1">IF(Nb_sat="1 satellite",Alt_sat*1/4)</f>
        <v>142.55126716524919</v>
      </c>
    </row>
    <row r="143" spans="2:6" x14ac:dyDescent="0.2">
      <c r="B143" s="217">
        <f ca="1">IF(Nb_sat="1 satellite",X_satellite)</f>
        <v>132.07618777215259</v>
      </c>
      <c r="C143" s="214">
        <f>IF(Nb_sat="1 satellite",0)</f>
        <v>0</v>
      </c>
    </row>
    <row r="144" spans="2:6" x14ac:dyDescent="0.2">
      <c r="B144" s="217">
        <f ca="1">IF(Nb_sat="1 satellite",X_satellite+Alt_sat/40)</f>
        <v>146.33131448867752</v>
      </c>
      <c r="C144" s="214">
        <f ca="1">IF(Nb_sat="1 satellite",Alt_sat/20)</f>
        <v>28.510253433049837</v>
      </c>
    </row>
    <row r="145" spans="2:6" x14ac:dyDescent="0.2">
      <c r="B145" s="217">
        <f ca="1">IF(Nb_sat="1 satellite",X_satellite)</f>
        <v>132.07618777215259</v>
      </c>
      <c r="C145" s="214">
        <f>IF(Nb_sat="1 satellite",0)</f>
        <v>0</v>
      </c>
    </row>
    <row r="146" spans="2:6" x14ac:dyDescent="0.2">
      <c r="B146" s="217">
        <f ca="1">IF(Nb_sat="1 satellite",X_satellite-Alt_sat/40)</f>
        <v>117.82106105562768</v>
      </c>
      <c r="C146" s="214">
        <f ca="1">IF(Nb_sat="1 satellite",Alt_sat/20)</f>
        <v>28.510253433049837</v>
      </c>
    </row>
    <row r="147" spans="2:6" x14ac:dyDescent="0.2">
      <c r="B147" s="218">
        <f ca="1">IF(Nb_sat="1 satellite",X_satellite)</f>
        <v>132.07618777215259</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570.20506866099674</v>
      </c>
      <c r="D149" s="221"/>
    </row>
    <row r="150" spans="2:6" x14ac:dyDescent="0.2">
      <c r="B150" s="213">
        <f ca="1">(B149+B151)/2</f>
        <v>27.127843512154048</v>
      </c>
      <c r="C150" s="214">
        <f ca="1">(C149+C151)/2</f>
        <v>285.10253433049837</v>
      </c>
      <c r="D150" s="221"/>
    </row>
    <row r="151" spans="2:6" x14ac:dyDescent="0.2">
      <c r="B151" s="213">
        <f ca="1">IF(Nb_sat="1 satellite",H51)</f>
        <v>49.655687024308094</v>
      </c>
      <c r="C151" s="214">
        <f>IF(Nb_sat="1 satellite",0)</f>
        <v>0</v>
      </c>
    </row>
    <row r="152" spans="2:6" x14ac:dyDescent="0.2">
      <c r="B152" s="213">
        <f ca="1">IF(Nb_sat="1 satellite",H51+E133*sS/2*zZ_sat-E134*sS*tT_sat)</f>
        <v>47.804774887552185</v>
      </c>
      <c r="C152" s="214">
        <f ca="1">IF(Nb_sat="1 satellite",Alt_sat-V_satellite*(H51-T_satellite)+E133*sS*Altitude_culmi/H51*zZ_sat+E134*sS/2*Altitude_culmi/H51*tT_sat)</f>
        <v>103.25005978665345</v>
      </c>
      <c r="D152" s="221"/>
    </row>
    <row r="153" spans="2:6" x14ac:dyDescent="0.2">
      <c r="B153" s="213">
        <f ca="1">IF(Nb_sat="1 satellite",H51)</f>
        <v>49.655687024308094</v>
      </c>
      <c r="C153" s="214">
        <f>IF(Nb_sat="1 satellite",0)</f>
        <v>0</v>
      </c>
    </row>
    <row r="154" spans="2:6" x14ac:dyDescent="0.2">
      <c r="B154" s="213">
        <f ca="1">IF(Nb_sat="1 satellite",H51-sS/2*zZ_sat-E134*sS*tT_sat)</f>
        <v>45.486599161063964</v>
      </c>
      <c r="C154" s="214">
        <f ca="1">IF(Nb_sat="1 satellite",Alt_sat-V_satellite*(H51-T_satellite)+E133*sS*Altitude_culmi/H51*zZ_sat-E134*sS/2*Altitude_culmi/H51*tT_sat)</f>
        <v>21.960916364700985</v>
      </c>
      <c r="E154" s="239" t="s">
        <v>173</v>
      </c>
      <c r="F154" s="240">
        <f ca="1">(T_balistique-T_satellite)/T_balistique</f>
        <v>0.86743515850144159</v>
      </c>
    </row>
    <row r="155" spans="2:6" x14ac:dyDescent="0.2">
      <c r="B155" s="215">
        <f ca="1">IF(Nb_sat="1 satellite",H51)</f>
        <v>49.655687024308094</v>
      </c>
      <c r="C155" s="216">
        <f>IF(Nb_sat="1 satellite",0)</f>
        <v>0</v>
      </c>
      <c r="E155" s="237" t="s">
        <v>174</v>
      </c>
      <c r="F155" s="238">
        <f ca="1">V_satellite*(T_balistique-T_satellite)/Alt_sat</f>
        <v>0.66806216901677384</v>
      </c>
    </row>
    <row r="157" spans="2:6" x14ac:dyDescent="0.2">
      <c r="B157" s="210" t="s">
        <v>2</v>
      </c>
      <c r="C157" s="228" t="s">
        <v>29</v>
      </c>
      <c r="D157" s="211" t="s">
        <v>3</v>
      </c>
    </row>
    <row r="158" spans="2:6" x14ac:dyDescent="0.2">
      <c r="B158" s="231">
        <f>T_para/4</f>
        <v>3.9</v>
      </c>
      <c r="C158" s="82">
        <f ca="1">Alt_para/2</f>
        <v>669.15800872585271</v>
      </c>
      <c r="D158" s="214">
        <f ca="1">X_para/4</f>
        <v>116.98440744079703</v>
      </c>
    </row>
    <row r="159" spans="2:6" x14ac:dyDescent="0.2">
      <c r="B159" s="229">
        <f ca="1">Temps_culmi + (T_balistique-Temps_culmi)/2</f>
        <v>25.50000000000005</v>
      </c>
      <c r="C159" s="230">
        <f ca="1">Altitude_culmi/2</f>
        <v>670.50967844427589</v>
      </c>
      <c r="D159" s="216">
        <f ca="1">X_culmi+(Portee_balistique-X_culmi)*2/3</f>
        <v>742.66540376177022</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486.37120577848259</v>
      </c>
      <c r="E162" s="422"/>
      <c r="F162" s="423" t="s">
        <v>305</v>
      </c>
    </row>
    <row r="163" spans="2:6" x14ac:dyDescent="0.2">
      <c r="B163" s="231" t="e">
        <f ca="1">IF(AND(Altitude_culmi&gt;80, Altitude_culmi&lt;=350), 49, NA())</f>
        <v>#N/A</v>
      </c>
      <c r="C163" s="5">
        <v>23</v>
      </c>
      <c r="D163" s="82">
        <f t="shared" ca="1" si="0"/>
        <v>509.37120577848259</v>
      </c>
      <c r="E163" s="82"/>
      <c r="F163" s="214">
        <f t="shared" ref="F163:F178" ca="1" si="1">X_culmi-C162</f>
        <v>486.37120577848259</v>
      </c>
    </row>
    <row r="164" spans="2:6" x14ac:dyDescent="0.2">
      <c r="B164" s="231" t="e">
        <f ca="1">IF(AND(Altitude_culmi&gt;80, Altitude_culmi&lt;=350), 43, NA())</f>
        <v>#N/A</v>
      </c>
      <c r="C164" s="5">
        <v>23</v>
      </c>
      <c r="D164" s="82">
        <f t="shared" ca="1" si="0"/>
        <v>509.37120577848259</v>
      </c>
      <c r="E164" s="82"/>
      <c r="F164" s="214">
        <f t="shared" ca="1" si="1"/>
        <v>463.37120577848259</v>
      </c>
    </row>
    <row r="165" spans="2:6" x14ac:dyDescent="0.2">
      <c r="B165" s="231" t="e">
        <f ca="1">IF(AND(Altitude_culmi&gt;80, Altitude_culmi&lt;=350), 43, NA())</f>
        <v>#N/A</v>
      </c>
      <c r="C165" s="5">
        <v>0</v>
      </c>
      <c r="D165" s="82">
        <f t="shared" ca="1" si="0"/>
        <v>486.37120577848259</v>
      </c>
      <c r="E165" s="82"/>
      <c r="F165" s="214">
        <f t="shared" ca="1" si="1"/>
        <v>463.37120577848259</v>
      </c>
    </row>
    <row r="166" spans="2:6" x14ac:dyDescent="0.2">
      <c r="B166" s="231" t="e">
        <f ca="1">IF(AND(Altitude_culmi&gt;80, Altitude_culmi&lt;=350), 43, NA())</f>
        <v>#N/A</v>
      </c>
      <c r="C166" s="5">
        <v>23</v>
      </c>
      <c r="D166" s="82">
        <f t="shared" ca="1" si="0"/>
        <v>509.37120577848259</v>
      </c>
      <c r="E166" s="82"/>
      <c r="F166" s="214">
        <f t="shared" ca="1" si="1"/>
        <v>486.37120577848259</v>
      </c>
    </row>
    <row r="167" spans="2:6" x14ac:dyDescent="0.2">
      <c r="B167" s="231" t="e">
        <f ca="1">IF(AND(Altitude_culmi&gt;80, Altitude_culmi&lt;=350), 0.5, NA())</f>
        <v>#N/A</v>
      </c>
      <c r="C167" s="5">
        <v>23</v>
      </c>
      <c r="D167" s="82">
        <f t="shared" ca="1" si="0"/>
        <v>509.37120577848259</v>
      </c>
      <c r="E167" s="82"/>
      <c r="F167" s="214">
        <f t="shared" ca="1" si="1"/>
        <v>463.37120577848259</v>
      </c>
    </row>
    <row r="168" spans="2:6" x14ac:dyDescent="0.2">
      <c r="B168" s="231" t="e">
        <f ca="1">IF(AND(Altitude_culmi&gt;80, Altitude_culmi&lt;=350), 0.5, NA())</f>
        <v>#N/A</v>
      </c>
      <c r="C168" s="5">
        <v>8</v>
      </c>
      <c r="D168" s="82">
        <f t="shared" ca="1" si="0"/>
        <v>494.37120577848259</v>
      </c>
      <c r="E168" s="82"/>
      <c r="F168" s="214">
        <f t="shared" ca="1" si="1"/>
        <v>463.37120577848259</v>
      </c>
    </row>
    <row r="169" spans="2:6" x14ac:dyDescent="0.2">
      <c r="B169" s="231" t="e">
        <f ca="1">IF(AND(Altitude_culmi&gt;80, Altitude_culmi&lt;=350), 27, NA())</f>
        <v>#N/A</v>
      </c>
      <c r="C169" s="5">
        <v>8</v>
      </c>
      <c r="D169" s="82">
        <f t="shared" ca="1" si="0"/>
        <v>494.37120577848259</v>
      </c>
      <c r="E169" s="82"/>
      <c r="F169" s="214">
        <f t="shared" ca="1" si="1"/>
        <v>478.37120577848259</v>
      </c>
    </row>
    <row r="170" spans="2:6" x14ac:dyDescent="0.2">
      <c r="B170" s="231" t="e">
        <f ca="1">IF(AND(Altitude_culmi&gt;80, Altitude_culmi&lt;=350), 27, NA())</f>
        <v>#N/A</v>
      </c>
      <c r="C170" s="5">
        <v>23</v>
      </c>
      <c r="D170" s="82">
        <f t="shared" ca="1" si="0"/>
        <v>509.37120577848259</v>
      </c>
      <c r="E170" s="82"/>
      <c r="F170" s="214">
        <f t="shared" ca="1" si="1"/>
        <v>478.37120577848259</v>
      </c>
    </row>
    <row r="171" spans="2:6" x14ac:dyDescent="0.2">
      <c r="B171" s="231" t="e">
        <f ca="1">IF(AND(Altitude_culmi&gt;80, Altitude_culmi&lt;=350), 27, NA())</f>
        <v>#N/A</v>
      </c>
      <c r="C171" s="5">
        <v>8</v>
      </c>
      <c r="D171" s="82">
        <f t="shared" ca="1" si="0"/>
        <v>494.37120577848259</v>
      </c>
      <c r="E171" s="82"/>
      <c r="F171" s="214">
        <f t="shared" ca="1" si="1"/>
        <v>463.37120577848259</v>
      </c>
    </row>
    <row r="172" spans="2:6" x14ac:dyDescent="0.2">
      <c r="B172" s="231" t="e">
        <f ca="1">IF(AND(Altitude_culmi&gt;80, Altitude_culmi&lt;=350), 29, NA())</f>
        <v>#N/A</v>
      </c>
      <c r="C172" s="5">
        <v>7.6</v>
      </c>
      <c r="D172" s="82">
        <f t="shared" ca="1" si="0"/>
        <v>493.97120577848261</v>
      </c>
      <c r="E172" s="82"/>
      <c r="F172" s="214">
        <f t="shared" ca="1" si="1"/>
        <v>478.37120577848259</v>
      </c>
    </row>
    <row r="173" spans="2:6" x14ac:dyDescent="0.2">
      <c r="B173" s="231" t="e">
        <f ca="1">IF(AND(Altitude_culmi&gt;80, Altitude_culmi&lt;=350), 31, NA())</f>
        <v>#N/A</v>
      </c>
      <c r="C173" s="5">
        <v>6.8</v>
      </c>
      <c r="D173" s="82">
        <f t="shared" ca="1" si="0"/>
        <v>493.1712057784826</v>
      </c>
      <c r="E173" s="82"/>
      <c r="F173" s="214">
        <f t="shared" ca="1" si="1"/>
        <v>478.77120577848257</v>
      </c>
    </row>
    <row r="174" spans="2:6" x14ac:dyDescent="0.2">
      <c r="B174" s="231" t="e">
        <f ca="1">IF(AND(Altitude_culmi&gt;80, Altitude_culmi&lt;=350), 32, NA())</f>
        <v>#N/A</v>
      </c>
      <c r="C174" s="5">
        <v>6</v>
      </c>
      <c r="D174" s="82">
        <f t="shared" ca="1" si="0"/>
        <v>492.37120577848259</v>
      </c>
      <c r="E174" s="82"/>
      <c r="F174" s="214">
        <f t="shared" ca="1" si="1"/>
        <v>479.57120577848258</v>
      </c>
    </row>
    <row r="175" spans="2:6" x14ac:dyDescent="0.2">
      <c r="B175" s="231" t="e">
        <f ca="1">IF(AND(Altitude_culmi&gt;80, Altitude_culmi&lt;=350), 33, NA())</f>
        <v>#N/A</v>
      </c>
      <c r="C175" s="5">
        <v>5</v>
      </c>
      <c r="D175" s="82">
        <f t="shared" ca="1" si="0"/>
        <v>491.37120577848259</v>
      </c>
      <c r="E175" s="82"/>
      <c r="F175" s="214">
        <f t="shared" ca="1" si="1"/>
        <v>480.37120577848259</v>
      </c>
    </row>
    <row r="176" spans="2:6" x14ac:dyDescent="0.2">
      <c r="B176" s="231" t="e">
        <f ca="1">IF(AND(Altitude_culmi&gt;80, Altitude_culmi&lt;=350), 34, NA())</f>
        <v>#N/A</v>
      </c>
      <c r="C176" s="5">
        <v>3.8</v>
      </c>
      <c r="D176" s="82">
        <f t="shared" ca="1" si="0"/>
        <v>490.1712057784826</v>
      </c>
      <c r="E176" s="82"/>
      <c r="F176" s="214">
        <f t="shared" ca="1" si="1"/>
        <v>481.37120577848259</v>
      </c>
    </row>
    <row r="177" spans="2:6" x14ac:dyDescent="0.2">
      <c r="B177" s="229" t="e">
        <f ca="1">IF(AND(Altitude_culmi&gt;80, Altitude_culmi&lt;=350), 35, NA())</f>
        <v>#N/A</v>
      </c>
      <c r="C177" s="421">
        <v>0</v>
      </c>
      <c r="D177" s="230">
        <f t="shared" ca="1" si="0"/>
        <v>486.37120577848259</v>
      </c>
      <c r="E177" s="82"/>
      <c r="F177" s="214">
        <f t="shared" ca="1" si="1"/>
        <v>482.57120577848258</v>
      </c>
    </row>
    <row r="178" spans="2:6" x14ac:dyDescent="0.2">
      <c r="E178" s="230"/>
      <c r="F178" s="216">
        <f t="shared" ca="1" si="1"/>
        <v>486.37120577848259</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486.37120577848259</v>
      </c>
      <c r="E180" s="228"/>
      <c r="F180" s="211" t="s">
        <v>308</v>
      </c>
    </row>
    <row r="181" spans="2:6" x14ac:dyDescent="0.2">
      <c r="B181" s="231">
        <f ca="1">IF(Altitude_culmi&gt;350, 300, NA())</f>
        <v>300</v>
      </c>
      <c r="C181" s="5">
        <v>0</v>
      </c>
      <c r="D181" s="82">
        <f t="shared" ca="1" si="2"/>
        <v>486.37120577848259</v>
      </c>
      <c r="E181" s="82"/>
      <c r="F181" s="214">
        <f t="shared" ref="F181:F201" ca="1" si="3">X_culmi-C180</f>
        <v>486.37120577848259</v>
      </c>
    </row>
    <row r="182" spans="2:6" x14ac:dyDescent="0.2">
      <c r="B182" s="231">
        <f ca="1">IF(Altitude_culmi&gt;350, 280, NA())</f>
        <v>280</v>
      </c>
      <c r="C182" s="5">
        <v>10</v>
      </c>
      <c r="D182" s="82">
        <f t="shared" ca="1" si="2"/>
        <v>496.37120577848259</v>
      </c>
      <c r="E182" s="82"/>
      <c r="F182" s="214">
        <f t="shared" ca="1" si="3"/>
        <v>486.37120577848259</v>
      </c>
    </row>
    <row r="183" spans="2:6" x14ac:dyDescent="0.2">
      <c r="B183" s="231">
        <f ca="1">IF(Altitude_culmi&gt;350, 280, NA())</f>
        <v>280</v>
      </c>
      <c r="C183" s="5">
        <v>0</v>
      </c>
      <c r="D183" s="82">
        <f t="shared" ca="1" si="2"/>
        <v>486.37120577848259</v>
      </c>
      <c r="E183" s="82"/>
      <c r="F183" s="214">
        <f t="shared" ca="1" si="3"/>
        <v>476.37120577848259</v>
      </c>
    </row>
    <row r="184" spans="2:6" x14ac:dyDescent="0.2">
      <c r="B184" s="231">
        <f ca="1">IF(Altitude_culmi&gt;350, 280, NA())</f>
        <v>280</v>
      </c>
      <c r="C184" s="5">
        <v>10</v>
      </c>
      <c r="D184" s="82">
        <f t="shared" ca="1" si="2"/>
        <v>496.37120577848259</v>
      </c>
      <c r="E184" s="82"/>
      <c r="F184" s="214">
        <f t="shared" ca="1" si="3"/>
        <v>486.37120577848259</v>
      </c>
    </row>
    <row r="185" spans="2:6" x14ac:dyDescent="0.2">
      <c r="B185" s="231">
        <f ca="1">IF(Altitude_culmi&gt;350, 200, NA())</f>
        <v>200</v>
      </c>
      <c r="C185" s="5">
        <v>13</v>
      </c>
      <c r="D185" s="82">
        <f t="shared" ca="1" si="2"/>
        <v>499.37120577848259</v>
      </c>
      <c r="E185" s="82"/>
      <c r="F185" s="214">
        <f t="shared" ca="1" si="3"/>
        <v>476.37120577848259</v>
      </c>
    </row>
    <row r="186" spans="2:6" x14ac:dyDescent="0.2">
      <c r="B186" s="231">
        <f ca="1">IF(Altitude_culmi&gt;350, 160, NA())</f>
        <v>160</v>
      </c>
      <c r="C186" s="5">
        <v>17</v>
      </c>
      <c r="D186" s="82">
        <f t="shared" ca="1" si="2"/>
        <v>503.37120577848259</v>
      </c>
      <c r="E186" s="82"/>
      <c r="F186" s="214">
        <f t="shared" ca="1" si="3"/>
        <v>473.37120577848259</v>
      </c>
    </row>
    <row r="187" spans="2:6" x14ac:dyDescent="0.2">
      <c r="B187" s="231">
        <f ca="1">IF(Altitude_culmi&gt;350, 115, NA())</f>
        <v>115</v>
      </c>
      <c r="C187" s="5">
        <v>20</v>
      </c>
      <c r="D187" s="82">
        <f t="shared" ca="1" si="2"/>
        <v>506.37120577848259</v>
      </c>
      <c r="E187" s="82"/>
      <c r="F187" s="214">
        <f t="shared" ca="1" si="3"/>
        <v>469.37120577848259</v>
      </c>
    </row>
    <row r="188" spans="2:6" x14ac:dyDescent="0.2">
      <c r="B188" s="231">
        <f ca="1">IF(Altitude_culmi&gt;350, 90, NA())</f>
        <v>90</v>
      </c>
      <c r="C188" s="5">
        <v>25</v>
      </c>
      <c r="D188" s="82">
        <f t="shared" ca="1" si="2"/>
        <v>511.37120577848259</v>
      </c>
      <c r="E188" s="82"/>
      <c r="F188" s="214">
        <f t="shared" ca="1" si="3"/>
        <v>466.37120577848259</v>
      </c>
    </row>
    <row r="189" spans="2:6" x14ac:dyDescent="0.2">
      <c r="B189" s="231">
        <f ca="1">IF(Altitude_culmi&gt;350, 57, NA())</f>
        <v>57</v>
      </c>
      <c r="C189" s="5">
        <v>30</v>
      </c>
      <c r="D189" s="82">
        <f t="shared" ca="1" si="2"/>
        <v>516.37120577848259</v>
      </c>
      <c r="E189" s="82"/>
      <c r="F189" s="214">
        <f t="shared" ca="1" si="3"/>
        <v>461.37120577848259</v>
      </c>
    </row>
    <row r="190" spans="2:6" x14ac:dyDescent="0.2">
      <c r="B190" s="231">
        <f ca="1">IF(Altitude_culmi&gt;350, 40, NA())</f>
        <v>40</v>
      </c>
      <c r="C190" s="5">
        <v>36</v>
      </c>
      <c r="D190" s="82">
        <f t="shared" ca="1" si="2"/>
        <v>522.37120577848259</v>
      </c>
      <c r="E190" s="82"/>
      <c r="F190" s="214">
        <f t="shared" ca="1" si="3"/>
        <v>456.37120577848259</v>
      </c>
    </row>
    <row r="191" spans="2:6" x14ac:dyDescent="0.2">
      <c r="B191" s="231">
        <f ca="1">IF(Altitude_culmi&gt;350, 20, NA())</f>
        <v>20</v>
      </c>
      <c r="C191" s="5">
        <v>48</v>
      </c>
      <c r="D191" s="82">
        <f t="shared" ca="1" si="2"/>
        <v>534.37120577848259</v>
      </c>
      <c r="E191" s="82"/>
      <c r="F191" s="214">
        <f t="shared" ca="1" si="3"/>
        <v>450.37120577848259</v>
      </c>
    </row>
    <row r="192" spans="2:6" x14ac:dyDescent="0.2">
      <c r="B192" s="231">
        <f ca="1">IF(Altitude_culmi&gt;350, 0.5, NA())</f>
        <v>0.5</v>
      </c>
      <c r="C192" s="5">
        <v>62</v>
      </c>
      <c r="D192" s="82">
        <f t="shared" ca="1" si="2"/>
        <v>548.37120577848259</v>
      </c>
      <c r="E192" s="82"/>
      <c r="F192" s="214">
        <f t="shared" ca="1" si="3"/>
        <v>438.37120577848259</v>
      </c>
    </row>
    <row r="193" spans="2:6" x14ac:dyDescent="0.2">
      <c r="B193" s="231">
        <f ca="1">IF(Altitude_culmi&gt;350, 0.5, NA())</f>
        <v>0.5</v>
      </c>
      <c r="C193" s="5">
        <v>37</v>
      </c>
      <c r="D193" s="82">
        <f t="shared" ca="1" si="2"/>
        <v>523.37120577848259</v>
      </c>
      <c r="E193" s="82"/>
      <c r="F193" s="214">
        <f t="shared" ca="1" si="3"/>
        <v>424.37120577848259</v>
      </c>
    </row>
    <row r="194" spans="2:6" x14ac:dyDescent="0.2">
      <c r="B194" s="231">
        <f ca="1">IF(Altitude_culmi&gt;350, 15, NA())</f>
        <v>15</v>
      </c>
      <c r="C194" s="5">
        <v>30</v>
      </c>
      <c r="D194" s="82">
        <f t="shared" ca="1" si="2"/>
        <v>516.37120577848259</v>
      </c>
      <c r="E194" s="82"/>
      <c r="F194" s="214">
        <f t="shared" ca="1" si="3"/>
        <v>449.37120577848259</v>
      </c>
    </row>
    <row r="195" spans="2:6" x14ac:dyDescent="0.2">
      <c r="B195" s="231">
        <f ca="1">IF(Altitude_culmi&gt;350, 30, NA())</f>
        <v>30</v>
      </c>
      <c r="C195" s="5">
        <v>15</v>
      </c>
      <c r="D195" s="82">
        <f t="shared" ca="1" si="2"/>
        <v>501.37120577848259</v>
      </c>
      <c r="E195" s="82"/>
      <c r="F195" s="214">
        <f t="shared" ca="1" si="3"/>
        <v>456.37120577848259</v>
      </c>
    </row>
    <row r="196" spans="2:6" x14ac:dyDescent="0.2">
      <c r="B196" s="231">
        <f ca="1">IF(Altitude_culmi&gt;350, 37, NA())</f>
        <v>37</v>
      </c>
      <c r="C196" s="5">
        <v>0</v>
      </c>
      <c r="D196" s="82">
        <f t="shared" ca="1" si="2"/>
        <v>486.37120577848259</v>
      </c>
      <c r="E196" s="82"/>
      <c r="F196" s="214">
        <f t="shared" ca="1" si="3"/>
        <v>471.37120577848259</v>
      </c>
    </row>
    <row r="197" spans="2:6" x14ac:dyDescent="0.2">
      <c r="B197" s="231">
        <f ca="1">IF(Altitude_culmi&gt;350, 67, NA())</f>
        <v>67</v>
      </c>
      <c r="C197" s="5">
        <v>0</v>
      </c>
      <c r="D197" s="82">
        <f t="shared" ca="1" si="2"/>
        <v>486.37120577848259</v>
      </c>
      <c r="E197" s="82"/>
      <c r="F197" s="214">
        <f t="shared" ca="1" si="3"/>
        <v>486.37120577848259</v>
      </c>
    </row>
    <row r="198" spans="2:6" x14ac:dyDescent="0.2">
      <c r="B198" s="231">
        <f ca="1">IF(Altitude_culmi&gt;350, 67, NA())</f>
        <v>67</v>
      </c>
      <c r="C198" s="5">
        <v>17</v>
      </c>
      <c r="D198" s="82">
        <f t="shared" ca="1" si="2"/>
        <v>503.37120577848259</v>
      </c>
      <c r="E198" s="82"/>
      <c r="F198" s="214">
        <f t="shared" ca="1" si="3"/>
        <v>486.37120577848259</v>
      </c>
    </row>
    <row r="199" spans="2:6" x14ac:dyDescent="0.2">
      <c r="B199" s="231">
        <f ca="1">IF(Altitude_culmi&gt;350, 100, NA())</f>
        <v>100</v>
      </c>
      <c r="C199" s="5">
        <v>11</v>
      </c>
      <c r="D199" s="82">
        <f t="shared" ca="1" si="2"/>
        <v>497.37120577848259</v>
      </c>
      <c r="E199" s="82"/>
      <c r="F199" s="214">
        <f t="shared" ca="1" si="3"/>
        <v>469.37120577848259</v>
      </c>
    </row>
    <row r="200" spans="2:6" x14ac:dyDescent="0.2">
      <c r="B200" s="229">
        <f ca="1">IF(Altitude_culmi&gt;350, 100, NA())</f>
        <v>100</v>
      </c>
      <c r="C200" s="421">
        <v>0</v>
      </c>
      <c r="D200" s="230">
        <f t="shared" ca="1" si="2"/>
        <v>486.37120577848259</v>
      </c>
      <c r="E200" s="82"/>
      <c r="F200" s="214">
        <f t="shared" ca="1" si="3"/>
        <v>475.37120577848259</v>
      </c>
    </row>
    <row r="201" spans="2:6" x14ac:dyDescent="0.2">
      <c r="E201" s="230"/>
      <c r="F201" s="216">
        <f t="shared" ca="1" si="3"/>
        <v>486.37120577848259</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206" activePane="bottomRight" state="frozen"/>
      <selection pane="topRight" activeCell="D1" sqref="D1"/>
      <selection pane="bottomLeft" activeCell="A8" sqref="A8"/>
      <selection pane="bottomRight" activeCell="L436" sqref="L43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9.1080000000000005</v>
      </c>
      <c r="T4" s="327">
        <f t="shared" ref="T4:T67" ca="1" si="1">m*g</f>
        <v>89.349480000000014</v>
      </c>
      <c r="U4" s="328">
        <f t="shared" ref="U4:U67" ca="1" si="2">IF(pos_xz&lt;L_rampe,Poids*COS(Beta),0)</f>
        <v>15.515374377487849</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2.493768816116182E-2</v>
      </c>
      <c r="E5" s="307">
        <f t="shared" ref="E5:E68" ca="1" si="9">IF(AND(L4&lt;L_rampe,Poussee&lt;Poids*SIN(M4)),0,(-W4+Poussee)/m*SIN(M4)+U4/m*COS(M4)-Poids/m)</f>
        <v>0.14191137793545572</v>
      </c>
      <c r="F5" s="304">
        <f t="shared" ref="F5:F68" ca="1" si="10">SQRT(acc_x^2+acc_z^2)</f>
        <v>0.14408583371852729</v>
      </c>
      <c r="G5" s="306">
        <f t="shared" ref="G5:G68" ca="1" si="11">G4+acc_x*pas</f>
        <v>2.4937688161161817E-4</v>
      </c>
      <c r="H5" s="307">
        <f t="shared" ref="H5:H68" ca="1" si="12">H4+acc_z*pas</f>
        <v>1.4191137793545573E-3</v>
      </c>
      <c r="I5" s="304">
        <f t="shared" ref="I5:I68" ca="1" si="13">SQRT(vit_x^2+vit_z^2)</f>
        <v>1.4408583371852731E-3</v>
      </c>
      <c r="J5" s="306">
        <f t="shared" ref="J5:J68" ca="1" si="14">J4+0.5*(vit_x+G4)*pas*(K4&gt;=0)</f>
        <v>1.2468844080580909E-6</v>
      </c>
      <c r="K5" s="307">
        <f t="shared" ref="K5:K68" ca="1" si="15">K4+0.5*(vit_z+H4)*pas</f>
        <v>7.0955688967727864E-6</v>
      </c>
      <c r="L5" s="304">
        <f t="shared" ca="1" si="0"/>
        <v>7.2042916859263652E-6</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9.107551844906407</v>
      </c>
      <c r="T5" s="304">
        <f t="shared" ca="1" si="1"/>
        <v>89.345083598531858</v>
      </c>
      <c r="U5" s="311">
        <f t="shared" ca="1" si="2"/>
        <v>15.514610950384611</v>
      </c>
      <c r="V5" s="306">
        <f t="shared" ca="1" si="3"/>
        <v>1.2249999991307929</v>
      </c>
      <c r="W5" s="304">
        <f t="shared" ca="1" si="4"/>
        <v>8.207235033110565E-9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7.0955688967727864E-6</v>
      </c>
      <c r="AG5" s="306">
        <f t="shared" ref="AG5:AG68" ca="1" si="27">IF(AND(L4&lt;L_rampe,Poussee&lt;Poids*SIN(M4)),0,(-W4+Poussee)/m-Poids*SIN(M4)/m)</f>
        <v>0.14408580933589299</v>
      </c>
      <c r="AH5" s="304">
        <f t="shared" ref="AH5:AH68" ca="1" si="28">IF(AND(L4&lt;L_rampe,Poussee&lt;Poids*SIN(M4)), g*SIN(M4), (-W4+Poussee)/m)</f>
        <v>9.8050498663856551</v>
      </c>
    </row>
    <row r="6" spans="1:248" x14ac:dyDescent="0.2">
      <c r="A6" s="347">
        <f t="shared" ca="1" si="6"/>
        <v>0.01</v>
      </c>
      <c r="B6" s="304">
        <f t="shared" ca="1" si="7"/>
        <v>0.02</v>
      </c>
      <c r="D6" s="306">
        <f t="shared" ca="1" si="8"/>
        <v>3.4307847761669374</v>
      </c>
      <c r="E6" s="307">
        <f t="shared" ca="1" si="9"/>
        <v>19.45839570323853</v>
      </c>
      <c r="F6" s="304">
        <f t="shared" ca="1" si="10"/>
        <v>19.758528475678308</v>
      </c>
      <c r="G6" s="306">
        <f t="shared" ca="1" si="11"/>
        <v>3.4557224643280995E-2</v>
      </c>
      <c r="H6" s="307">
        <f t="shared" ca="1" si="12"/>
        <v>0.19600307081173984</v>
      </c>
      <c r="I6" s="304">
        <f t="shared" ca="1" si="13"/>
        <v>0.19902614286238401</v>
      </c>
      <c r="J6" s="306">
        <f t="shared" ca="1" si="14"/>
        <v>1.7527989203252117E-4</v>
      </c>
      <c r="K6" s="307">
        <f t="shared" ca="1" si="15"/>
        <v>9.9420649185224478E-4</v>
      </c>
      <c r="L6" s="304">
        <f t="shared" ca="1" si="0"/>
        <v>1.0095392954175089E-3</v>
      </c>
      <c r="M6" s="306">
        <f t="shared" ca="1" si="16"/>
        <v>1.3962634015954636</v>
      </c>
      <c r="N6" s="304">
        <f t="shared" ca="1" si="17"/>
        <v>80</v>
      </c>
      <c r="P6" s="310">
        <f t="shared" ca="1" si="18"/>
        <v>1</v>
      </c>
      <c r="Q6" s="304">
        <f t="shared" ca="1" si="19"/>
        <v>267.89999999999998</v>
      </c>
      <c r="R6" s="306">
        <f t="shared" ca="1" si="20"/>
        <v>0.1344465280780423</v>
      </c>
      <c r="S6" s="307">
        <f t="shared" ca="1" si="21"/>
        <v>9.1062073796256264</v>
      </c>
      <c r="T6" s="304">
        <f t="shared" ca="1" si="1"/>
        <v>89.331894394127403</v>
      </c>
      <c r="U6" s="311">
        <f t="shared" ca="1" si="2"/>
        <v>15.512320669074901</v>
      </c>
      <c r="V6" s="306">
        <f t="shared" ca="1" si="3"/>
        <v>1.2249998782097107</v>
      </c>
      <c r="W6" s="304">
        <f t="shared" ca="1" si="4"/>
        <v>1.5659378195125969E-4</v>
      </c>
      <c r="Y6" s="314" t="str">
        <f t="shared" ca="1" si="22"/>
        <v/>
      </c>
      <c r="Z6" s="315" t="str">
        <f t="shared" ca="1" si="23"/>
        <v/>
      </c>
      <c r="AA6" s="316" t="str">
        <f t="shared" ca="1" si="24"/>
        <v/>
      </c>
      <c r="AC6" s="310" t="e">
        <f t="shared" ca="1" si="25"/>
        <v>#N/A</v>
      </c>
      <c r="AD6" s="323" t="e">
        <f t="shared" ca="1" si="26"/>
        <v>#N/A</v>
      </c>
      <c r="AE6" s="324">
        <f t="shared" ca="1" si="5"/>
        <v>9.9420649185224478E-4</v>
      </c>
      <c r="AG6" s="306">
        <f t="shared" ca="1" si="27"/>
        <v>19.758528474077572</v>
      </c>
      <c r="AH6" s="304">
        <f t="shared" ca="1" si="28"/>
        <v>29.419492531127336</v>
      </c>
    </row>
    <row r="7" spans="1:248" x14ac:dyDescent="0.2">
      <c r="A7" s="347">
        <f t="shared" ca="1" si="6"/>
        <v>0.01</v>
      </c>
      <c r="B7" s="304">
        <f t="shared" ca="1" si="7"/>
        <v>0.03</v>
      </c>
      <c r="D7" s="306">
        <f t="shared" ca="1" si="8"/>
        <v>6.8384730723321239</v>
      </c>
      <c r="E7" s="307">
        <f t="shared" ca="1" si="9"/>
        <v>38.785322561783943</v>
      </c>
      <c r="F7" s="304">
        <f t="shared" ca="1" si="10"/>
        <v>39.383574751190856</v>
      </c>
      <c r="G7" s="306">
        <f t="shared" ca="1" si="11"/>
        <v>0.10294195536660224</v>
      </c>
      <c r="H7" s="307">
        <f t="shared" ca="1" si="12"/>
        <v>0.58385629642957926</v>
      </c>
      <c r="I7" s="304">
        <f t="shared" ca="1" si="13"/>
        <v>0.59286189037174941</v>
      </c>
      <c r="J7" s="306">
        <f t="shared" ca="1" si="14"/>
        <v>8.6277579208193734E-4</v>
      </c>
      <c r="K7" s="307">
        <f t="shared" ca="1" si="15"/>
        <v>4.8935033280588409E-3</v>
      </c>
      <c r="L7" s="304">
        <f t="shared" ca="1" si="0"/>
        <v>4.968979461531871E-3</v>
      </c>
      <c r="M7" s="306">
        <f t="shared" ca="1" si="16"/>
        <v>1.3962634015954636</v>
      </c>
      <c r="N7" s="304">
        <f t="shared" ca="1" si="17"/>
        <v>80</v>
      </c>
      <c r="P7" s="310">
        <f t="shared" ca="1" si="18"/>
        <v>1</v>
      </c>
      <c r="Q7" s="304">
        <f t="shared" ca="1" si="19"/>
        <v>446.49999999999994</v>
      </c>
      <c r="R7" s="306">
        <f t="shared" ca="1" si="20"/>
        <v>0.22407754679673716</v>
      </c>
      <c r="S7" s="307">
        <f t="shared" ca="1" si="21"/>
        <v>9.1039666041576588</v>
      </c>
      <c r="T7" s="304">
        <f t="shared" ca="1" si="1"/>
        <v>89.309912386786635</v>
      </c>
      <c r="U7" s="311">
        <f t="shared" ca="1" si="2"/>
        <v>15.508503533558715</v>
      </c>
      <c r="V7" s="306">
        <f t="shared" ca="1" si="3"/>
        <v>1.2249994005459892</v>
      </c>
      <c r="W7" s="304">
        <f t="shared" ca="1" si="4"/>
        <v>1.3895083461206534E-3</v>
      </c>
      <c r="Y7" s="314" t="str">
        <f t="shared" ca="1" si="22"/>
        <v/>
      </c>
      <c r="Z7" s="315" t="str">
        <f t="shared" ca="1" si="23"/>
        <v/>
      </c>
      <c r="AA7" s="316" t="str">
        <f t="shared" ca="1" si="24"/>
        <v/>
      </c>
      <c r="AC7" s="310" t="e">
        <f t="shared" ca="1" si="25"/>
        <v>#N/A</v>
      </c>
      <c r="AD7" s="323" t="e">
        <f t="shared" ca="1" si="26"/>
        <v>#N/A</v>
      </c>
      <c r="AE7" s="324">
        <f t="shared" ca="1" si="5"/>
        <v>4.8935033280588409E-3</v>
      </c>
      <c r="AG7" s="306">
        <f t="shared" ca="1" si="27"/>
        <v>39.383574748958992</v>
      </c>
      <c r="AH7" s="304">
        <f t="shared" ca="1" si="28"/>
        <v>49.044538806008752</v>
      </c>
    </row>
    <row r="8" spans="1:248" x14ac:dyDescent="0.2">
      <c r="A8" s="347">
        <f t="shared" ca="1" si="6"/>
        <v>0.01</v>
      </c>
      <c r="B8" s="304">
        <f t="shared" ca="1" si="7"/>
        <v>0.04</v>
      </c>
      <c r="D8" s="306">
        <f t="shared" ca="1" si="8"/>
        <v>10.248993222750537</v>
      </c>
      <c r="E8" s="307">
        <f t="shared" ca="1" si="9"/>
        <v>58.128310472606245</v>
      </c>
      <c r="F8" s="304">
        <f t="shared" ca="1" si="10"/>
        <v>59.024929821895519</v>
      </c>
      <c r="G8" s="306">
        <f t="shared" ca="1" si="11"/>
        <v>0.2054318875941076</v>
      </c>
      <c r="H8" s="307">
        <f t="shared" ca="1" si="12"/>
        <v>1.1651394011556417</v>
      </c>
      <c r="I8" s="304">
        <f t="shared" ca="1" si="13"/>
        <v>1.1831111885895618</v>
      </c>
      <c r="J8" s="306">
        <f t="shared" ca="1" si="14"/>
        <v>2.4046450068854865E-3</v>
      </c>
      <c r="K8" s="307">
        <f t="shared" ca="1" si="15"/>
        <v>1.3638481815984945E-2</v>
      </c>
      <c r="L8" s="304">
        <f t="shared" ca="1" si="0"/>
        <v>1.38488448563081E-2</v>
      </c>
      <c r="M8" s="306">
        <f t="shared" ca="1" si="16"/>
        <v>1.3962634015954636</v>
      </c>
      <c r="N8" s="304">
        <f t="shared" ca="1" si="17"/>
        <v>80</v>
      </c>
      <c r="P8" s="310">
        <f t="shared" ca="1" si="18"/>
        <v>1</v>
      </c>
      <c r="Q8" s="304">
        <f t="shared" ca="1" si="19"/>
        <v>625.1</v>
      </c>
      <c r="R8" s="306">
        <f t="shared" ca="1" si="20"/>
        <v>0.31370856551543208</v>
      </c>
      <c r="S8" s="307">
        <f t="shared" ca="1" si="21"/>
        <v>9.1008295185025041</v>
      </c>
      <c r="T8" s="304">
        <f t="shared" ca="1" si="1"/>
        <v>89.279137576509569</v>
      </c>
      <c r="U8" s="311">
        <f t="shared" ca="1" si="2"/>
        <v>15.503159543836057</v>
      </c>
      <c r="V8" s="306">
        <f t="shared" ca="1" si="3"/>
        <v>1.2249983292871172</v>
      </c>
      <c r="W8" s="304">
        <f t="shared" ca="1" si="4"/>
        <v>5.5335626837915404E-3</v>
      </c>
      <c r="Y8" s="314" t="str">
        <f t="shared" ca="1" si="22"/>
        <v/>
      </c>
      <c r="Z8" s="315" t="str">
        <f t="shared" ca="1" si="23"/>
        <v/>
      </c>
      <c r="AA8" s="316" t="str">
        <f t="shared" ca="1" si="24"/>
        <v/>
      </c>
      <c r="AC8" s="310" t="e">
        <f t="shared" ca="1" si="25"/>
        <v>#N/A</v>
      </c>
      <c r="AD8" s="323" t="e">
        <f t="shared" ca="1" si="26"/>
        <v>#N/A</v>
      </c>
      <c r="AE8" s="324">
        <f t="shared" ca="1" si="5"/>
        <v>1.3638481815984945E-2</v>
      </c>
      <c r="AG8" s="306">
        <f t="shared" ca="1" si="27"/>
        <v>59.024929818974705</v>
      </c>
      <c r="AH8" s="304">
        <f t="shared" ca="1" si="28"/>
        <v>68.685893876024465</v>
      </c>
    </row>
    <row r="9" spans="1:248" x14ac:dyDescent="0.2">
      <c r="A9" s="347">
        <f t="shared" ca="1" si="6"/>
        <v>0.01</v>
      </c>
      <c r="B9" s="304">
        <f t="shared" ca="1" si="7"/>
        <v>0.05</v>
      </c>
      <c r="D9" s="306">
        <f t="shared" ca="1" si="8"/>
        <v>13.663321251453345</v>
      </c>
      <c r="E9" s="307">
        <f t="shared" ca="1" si="9"/>
        <v>77.492895029717971</v>
      </c>
      <c r="F9" s="304">
        <f t="shared" ca="1" si="10"/>
        <v>78.688214668445141</v>
      </c>
      <c r="G9" s="306">
        <f t="shared" ca="1" si="11"/>
        <v>0.34206510010864105</v>
      </c>
      <c r="H9" s="307">
        <f t="shared" ca="1" si="12"/>
        <v>1.9400683514528214</v>
      </c>
      <c r="I9" s="304">
        <f t="shared" ca="1" si="13"/>
        <v>1.9699933352732955</v>
      </c>
      <c r="J9" s="306">
        <f t="shared" ca="1" si="14"/>
        <v>5.1421299453992299E-3</v>
      </c>
      <c r="K9" s="307">
        <f t="shared" ca="1" si="15"/>
        <v>2.9164520579027263E-2</v>
      </c>
      <c r="L9" s="304">
        <f t="shared" ca="1" si="0"/>
        <v>2.9614367475600017E-2</v>
      </c>
      <c r="M9" s="306">
        <f t="shared" ca="1" si="16"/>
        <v>1.3962634015954636</v>
      </c>
      <c r="N9" s="304">
        <f t="shared" ca="1" si="17"/>
        <v>80</v>
      </c>
      <c r="P9" s="310">
        <f t="shared" ca="1" si="18"/>
        <v>1</v>
      </c>
      <c r="Q9" s="304">
        <f t="shared" ca="1" si="19"/>
        <v>803.7</v>
      </c>
      <c r="R9" s="306">
        <f t="shared" ca="1" si="20"/>
        <v>0.40333958423412697</v>
      </c>
      <c r="S9" s="307">
        <f t="shared" ca="1" si="21"/>
        <v>9.0967961226601624</v>
      </c>
      <c r="T9" s="304">
        <f t="shared" ca="1" si="1"/>
        <v>89.239569963296191</v>
      </c>
      <c r="U9" s="311">
        <f t="shared" ca="1" si="2"/>
        <v>15.496288699906923</v>
      </c>
      <c r="V9" s="306">
        <f t="shared" ca="1" si="3"/>
        <v>1.2249964273514387</v>
      </c>
      <c r="W9" s="304">
        <f t="shared" ca="1" si="4"/>
        <v>1.5342020210850573E-2</v>
      </c>
      <c r="Y9" s="314" t="str">
        <f t="shared" ca="1" si="22"/>
        <v/>
      </c>
      <c r="Z9" s="315" t="str">
        <f t="shared" ca="1" si="23"/>
        <v/>
      </c>
      <c r="AA9" s="316" t="str">
        <f t="shared" ca="1" si="24"/>
        <v/>
      </c>
      <c r="AC9" s="310" t="e">
        <f t="shared" ca="1" si="25"/>
        <v>#N/A</v>
      </c>
      <c r="AD9" s="323" t="e">
        <f t="shared" ca="1" si="26"/>
        <v>#N/A</v>
      </c>
      <c r="AE9" s="324">
        <f t="shared" ca="1" si="5"/>
        <v>2.9164520579027263E-2</v>
      </c>
      <c r="AG9" s="306">
        <f t="shared" ca="1" si="27"/>
        <v>78.68821466482018</v>
      </c>
      <c r="AH9" s="304">
        <f t="shared" ca="1" si="28"/>
        <v>88.349178721869947</v>
      </c>
    </row>
    <row r="10" spans="1:248" x14ac:dyDescent="0.2">
      <c r="A10" s="347">
        <f t="shared" ca="1" si="6"/>
        <v>0.01</v>
      </c>
      <c r="B10" s="304">
        <f t="shared" ca="1" si="7"/>
        <v>6.0000000000000005E-2</v>
      </c>
      <c r="D10" s="306">
        <f t="shared" ca="1" si="8"/>
        <v>15.355926760178029</v>
      </c>
      <c r="E10" s="307">
        <f t="shared" ca="1" si="9"/>
        <v>87.09261783415181</v>
      </c>
      <c r="F10" s="304">
        <f t="shared" ca="1" si="10"/>
        <v>88.436013975470246</v>
      </c>
      <c r="G10" s="306">
        <f t="shared" ca="1" si="11"/>
        <v>0.49562436771042134</v>
      </c>
      <c r="H10" s="307">
        <f t="shared" ca="1" si="12"/>
        <v>2.8109945297943395</v>
      </c>
      <c r="I10" s="304">
        <f t="shared" ca="1" si="13"/>
        <v>2.8543534750275859</v>
      </c>
      <c r="J10" s="306">
        <f t="shared" ca="1" si="14"/>
        <v>9.3305772844945421E-3</v>
      </c>
      <c r="K10" s="307">
        <f t="shared" ca="1" si="15"/>
        <v>5.2919834985263065E-2</v>
      </c>
      <c r="L10" s="304">
        <f t="shared" ca="1" si="0"/>
        <v>5.3736101527086966E-2</v>
      </c>
      <c r="M10" s="306">
        <f t="shared" ca="1" si="16"/>
        <v>1.3962634015954636</v>
      </c>
      <c r="N10" s="304">
        <f t="shared" ca="1" si="17"/>
        <v>80</v>
      </c>
      <c r="P10" s="310">
        <f t="shared" ca="1" si="18"/>
        <v>2</v>
      </c>
      <c r="Q10" s="304">
        <f t="shared" ca="1" si="19"/>
        <v>891.94444444444446</v>
      </c>
      <c r="R10" s="306">
        <f t="shared" ca="1" si="20"/>
        <v>0.44762535944029064</v>
      </c>
      <c r="S10" s="307">
        <f t="shared" ca="1" si="21"/>
        <v>9.0923198690657596</v>
      </c>
      <c r="T10" s="304">
        <f t="shared" ca="1" si="1"/>
        <v>89.195657915535108</v>
      </c>
      <c r="U10" s="311">
        <f t="shared" ca="1" si="2"/>
        <v>15.488663452835588</v>
      </c>
      <c r="V10" s="306">
        <f t="shared" ca="1" si="3"/>
        <v>1.2249935173373672</v>
      </c>
      <c r="W10" s="304">
        <f t="shared" ca="1" si="4"/>
        <v>3.2208278502469039E-2</v>
      </c>
      <c r="Y10" s="314" t="str">
        <f t="shared" ca="1" si="22"/>
        <v/>
      </c>
      <c r="Z10" s="315" t="str">
        <f t="shared" ca="1" si="23"/>
        <v/>
      </c>
      <c r="AA10" s="316" t="str">
        <f t="shared" ca="1" si="24"/>
        <v/>
      </c>
      <c r="AC10" s="310" t="e">
        <f t="shared" ca="1" si="25"/>
        <v>#N/A</v>
      </c>
      <c r="AD10" s="323" t="e">
        <f t="shared" ca="1" si="26"/>
        <v>#N/A</v>
      </c>
      <c r="AE10" s="324">
        <f t="shared" ca="1" si="5"/>
        <v>5.2919834985263065E-2</v>
      </c>
      <c r="AG10" s="306">
        <f t="shared" ca="1" si="27"/>
        <v>88.436013971493765</v>
      </c>
      <c r="AH10" s="304">
        <f t="shared" ca="1" si="28"/>
        <v>98.096978028543532</v>
      </c>
    </row>
    <row r="11" spans="1:248" x14ac:dyDescent="0.2">
      <c r="A11" s="347">
        <f t="shared" ca="1" si="6"/>
        <v>0.01</v>
      </c>
      <c r="B11" s="304">
        <f t="shared" ca="1" si="7"/>
        <v>7.0000000000000007E-2</v>
      </c>
      <c r="D11" s="306">
        <f t="shared" ca="1" si="8"/>
        <v>15.323637987502472</v>
      </c>
      <c r="E11" s="307">
        <f t="shared" ca="1" si="9"/>
        <v>86.909490041327217</v>
      </c>
      <c r="F11" s="304">
        <f t="shared" ca="1" si="10"/>
        <v>88.250061418763806</v>
      </c>
      <c r="G11" s="306">
        <f t="shared" ca="1" si="11"/>
        <v>0.6488607475854461</v>
      </c>
      <c r="H11" s="307">
        <f t="shared" ca="1" si="12"/>
        <v>3.6800894302076115</v>
      </c>
      <c r="I11" s="304">
        <f t="shared" ca="1" si="13"/>
        <v>3.7368540892150079</v>
      </c>
      <c r="J11" s="306">
        <f t="shared" ca="1" si="14"/>
        <v>1.505300286097388E-2</v>
      </c>
      <c r="K11" s="307">
        <f t="shared" ca="1" si="15"/>
        <v>8.5375254785272831E-2</v>
      </c>
      <c r="L11" s="304">
        <f t="shared" ca="1" si="0"/>
        <v>8.6692139348286582E-2</v>
      </c>
      <c r="M11" s="306">
        <f t="shared" ca="1" si="16"/>
        <v>1.3962634015954636</v>
      </c>
      <c r="N11" s="304">
        <f t="shared" ca="1" si="17"/>
        <v>80</v>
      </c>
      <c r="P11" s="310">
        <f t="shared" ca="1" si="18"/>
        <v>2</v>
      </c>
      <c r="Q11" s="304">
        <f t="shared" ca="1" si="19"/>
        <v>889.83333333333337</v>
      </c>
      <c r="R11" s="306">
        <f t="shared" ca="1" si="20"/>
        <v>0.44656589113392309</v>
      </c>
      <c r="S11" s="307">
        <f t="shared" ca="1" si="21"/>
        <v>9.0878542101544202</v>
      </c>
      <c r="T11" s="304">
        <f t="shared" ca="1" si="1"/>
        <v>89.151849801614873</v>
      </c>
      <c r="U11" s="311">
        <f t="shared" ca="1" si="2"/>
        <v>15.481056253686315</v>
      </c>
      <c r="V11" s="306">
        <f t="shared" ca="1" si="3"/>
        <v>1.2249895415759335</v>
      </c>
      <c r="W11" s="304">
        <f t="shared" ca="1" si="4"/>
        <v>5.5203024984994402E-2</v>
      </c>
      <c r="Y11" s="314" t="str">
        <f t="shared" ca="1" si="22"/>
        <v/>
      </c>
      <c r="Z11" s="315" t="str">
        <f t="shared" ca="1" si="23"/>
        <v/>
      </c>
      <c r="AA11" s="316" t="str">
        <f t="shared" ca="1" si="24"/>
        <v/>
      </c>
      <c r="AC11" s="310" t="e">
        <f t="shared" ca="1" si="25"/>
        <v>#N/A</v>
      </c>
      <c r="AD11" s="323" t="e">
        <f t="shared" ca="1" si="26"/>
        <v>#N/A</v>
      </c>
      <c r="AE11" s="324">
        <f t="shared" ca="1" si="5"/>
        <v>8.5375254785272831E-2</v>
      </c>
      <c r="AG11" s="306">
        <f t="shared" ca="1" si="27"/>
        <v>88.250061414793876</v>
      </c>
      <c r="AH11" s="304">
        <f t="shared" ca="1" si="28"/>
        <v>97.911025471843644</v>
      </c>
    </row>
    <row r="12" spans="1:248" x14ac:dyDescent="0.2">
      <c r="A12" s="347">
        <f t="shared" ca="1" si="6"/>
        <v>0.01</v>
      </c>
      <c r="B12" s="304">
        <f t="shared" ca="1" si="7"/>
        <v>0.08</v>
      </c>
      <c r="D12" s="306">
        <f t="shared" ca="1" si="8"/>
        <v>15.291180515554249</v>
      </c>
      <c r="E12" s="307">
        <f t="shared" ca="1" si="9"/>
        <v>86.725405492860986</v>
      </c>
      <c r="F12" s="304">
        <f t="shared" ca="1" si="10"/>
        <v>88.063137347362485</v>
      </c>
      <c r="G12" s="306">
        <f t="shared" ca="1" si="11"/>
        <v>0.80177255274098858</v>
      </c>
      <c r="H12" s="307">
        <f t="shared" ca="1" si="12"/>
        <v>4.5473434851362216</v>
      </c>
      <c r="I12" s="304">
        <f t="shared" ca="1" si="13"/>
        <v>4.6174854626885002</v>
      </c>
      <c r="J12" s="306">
        <f t="shared" ca="1" si="14"/>
        <v>2.2306169362606054E-2</v>
      </c>
      <c r="K12" s="307">
        <f t="shared" ca="1" si="15"/>
        <v>0.12651241936199201</v>
      </c>
      <c r="L12" s="304">
        <f t="shared" ca="1" si="0"/>
        <v>0.12846383710779385</v>
      </c>
      <c r="M12" s="306">
        <f t="shared" ca="1" si="16"/>
        <v>1.3962634015954636</v>
      </c>
      <c r="N12" s="304">
        <f t="shared" ca="1" si="17"/>
        <v>80</v>
      </c>
      <c r="P12" s="310">
        <f t="shared" ca="1" si="18"/>
        <v>2</v>
      </c>
      <c r="Q12" s="304">
        <f t="shared" ca="1" si="19"/>
        <v>887.72222222222217</v>
      </c>
      <c r="R12" s="306">
        <f t="shared" ca="1" si="20"/>
        <v>0.44550642282755548</v>
      </c>
      <c r="S12" s="307">
        <f t="shared" ca="1" si="21"/>
        <v>9.0833991459261441</v>
      </c>
      <c r="T12" s="304">
        <f t="shared" ca="1" si="1"/>
        <v>89.108145621535485</v>
      </c>
      <c r="U12" s="311">
        <f t="shared" ca="1" si="2"/>
        <v>15.473467102459102</v>
      </c>
      <c r="V12" s="306">
        <f t="shared" ca="1" si="3"/>
        <v>1.2249845023266606</v>
      </c>
      <c r="W12" s="304">
        <f t="shared" ca="1" si="4"/>
        <v>8.428686146801348E-2</v>
      </c>
      <c r="Y12" s="314" t="str">
        <f t="shared" ca="1" si="22"/>
        <v/>
      </c>
      <c r="Z12" s="315" t="str">
        <f t="shared" ca="1" si="23"/>
        <v/>
      </c>
      <c r="AA12" s="316" t="str">
        <f t="shared" ca="1" si="24"/>
        <v/>
      </c>
      <c r="AC12" s="310" t="e">
        <f t="shared" ca="1" si="25"/>
        <v>#N/A</v>
      </c>
      <c r="AD12" s="323" t="e">
        <f t="shared" ca="1" si="26"/>
        <v>#N/A</v>
      </c>
      <c r="AE12" s="324">
        <f t="shared" ca="1" si="5"/>
        <v>0.12651241936199201</v>
      </c>
      <c r="AG12" s="306">
        <f t="shared" ca="1" si="27"/>
        <v>88.063137343399106</v>
      </c>
      <c r="AH12" s="304">
        <f t="shared" ca="1" si="28"/>
        <v>97.724101400448873</v>
      </c>
    </row>
    <row r="13" spans="1:248" x14ac:dyDescent="0.2">
      <c r="A13" s="347">
        <f t="shared" ca="1" si="6"/>
        <v>0.01</v>
      </c>
      <c r="B13" s="304">
        <f t="shared" ca="1" si="7"/>
        <v>0.09</v>
      </c>
      <c r="D13" s="306">
        <f t="shared" ca="1" si="8"/>
        <v>15.258554963166238</v>
      </c>
      <c r="E13" s="307">
        <f t="shared" ca="1" si="9"/>
        <v>86.540367698339153</v>
      </c>
      <c r="F13" s="304">
        <f t="shared" ca="1" si="10"/>
        <v>87.875245324993017</v>
      </c>
      <c r="G13" s="306">
        <f t="shared" ca="1" si="11"/>
        <v>0.95435810237265095</v>
      </c>
      <c r="H13" s="307">
        <f t="shared" ca="1" si="12"/>
        <v>5.4127471621196133</v>
      </c>
      <c r="I13" s="304">
        <f t="shared" ca="1" si="13"/>
        <v>5.4962379159383428</v>
      </c>
      <c r="J13" s="306">
        <f t="shared" ca="1" si="14"/>
        <v>3.108682263817425E-2</v>
      </c>
      <c r="K13" s="307">
        <f t="shared" ca="1" si="15"/>
        <v>0.17631287259827119</v>
      </c>
      <c r="L13" s="304">
        <f t="shared" ca="1" si="0"/>
        <v>0.17903245400091994</v>
      </c>
      <c r="M13" s="306">
        <f t="shared" ca="1" si="16"/>
        <v>1.3962634015954636</v>
      </c>
      <c r="N13" s="304">
        <f t="shared" ca="1" si="17"/>
        <v>80</v>
      </c>
      <c r="P13" s="310">
        <f t="shared" ca="1" si="18"/>
        <v>2</v>
      </c>
      <c r="Q13" s="304">
        <f t="shared" ca="1" si="19"/>
        <v>885.61111111111109</v>
      </c>
      <c r="R13" s="306">
        <f t="shared" ca="1" si="20"/>
        <v>0.44444695452118799</v>
      </c>
      <c r="S13" s="307">
        <f t="shared" ca="1" si="21"/>
        <v>9.078954676380933</v>
      </c>
      <c r="T13" s="304">
        <f t="shared" ca="1" si="1"/>
        <v>89.064545375296959</v>
      </c>
      <c r="U13" s="311">
        <f t="shared" ca="1" si="2"/>
        <v>15.465895999153952</v>
      </c>
      <c r="V13" s="306">
        <f t="shared" ca="1" si="3"/>
        <v>1.2249784018635081</v>
      </c>
      <c r="W13" s="304">
        <f t="shared" ca="1" si="4"/>
        <v>0.11942017238131844</v>
      </c>
      <c r="Y13" s="314" t="str">
        <f t="shared" ca="1" si="22"/>
        <v/>
      </c>
      <c r="Z13" s="315" t="str">
        <f t="shared" ca="1" si="23"/>
        <v/>
      </c>
      <c r="AA13" s="316" t="str">
        <f t="shared" ca="1" si="24"/>
        <v/>
      </c>
      <c r="AC13" s="310" t="e">
        <f t="shared" ca="1" si="25"/>
        <v>#N/A</v>
      </c>
      <c r="AD13" s="323" t="e">
        <f t="shared" ca="1" si="26"/>
        <v>#N/A</v>
      </c>
      <c r="AE13" s="324">
        <f t="shared" ca="1" si="5"/>
        <v>0.17631287259827119</v>
      </c>
      <c r="AG13" s="306">
        <f t="shared" ca="1" si="27"/>
        <v>87.875245321036161</v>
      </c>
      <c r="AH13" s="304">
        <f t="shared" ca="1" si="28"/>
        <v>97.536209378085928</v>
      </c>
    </row>
    <row r="14" spans="1:248" x14ac:dyDescent="0.2">
      <c r="A14" s="347">
        <f t="shared" ca="1" si="6"/>
        <v>0.01</v>
      </c>
      <c r="B14" s="304">
        <f t="shared" ca="1" si="7"/>
        <v>9.9999999999999992E-2</v>
      </c>
      <c r="D14" s="306">
        <f t="shared" ca="1" si="8"/>
        <v>15.225761955722266</v>
      </c>
      <c r="E14" s="307">
        <f t="shared" ca="1" si="9"/>
        <v>86.35438020450016</v>
      </c>
      <c r="F14" s="304">
        <f t="shared" ca="1" si="10"/>
        <v>87.686388953107709</v>
      </c>
      <c r="G14" s="306">
        <f t="shared" ca="1" si="11"/>
        <v>1.1066157219298736</v>
      </c>
      <c r="H14" s="307">
        <f t="shared" ca="1" si="12"/>
        <v>6.2762909641646152</v>
      </c>
      <c r="I14" s="304">
        <f t="shared" ca="1" si="13"/>
        <v>6.3731018054693562</v>
      </c>
      <c r="J14" s="306">
        <f t="shared" ca="1" si="14"/>
        <v>4.1391691759686877E-2</v>
      </c>
      <c r="K14" s="307">
        <f t="shared" ca="1" si="15"/>
        <v>0.23475806322969234</v>
      </c>
      <c r="L14" s="304">
        <f t="shared" ca="1" si="0"/>
        <v>0.23837915260795176</v>
      </c>
      <c r="M14" s="306">
        <f t="shared" ca="1" si="16"/>
        <v>1.3962634015954636</v>
      </c>
      <c r="N14" s="304">
        <f t="shared" ca="1" si="17"/>
        <v>80</v>
      </c>
      <c r="P14" s="310">
        <f t="shared" ca="1" si="18"/>
        <v>2</v>
      </c>
      <c r="Q14" s="304">
        <f t="shared" ca="1" si="19"/>
        <v>883.5</v>
      </c>
      <c r="R14" s="306">
        <f t="shared" ca="1" si="20"/>
        <v>0.44338748621482044</v>
      </c>
      <c r="S14" s="307">
        <f t="shared" ca="1" si="21"/>
        <v>9.0745208015187853</v>
      </c>
      <c r="T14" s="304">
        <f t="shared" ca="1" si="1"/>
        <v>89.021049062899294</v>
      </c>
      <c r="U14" s="311">
        <f t="shared" ca="1" si="2"/>
        <v>15.458342943770866</v>
      </c>
      <c r="V14" s="306">
        <f t="shared" ca="1" si="3"/>
        <v>1.2249712424748074</v>
      </c>
      <c r="W14" s="304">
        <f t="shared" ca="1" si="4"/>
        <v>0.16056312792921457</v>
      </c>
      <c r="Y14" s="314" t="str">
        <f t="shared" ca="1" si="22"/>
        <v/>
      </c>
      <c r="Z14" s="315" t="str">
        <f t="shared" ca="1" si="23"/>
        <v/>
      </c>
      <c r="AA14" s="316" t="str">
        <f t="shared" ca="1" si="24"/>
        <v/>
      </c>
      <c r="AC14" s="310" t="e">
        <f t="shared" ca="1" si="25"/>
        <v>#N/A</v>
      </c>
      <c r="AD14" s="323" t="e">
        <f t="shared" ca="1" si="26"/>
        <v>#N/A</v>
      </c>
      <c r="AE14" s="324">
        <f t="shared" ca="1" si="5"/>
        <v>0.23475806322969234</v>
      </c>
      <c r="AG14" s="306">
        <f t="shared" ca="1" si="27"/>
        <v>87.686388949157347</v>
      </c>
      <c r="AH14" s="304">
        <f t="shared" ca="1" si="28"/>
        <v>97.347353006207115</v>
      </c>
    </row>
    <row r="15" spans="1:248" x14ac:dyDescent="0.2">
      <c r="A15" s="347">
        <f t="shared" ca="1" si="6"/>
        <v>0.01</v>
      </c>
      <c r="B15" s="304">
        <f t="shared" ca="1" si="7"/>
        <v>0.10999999999999999</v>
      </c>
      <c r="D15" s="306">
        <f t="shared" ca="1" si="8"/>
        <v>15.192802125105468</v>
      </c>
      <c r="E15" s="307">
        <f t="shared" ca="1" si="9"/>
        <v>86.167446594942021</v>
      </c>
      <c r="F15" s="304">
        <f t="shared" ca="1" si="10"/>
        <v>87.49657187058699</v>
      </c>
      <c r="G15" s="306">
        <f t="shared" ca="1" si="11"/>
        <v>1.2585437431809283</v>
      </c>
      <c r="H15" s="307">
        <f t="shared" ca="1" si="12"/>
        <v>7.1379654301140354</v>
      </c>
      <c r="I15" s="304">
        <f t="shared" ca="1" si="13"/>
        <v>7.2480675241751786</v>
      </c>
      <c r="J15" s="306">
        <f t="shared" ca="1" si="14"/>
        <v>5.3217489085240884E-2</v>
      </c>
      <c r="K15" s="307">
        <f t="shared" ca="1" si="15"/>
        <v>0.30182934520108562</v>
      </c>
      <c r="L15" s="304">
        <f t="shared" ca="1" si="0"/>
        <v>0.3064849992561689</v>
      </c>
      <c r="M15" s="306">
        <f t="shared" ca="1" si="16"/>
        <v>1.3962634015954636</v>
      </c>
      <c r="N15" s="304">
        <f t="shared" ca="1" si="17"/>
        <v>80</v>
      </c>
      <c r="P15" s="310">
        <f t="shared" ca="1" si="18"/>
        <v>2</v>
      </c>
      <c r="Q15" s="304">
        <f t="shared" ca="1" si="19"/>
        <v>881.38888888888891</v>
      </c>
      <c r="R15" s="306">
        <f t="shared" ca="1" si="20"/>
        <v>0.44232801790845289</v>
      </c>
      <c r="S15" s="307">
        <f t="shared" ca="1" si="21"/>
        <v>9.0700975213397008</v>
      </c>
      <c r="T15" s="304">
        <f t="shared" ca="1" si="1"/>
        <v>88.977656684342463</v>
      </c>
      <c r="U15" s="311">
        <f t="shared" ca="1" si="2"/>
        <v>15.450807936309838</v>
      </c>
      <c r="V15" s="306">
        <f t="shared" ca="1" si="3"/>
        <v>1.2249630264631979</v>
      </c>
      <c r="W15" s="304">
        <f t="shared" ca="1" si="4"/>
        <v>0.20767568726165239</v>
      </c>
      <c r="Y15" s="314" t="str">
        <f t="shared" ca="1" si="22"/>
        <v/>
      </c>
      <c r="Z15" s="315" t="str">
        <f t="shared" ca="1" si="23"/>
        <v/>
      </c>
      <c r="AA15" s="316" t="str">
        <f t="shared" ca="1" si="24"/>
        <v/>
      </c>
      <c r="AC15" s="310" t="e">
        <f t="shared" ca="1" si="25"/>
        <v>#N/A</v>
      </c>
      <c r="AD15" s="323" t="e">
        <f t="shared" ca="1" si="26"/>
        <v>#N/A</v>
      </c>
      <c r="AE15" s="324">
        <f t="shared" ca="1" si="5"/>
        <v>0.30182934520108562</v>
      </c>
      <c r="AG15" s="306">
        <f t="shared" ca="1" si="27"/>
        <v>87.496571866643109</v>
      </c>
      <c r="AH15" s="304">
        <f t="shared" ca="1" si="28"/>
        <v>97.157535923692876</v>
      </c>
    </row>
    <row r="16" spans="1:248" x14ac:dyDescent="0.2">
      <c r="A16" s="347">
        <f t="shared" ca="1" si="6"/>
        <v>0.01</v>
      </c>
      <c r="B16" s="304">
        <f t="shared" ca="1" si="7"/>
        <v>0.11999999999999998</v>
      </c>
      <c r="D16" s="306">
        <f t="shared" ca="1" si="8"/>
        <v>15.159676109646075</v>
      </c>
      <c r="E16" s="307">
        <f t="shared" ca="1" si="9"/>
        <v>85.979570489826074</v>
      </c>
      <c r="F16" s="304">
        <f t="shared" ca="1" si="10"/>
        <v>87.305797753438711</v>
      </c>
      <c r="G16" s="306">
        <f t="shared" ca="1" si="11"/>
        <v>1.4101405042773891</v>
      </c>
      <c r="H16" s="307">
        <f t="shared" ca="1" si="12"/>
        <v>7.9977611350122961</v>
      </c>
      <c r="I16" s="304">
        <f t="shared" ca="1" si="13"/>
        <v>8.1211255017095301</v>
      </c>
      <c r="J16" s="306">
        <f t="shared" ca="1" si="14"/>
        <v>6.6560910322532474E-2</v>
      </c>
      <c r="K16" s="307">
        <f t="shared" ca="1" si="15"/>
        <v>0.37750797802671726</v>
      </c>
      <c r="L16" s="304">
        <f t="shared" ca="1" si="0"/>
        <v>0.38333096438558767</v>
      </c>
      <c r="M16" s="306">
        <f t="shared" ca="1" si="16"/>
        <v>1.3962634015954636</v>
      </c>
      <c r="N16" s="304">
        <f t="shared" ca="1" si="17"/>
        <v>80</v>
      </c>
      <c r="P16" s="310">
        <f t="shared" ca="1" si="18"/>
        <v>2</v>
      </c>
      <c r="Q16" s="304">
        <f t="shared" ca="1" si="19"/>
        <v>879.27777777777783</v>
      </c>
      <c r="R16" s="306">
        <f t="shared" ca="1" si="20"/>
        <v>0.44126854960208534</v>
      </c>
      <c r="S16" s="307">
        <f t="shared" ca="1" si="21"/>
        <v>9.0656848358436797</v>
      </c>
      <c r="T16" s="304">
        <f t="shared" ca="1" si="1"/>
        <v>88.934368239626508</v>
      </c>
      <c r="U16" s="311">
        <f t="shared" ca="1" si="2"/>
        <v>15.443290976770877</v>
      </c>
      <c r="V16" s="306">
        <f t="shared" ca="1" si="3"/>
        <v>1.2249537561455628</v>
      </c>
      <c r="W16" s="304">
        <f t="shared" ca="1" si="4"/>
        <v>0.26071760166173602</v>
      </c>
      <c r="Y16" s="314" t="str">
        <f t="shared" ca="1" si="22"/>
        <v/>
      </c>
      <c r="Z16" s="315" t="str">
        <f t="shared" ca="1" si="23"/>
        <v/>
      </c>
      <c r="AA16" s="316" t="str">
        <f t="shared" ca="1" si="24"/>
        <v/>
      </c>
      <c r="AC16" s="310" t="e">
        <f t="shared" ca="1" si="25"/>
        <v>#N/A</v>
      </c>
      <c r="AD16" s="323" t="e">
        <f t="shared" ca="1" si="26"/>
        <v>#N/A</v>
      </c>
      <c r="AE16" s="324">
        <f t="shared" ca="1" si="5"/>
        <v>0.37750797802671726</v>
      </c>
      <c r="AG16" s="306">
        <f t="shared" ca="1" si="27"/>
        <v>87.305797749501309</v>
      </c>
      <c r="AH16" s="304">
        <f t="shared" ca="1" si="28"/>
        <v>96.966761806551077</v>
      </c>
    </row>
    <row r="17" spans="1:34" x14ac:dyDescent="0.2">
      <c r="A17" s="347">
        <f t="shared" ca="1" si="6"/>
        <v>0.01</v>
      </c>
      <c r="B17" s="304">
        <f t="shared" ca="1" si="7"/>
        <v>0.12999999999999998</v>
      </c>
      <c r="D17" s="306">
        <f t="shared" ca="1" si="8"/>
        <v>15.126384554068572</v>
      </c>
      <c r="E17" s="307">
        <f t="shared" ca="1" si="9"/>
        <v>85.790755545577511</v>
      </c>
      <c r="F17" s="304">
        <f t="shared" ca="1" si="10"/>
        <v>87.114070314493986</v>
      </c>
      <c r="G17" s="306">
        <f t="shared" ca="1" si="11"/>
        <v>1.561404349818075</v>
      </c>
      <c r="H17" s="307">
        <f t="shared" ca="1" si="12"/>
        <v>8.8556686904680717</v>
      </c>
      <c r="I17" s="304">
        <f t="shared" ca="1" si="13"/>
        <v>8.9922662048544417</v>
      </c>
      <c r="J17" s="306">
        <f t="shared" ca="1" si="14"/>
        <v>8.1418634593009798E-2</v>
      </c>
      <c r="K17" s="307">
        <f t="shared" ca="1" si="15"/>
        <v>0.46177512715411911</v>
      </c>
      <c r="L17" s="304">
        <f t="shared" ca="1" si="0"/>
        <v>0.46889792291840332</v>
      </c>
      <c r="M17" s="306">
        <f t="shared" ca="1" si="16"/>
        <v>1.3962634015954636</v>
      </c>
      <c r="N17" s="304">
        <f t="shared" ca="1" si="17"/>
        <v>80</v>
      </c>
      <c r="P17" s="310">
        <f t="shared" ca="1" si="18"/>
        <v>2</v>
      </c>
      <c r="Q17" s="304">
        <f t="shared" ca="1" si="19"/>
        <v>877.16666666666663</v>
      </c>
      <c r="R17" s="306">
        <f t="shared" ca="1" si="20"/>
        <v>0.44020908129571773</v>
      </c>
      <c r="S17" s="307">
        <f t="shared" ca="1" si="21"/>
        <v>9.0612827450307218</v>
      </c>
      <c r="T17" s="304">
        <f t="shared" ca="1" si="1"/>
        <v>88.891183728751386</v>
      </c>
      <c r="U17" s="311">
        <f t="shared" ca="1" si="2"/>
        <v>15.435792065153974</v>
      </c>
      <c r="V17" s="306">
        <f t="shared" ca="1" si="3"/>
        <v>1.2249434338529657</v>
      </c>
      <c r="W17" s="304">
        <f t="shared" ca="1" si="4"/>
        <v>0.31964841774916414</v>
      </c>
      <c r="Y17" s="314" t="str">
        <f t="shared" ca="1" si="22"/>
        <v/>
      </c>
      <c r="Z17" s="315" t="str">
        <f t="shared" ca="1" si="23"/>
        <v/>
      </c>
      <c r="AA17" s="316" t="str">
        <f t="shared" ca="1" si="24"/>
        <v/>
      </c>
      <c r="AC17" s="310" t="e">
        <f t="shared" ca="1" si="25"/>
        <v>#N/A</v>
      </c>
      <c r="AD17" s="323" t="e">
        <f t="shared" ca="1" si="26"/>
        <v>#N/A</v>
      </c>
      <c r="AE17" s="324">
        <f t="shared" ca="1" si="5"/>
        <v>0.46177512715411911</v>
      </c>
      <c r="AG17" s="306">
        <f t="shared" ca="1" si="27"/>
        <v>87.114070310563022</v>
      </c>
      <c r="AH17" s="304">
        <f t="shared" ca="1" si="28"/>
        <v>96.77503436761279</v>
      </c>
    </row>
    <row r="18" spans="1:34" x14ac:dyDescent="0.2">
      <c r="A18" s="347">
        <f t="shared" ca="1" si="6"/>
        <v>0.01</v>
      </c>
      <c r="B18" s="304">
        <f t="shared" ca="1" si="7"/>
        <v>0.13999999999999999</v>
      </c>
      <c r="D18" s="306">
        <f t="shared" ca="1" si="8"/>
        <v>15.092928109438338</v>
      </c>
      <c r="E18" s="307">
        <f t="shared" ca="1" si="9"/>
        <v>85.601005454582591</v>
      </c>
      <c r="F18" s="304">
        <f t="shared" ca="1" si="10"/>
        <v>86.921393303099734</v>
      </c>
      <c r="G18" s="306">
        <f t="shared" ca="1" si="11"/>
        <v>1.7123336309124584</v>
      </c>
      <c r="H18" s="307">
        <f t="shared" ca="1" si="12"/>
        <v>9.7116787450138968</v>
      </c>
      <c r="I18" s="304">
        <f t="shared" ca="1" si="13"/>
        <v>9.8614801378854153</v>
      </c>
      <c r="J18" s="306">
        <f t="shared" ca="1" si="14"/>
        <v>9.778732449666247E-2</v>
      </c>
      <c r="K18" s="307">
        <f t="shared" ca="1" si="15"/>
        <v>0.55461186433152898</v>
      </c>
      <c r="L18" s="304">
        <f t="shared" ca="1" si="0"/>
        <v>0.56316665463209903</v>
      </c>
      <c r="M18" s="306">
        <f t="shared" ca="1" si="16"/>
        <v>1.3962634015954636</v>
      </c>
      <c r="N18" s="304">
        <f t="shared" ca="1" si="17"/>
        <v>80</v>
      </c>
      <c r="P18" s="310">
        <f t="shared" ca="1" si="18"/>
        <v>2</v>
      </c>
      <c r="Q18" s="304">
        <f t="shared" ca="1" si="19"/>
        <v>875.05555555555554</v>
      </c>
      <c r="R18" s="306">
        <f t="shared" ca="1" si="20"/>
        <v>0.43914961298935024</v>
      </c>
      <c r="S18" s="307">
        <f t="shared" ca="1" si="21"/>
        <v>9.0568912489008291</v>
      </c>
      <c r="T18" s="304">
        <f t="shared" ca="1" si="1"/>
        <v>88.84810315171714</v>
      </c>
      <c r="U18" s="311">
        <f t="shared" ca="1" si="2"/>
        <v>15.428311201459138</v>
      </c>
      <c r="V18" s="306">
        <f t="shared" ca="1" si="3"/>
        <v>1.2249320619305823</v>
      </c>
      <c r="W18" s="304">
        <f t="shared" ca="1" si="4"/>
        <v>0.38442748069915156</v>
      </c>
      <c r="Y18" s="314" t="str">
        <f t="shared" ca="1" si="22"/>
        <v/>
      </c>
      <c r="Z18" s="315" t="str">
        <f t="shared" ca="1" si="23"/>
        <v/>
      </c>
      <c r="AA18" s="316" t="str">
        <f t="shared" ca="1" si="24"/>
        <v/>
      </c>
      <c r="AC18" s="310" t="e">
        <f t="shared" ca="1" si="25"/>
        <v>#N/A</v>
      </c>
      <c r="AD18" s="323" t="e">
        <f t="shared" ca="1" si="26"/>
        <v>#N/A</v>
      </c>
      <c r="AE18" s="324">
        <f t="shared" ca="1" si="5"/>
        <v>0.55461186433152898</v>
      </c>
      <c r="AG18" s="306">
        <f t="shared" ca="1" si="27"/>
        <v>86.921393299175193</v>
      </c>
      <c r="AH18" s="304">
        <f t="shared" ca="1" si="28"/>
        <v>96.582357356224961</v>
      </c>
    </row>
    <row r="19" spans="1:34" x14ac:dyDescent="0.2">
      <c r="A19" s="347">
        <f t="shared" ca="1" si="6"/>
        <v>0.01</v>
      </c>
      <c r="B19" s="304">
        <f t="shared" ca="1" si="7"/>
        <v>0.15</v>
      </c>
      <c r="D19" s="306">
        <f t="shared" ca="1" si="8"/>
        <v>15.05930743310768</v>
      </c>
      <c r="E19" s="307">
        <f t="shared" ca="1" si="9"/>
        <v>85.41032394488262</v>
      </c>
      <c r="F19" s="304">
        <f t="shared" ca="1" si="10"/>
        <v>86.727770504807992</v>
      </c>
      <c r="G19" s="306">
        <f t="shared" ca="1" si="11"/>
        <v>1.8629267052435352</v>
      </c>
      <c r="H19" s="307">
        <f t="shared" ca="1" si="12"/>
        <v>10.565781984462722</v>
      </c>
      <c r="I19" s="304">
        <f t="shared" ca="1" si="13"/>
        <v>10.728757842933476</v>
      </c>
      <c r="J19" s="306">
        <f t="shared" ca="1" si="14"/>
        <v>0.11566362617744244</v>
      </c>
      <c r="K19" s="307">
        <f t="shared" ca="1" si="15"/>
        <v>0.65599916797891211</v>
      </c>
      <c r="L19" s="304">
        <f t="shared" ca="1" si="0"/>
        <v>0.66611784453619016</v>
      </c>
      <c r="M19" s="306">
        <f t="shared" ca="1" si="16"/>
        <v>1.3962634015954636</v>
      </c>
      <c r="N19" s="304">
        <f t="shared" ca="1" si="17"/>
        <v>80</v>
      </c>
      <c r="P19" s="310">
        <f t="shared" ca="1" si="18"/>
        <v>2</v>
      </c>
      <c r="Q19" s="304">
        <f t="shared" ca="1" si="19"/>
        <v>872.94444444444446</v>
      </c>
      <c r="R19" s="306">
        <f t="shared" ca="1" si="20"/>
        <v>0.43809014468298269</v>
      </c>
      <c r="S19" s="307">
        <f t="shared" ca="1" si="21"/>
        <v>9.0525103474539996</v>
      </c>
      <c r="T19" s="304">
        <f t="shared" ca="1" si="1"/>
        <v>88.805126508523742</v>
      </c>
      <c r="U19" s="311">
        <f t="shared" ca="1" si="2"/>
        <v>15.420848385686362</v>
      </c>
      <c r="V19" s="306">
        <f t="shared" ca="1" si="3"/>
        <v>1.2249196427376376</v>
      </c>
      <c r="W19" s="304">
        <f t="shared" ca="1" si="4"/>
        <v>0.45501393747638341</v>
      </c>
      <c r="Y19" s="314" t="str">
        <f t="shared" ca="1" si="22"/>
        <v/>
      </c>
      <c r="Z19" s="315" t="str">
        <f t="shared" ca="1" si="23"/>
        <v/>
      </c>
      <c r="AA19" s="316" t="str">
        <f t="shared" ca="1" si="24"/>
        <v/>
      </c>
      <c r="AC19" s="310" t="e">
        <f t="shared" ca="1" si="25"/>
        <v>#N/A</v>
      </c>
      <c r="AD19" s="323" t="e">
        <f t="shared" ca="1" si="26"/>
        <v>#N/A</v>
      </c>
      <c r="AE19" s="324">
        <f t="shared" ca="1" si="5"/>
        <v>0.65599916797891211</v>
      </c>
      <c r="AG19" s="306">
        <f t="shared" ca="1" si="27"/>
        <v>86.727770500889847</v>
      </c>
      <c r="AH19" s="304">
        <f t="shared" ca="1" si="28"/>
        <v>96.388734557939614</v>
      </c>
    </row>
    <row r="20" spans="1:34" x14ac:dyDescent="0.2">
      <c r="A20" s="347">
        <f t="shared" ca="1" si="6"/>
        <v>0.01</v>
      </c>
      <c r="B20" s="304">
        <f t="shared" ca="1" si="7"/>
        <v>0.16</v>
      </c>
      <c r="D20" s="306">
        <f t="shared" ca="1" si="8"/>
        <v>15.025523188661349</v>
      </c>
      <c r="E20" s="307">
        <f t="shared" ca="1" si="9"/>
        <v>85.218714779864996</v>
      </c>
      <c r="F20" s="304">
        <f t="shared" ca="1" si="10"/>
        <v>86.533205741062091</v>
      </c>
      <c r="G20" s="306">
        <f t="shared" ca="1" si="11"/>
        <v>2.0131819371301489</v>
      </c>
      <c r="H20" s="307">
        <f t="shared" ca="1" si="12"/>
        <v>11.417969132261373</v>
      </c>
      <c r="I20" s="304">
        <f t="shared" ca="1" si="13"/>
        <v>11.59408990034408</v>
      </c>
      <c r="J20" s="306">
        <f t="shared" ca="1" si="14"/>
        <v>0.13504416938931085</v>
      </c>
      <c r="K20" s="307">
        <f t="shared" ca="1" si="15"/>
        <v>0.76591792356253263</v>
      </c>
      <c r="L20" s="304">
        <f t="shared" ca="1" si="0"/>
        <v>0.77773208325257515</v>
      </c>
      <c r="M20" s="306">
        <f t="shared" ca="1" si="16"/>
        <v>1.3962634015954636</v>
      </c>
      <c r="N20" s="304">
        <f t="shared" ca="1" si="17"/>
        <v>80</v>
      </c>
      <c r="P20" s="310">
        <f t="shared" ca="1" si="18"/>
        <v>2</v>
      </c>
      <c r="Q20" s="304">
        <f t="shared" ca="1" si="19"/>
        <v>870.83333333333337</v>
      </c>
      <c r="R20" s="306">
        <f t="shared" ca="1" si="20"/>
        <v>0.43703067637661513</v>
      </c>
      <c r="S20" s="307">
        <f t="shared" ca="1" si="21"/>
        <v>9.0481400406902335</v>
      </c>
      <c r="T20" s="304">
        <f t="shared" ca="1" si="1"/>
        <v>88.762253799171191</v>
      </c>
      <c r="U20" s="311">
        <f t="shared" ca="1" si="2"/>
        <v>15.413403617835648</v>
      </c>
      <c r="V20" s="306">
        <f t="shared" ca="1" si="3"/>
        <v>1.2249061786473363</v>
      </c>
      <c r="W20" s="304">
        <f t="shared" ca="1" si="4"/>
        <v>0.53136674008354612</v>
      </c>
      <c r="Y20" s="314" t="str">
        <f t="shared" ca="1" si="22"/>
        <v/>
      </c>
      <c r="Z20" s="315" t="str">
        <f t="shared" ca="1" si="23"/>
        <v/>
      </c>
      <c r="AA20" s="316" t="str">
        <f t="shared" ca="1" si="24"/>
        <v/>
      </c>
      <c r="AC20" s="310" t="e">
        <f t="shared" ca="1" si="25"/>
        <v>#N/A</v>
      </c>
      <c r="AD20" s="323" t="e">
        <f t="shared" ca="1" si="26"/>
        <v>#N/A</v>
      </c>
      <c r="AE20" s="324">
        <f t="shared" ca="1" si="5"/>
        <v>0.76591792356253263</v>
      </c>
      <c r="AG20" s="306">
        <f t="shared" ca="1" si="27"/>
        <v>86.533205737150354</v>
      </c>
      <c r="AH20" s="304">
        <f t="shared" ca="1" si="28"/>
        <v>96.194169794200107</v>
      </c>
    </row>
    <row r="21" spans="1:34" x14ac:dyDescent="0.2">
      <c r="A21" s="347">
        <f t="shared" ca="1" si="6"/>
        <v>0.01</v>
      </c>
      <c r="B21" s="304">
        <f t="shared" ca="1" si="7"/>
        <v>0.17</v>
      </c>
      <c r="D21" s="306">
        <f t="shared" ca="1" si="8"/>
        <v>14.991576045861466</v>
      </c>
      <c r="E21" s="307">
        <f t="shared" ca="1" si="9"/>
        <v>85.026181757950823</v>
      </c>
      <c r="F21" s="304">
        <f t="shared" ca="1" si="10"/>
        <v>86.337702868879575</v>
      </c>
      <c r="G21" s="306">
        <f t="shared" ca="1" si="11"/>
        <v>2.1630976975887637</v>
      </c>
      <c r="H21" s="307">
        <f t="shared" ca="1" si="12"/>
        <v>12.268230949840881</v>
      </c>
      <c r="I21" s="304">
        <f t="shared" ca="1" si="13"/>
        <v>12.457466929032863</v>
      </c>
      <c r="J21" s="306">
        <f t="shared" ca="1" si="14"/>
        <v>0.15592556756290543</v>
      </c>
      <c r="K21" s="307">
        <f t="shared" ca="1" si="15"/>
        <v>0.88434892397304388</v>
      </c>
      <c r="L21" s="304">
        <f t="shared" ca="1" si="0"/>
        <v>0.89798986739945719</v>
      </c>
      <c r="M21" s="306">
        <f t="shared" ca="1" si="16"/>
        <v>1.3962634015954636</v>
      </c>
      <c r="N21" s="304">
        <f t="shared" ca="1" si="17"/>
        <v>80</v>
      </c>
      <c r="P21" s="310">
        <f t="shared" ca="1" si="18"/>
        <v>2</v>
      </c>
      <c r="Q21" s="304">
        <f t="shared" ca="1" si="19"/>
        <v>868.72222222222217</v>
      </c>
      <c r="R21" s="306">
        <f t="shared" ca="1" si="20"/>
        <v>0.43597120807024753</v>
      </c>
      <c r="S21" s="307">
        <f t="shared" ca="1" si="21"/>
        <v>9.0437803286095306</v>
      </c>
      <c r="T21" s="304">
        <f t="shared" ca="1" si="1"/>
        <v>88.719485023659502</v>
      </c>
      <c r="U21" s="311">
        <f t="shared" ca="1" si="2"/>
        <v>15.405976897906998</v>
      </c>
      <c r="V21" s="306">
        <f t="shared" ca="1" si="3"/>
        <v>1.2248916720467988</v>
      </c>
      <c r="W21" s="304">
        <f t="shared" ca="1" si="4"/>
        <v>0.6134446488239863</v>
      </c>
      <c r="Y21" s="314" t="str">
        <f t="shared" ca="1" si="22"/>
        <v/>
      </c>
      <c r="Z21" s="315" t="str">
        <f t="shared" ca="1" si="23"/>
        <v/>
      </c>
      <c r="AA21" s="316" t="str">
        <f t="shared" ca="1" si="24"/>
        <v/>
      </c>
      <c r="AC21" s="310" t="e">
        <f t="shared" ca="1" si="25"/>
        <v>#N/A</v>
      </c>
      <c r="AD21" s="323" t="e">
        <f t="shared" ca="1" si="26"/>
        <v>#N/A</v>
      </c>
      <c r="AE21" s="324">
        <f t="shared" ca="1" si="5"/>
        <v>0.88434892397304388</v>
      </c>
      <c r="AG21" s="306">
        <f t="shared" ca="1" si="27"/>
        <v>86.33770286497419</v>
      </c>
      <c r="AH21" s="304">
        <f t="shared" ca="1" si="28"/>
        <v>95.998666922023958</v>
      </c>
    </row>
    <row r="22" spans="1:34" x14ac:dyDescent="0.2">
      <c r="A22" s="347">
        <f t="shared" ca="1" si="6"/>
        <v>0.01</v>
      </c>
      <c r="B22" s="304">
        <f t="shared" ca="1" si="7"/>
        <v>0.18000000000000002</v>
      </c>
      <c r="D22" s="306">
        <f t="shared" ca="1" si="8"/>
        <v>14.957466680591928</v>
      </c>
      <c r="E22" s="307">
        <f t="shared" ca="1" si="9"/>
        <v>84.832728712279703</v>
      </c>
      <c r="F22" s="304">
        <f t="shared" ca="1" si="10"/>
        <v>86.141265780532052</v>
      </c>
      <c r="G22" s="306">
        <f t="shared" ca="1" si="11"/>
        <v>2.3126723643946829</v>
      </c>
      <c r="H22" s="307">
        <f t="shared" ca="1" si="12"/>
        <v>13.116558236963678</v>
      </c>
      <c r="I22" s="304">
        <f t="shared" ca="1" si="13"/>
        <v>13.318879586838175</v>
      </c>
      <c r="J22" s="306">
        <f t="shared" ca="1" si="14"/>
        <v>0.17830441787282267</v>
      </c>
      <c r="K22" s="307">
        <f t="shared" ca="1" si="15"/>
        <v>1.0112728699070668</v>
      </c>
      <c r="L22" s="304">
        <f t="shared" ca="1" si="0"/>
        <v>1.0268715999788101</v>
      </c>
      <c r="M22" s="306">
        <f t="shared" ca="1" si="16"/>
        <v>1.3962634015954636</v>
      </c>
      <c r="N22" s="304">
        <f t="shared" ca="1" si="17"/>
        <v>80</v>
      </c>
      <c r="P22" s="310">
        <f t="shared" ca="1" si="18"/>
        <v>2</v>
      </c>
      <c r="Q22" s="304">
        <f t="shared" ca="1" si="19"/>
        <v>866.61111111111109</v>
      </c>
      <c r="R22" s="306">
        <f t="shared" ca="1" si="20"/>
        <v>0.43491173976387998</v>
      </c>
      <c r="S22" s="307">
        <f t="shared" ca="1" si="21"/>
        <v>9.0394312112118911</v>
      </c>
      <c r="T22" s="304">
        <f t="shared" ca="1" si="1"/>
        <v>88.67682018198866</v>
      </c>
      <c r="U22" s="311">
        <f t="shared" ca="1" si="2"/>
        <v>15.398568225900407</v>
      </c>
      <c r="V22" s="306">
        <f t="shared" ca="1" si="3"/>
        <v>1.2248761253369909</v>
      </c>
      <c r="W22" s="304">
        <f t="shared" ca="1" si="4"/>
        <v>0.70120623557803652</v>
      </c>
      <c r="Y22" s="314" t="str">
        <f t="shared" ca="1" si="22"/>
        <v/>
      </c>
      <c r="Z22" s="315" t="str">
        <f t="shared" ca="1" si="23"/>
        <v/>
      </c>
      <c r="AA22" s="316" t="str">
        <f t="shared" ca="1" si="24"/>
        <v/>
      </c>
      <c r="AC22" s="310" t="e">
        <f t="shared" ca="1" si="25"/>
        <v>#N/A</v>
      </c>
      <c r="AD22" s="323" t="e">
        <f t="shared" ca="1" si="26"/>
        <v>#N/A</v>
      </c>
      <c r="AE22" s="324">
        <f t="shared" ca="1" si="5"/>
        <v>1.0112728699070668</v>
      </c>
      <c r="AG22" s="306">
        <f t="shared" ca="1" si="27"/>
        <v>86.141265776633006</v>
      </c>
      <c r="AH22" s="304">
        <f t="shared" ca="1" si="28"/>
        <v>95.802229833682773</v>
      </c>
    </row>
    <row r="23" spans="1:34" x14ac:dyDescent="0.2">
      <c r="A23" s="347">
        <f t="shared" ca="1" si="6"/>
        <v>0.01</v>
      </c>
      <c r="B23" s="304">
        <f t="shared" ca="1" si="7"/>
        <v>0.19000000000000003</v>
      </c>
      <c r="D23" s="306">
        <f t="shared" ca="1" si="8"/>
        <v>14.923195774802306</v>
      </c>
      <c r="E23" s="307">
        <f t="shared" ca="1" si="9"/>
        <v>84.638359510391425</v>
      </c>
      <c r="F23" s="304">
        <f t="shared" ca="1" si="10"/>
        <v>85.943898403221993</v>
      </c>
      <c r="G23" s="306">
        <f t="shared" ca="1" si="11"/>
        <v>2.4619043221427059</v>
      </c>
      <c r="H23" s="307">
        <f t="shared" ca="1" si="12"/>
        <v>13.962941832067592</v>
      </c>
      <c r="I23" s="304">
        <f t="shared" ca="1" si="13"/>
        <v>14.178318570870385</v>
      </c>
      <c r="J23" s="306">
        <f t="shared" ca="1" si="14"/>
        <v>0.20217730130550962</v>
      </c>
      <c r="K23" s="307">
        <f t="shared" ca="1" si="15"/>
        <v>1.1466703702522232</v>
      </c>
      <c r="L23" s="304">
        <f t="shared" ca="1" si="0"/>
        <v>1.1643575907673507</v>
      </c>
      <c r="M23" s="306">
        <f t="shared" ca="1" si="16"/>
        <v>1.3962634015954636</v>
      </c>
      <c r="N23" s="304">
        <f t="shared" ca="1" si="17"/>
        <v>80</v>
      </c>
      <c r="P23" s="310">
        <f t="shared" ca="1" si="18"/>
        <v>2</v>
      </c>
      <c r="Q23" s="304">
        <f t="shared" ca="1" si="19"/>
        <v>864.5</v>
      </c>
      <c r="R23" s="306">
        <f t="shared" ca="1" si="20"/>
        <v>0.43385227145751248</v>
      </c>
      <c r="S23" s="307">
        <f t="shared" ca="1" si="21"/>
        <v>9.0350926884973166</v>
      </c>
      <c r="T23" s="304">
        <f t="shared" ca="1" si="1"/>
        <v>88.63425927415868</v>
      </c>
      <c r="U23" s="311">
        <f t="shared" ca="1" si="2"/>
        <v>15.391177601815881</v>
      </c>
      <c r="V23" s="306">
        <f t="shared" ca="1" si="3"/>
        <v>1.2248595409326566</v>
      </c>
      <c r="W23" s="304">
        <f t="shared" ca="1" si="4"/>
        <v>0.7946098870925532</v>
      </c>
      <c r="Y23" s="314" t="str">
        <f t="shared" ca="1" si="22"/>
        <v/>
      </c>
      <c r="Z23" s="315" t="str">
        <f t="shared" ca="1" si="23"/>
        <v/>
      </c>
      <c r="AA23" s="316" t="str">
        <f t="shared" ca="1" si="24"/>
        <v/>
      </c>
      <c r="AC23" s="310" t="e">
        <f t="shared" ca="1" si="25"/>
        <v>#N/A</v>
      </c>
      <c r="AD23" s="323" t="e">
        <f t="shared" ca="1" si="26"/>
        <v>#N/A</v>
      </c>
      <c r="AE23" s="324">
        <f t="shared" ca="1" si="5"/>
        <v>1.1466703702522232</v>
      </c>
      <c r="AG23" s="306">
        <f t="shared" ca="1" si="27"/>
        <v>85.943898399329285</v>
      </c>
      <c r="AH23" s="304">
        <f t="shared" ca="1" si="28"/>
        <v>95.604862456379053</v>
      </c>
    </row>
    <row r="24" spans="1:34" x14ac:dyDescent="0.2">
      <c r="A24" s="347">
        <f t="shared" ca="1" si="6"/>
        <v>0.01</v>
      </c>
      <c r="B24" s="304">
        <f t="shared" ca="1" si="7"/>
        <v>0.20000000000000004</v>
      </c>
      <c r="D24" s="306">
        <f t="shared" ca="1" si="8"/>
        <v>14.888764016451178</v>
      </c>
      <c r="E24" s="307">
        <f t="shared" ca="1" si="9"/>
        <v>84.443078053904742</v>
      </c>
      <c r="F24" s="304">
        <f t="shared" ca="1" si="10"/>
        <v>85.745604698756537</v>
      </c>
      <c r="G24" s="306">
        <f t="shared" ca="1" si="11"/>
        <v>2.6107919623072178</v>
      </c>
      <c r="H24" s="307">
        <f t="shared" ca="1" si="12"/>
        <v>14.80737261260664</v>
      </c>
      <c r="I24" s="304">
        <f t="shared" ca="1" si="13"/>
        <v>15.035774617857943</v>
      </c>
      <c r="J24" s="306">
        <f t="shared" ca="1" si="14"/>
        <v>0.22754078272775924</v>
      </c>
      <c r="K24" s="307">
        <f t="shared" ca="1" si="15"/>
        <v>1.2905219424755943</v>
      </c>
      <c r="L24" s="304">
        <f t="shared" ca="1" si="0"/>
        <v>1.3104280567109903</v>
      </c>
      <c r="M24" s="306">
        <f t="shared" ca="1" si="16"/>
        <v>1.3962634015954636</v>
      </c>
      <c r="N24" s="304">
        <f t="shared" ca="1" si="17"/>
        <v>80</v>
      </c>
      <c r="P24" s="310">
        <f t="shared" ca="1" si="18"/>
        <v>2</v>
      </c>
      <c r="Q24" s="304">
        <f t="shared" ca="1" si="19"/>
        <v>862.38888888888891</v>
      </c>
      <c r="R24" s="306">
        <f t="shared" ca="1" si="20"/>
        <v>0.43279280315114493</v>
      </c>
      <c r="S24" s="307">
        <f t="shared" ca="1" si="21"/>
        <v>9.0307647604658055</v>
      </c>
      <c r="T24" s="304">
        <f t="shared" ca="1" si="1"/>
        <v>88.591802300169562</v>
      </c>
      <c r="U24" s="311">
        <f t="shared" ca="1" si="2"/>
        <v>15.383805025653418</v>
      </c>
      <c r="V24" s="306">
        <f t="shared" ca="1" si="3"/>
        <v>1.224841921262251</v>
      </c>
      <c r="W24" s="304">
        <f t="shared" ca="1" si="4"/>
        <v>0.89361380828321535</v>
      </c>
      <c r="Y24" s="314" t="str">
        <f t="shared" ca="1" si="22"/>
        <v/>
      </c>
      <c r="Z24" s="315" t="str">
        <f t="shared" ca="1" si="23"/>
        <v/>
      </c>
      <c r="AA24" s="316" t="str">
        <f t="shared" ca="1" si="24"/>
        <v/>
      </c>
      <c r="AC24" s="310" t="e">
        <f t="shared" ca="1" si="25"/>
        <v>#N/A</v>
      </c>
      <c r="AD24" s="323" t="e">
        <f t="shared" ca="1" si="26"/>
        <v>#N/A</v>
      </c>
      <c r="AE24" s="324">
        <f t="shared" ca="1" si="5"/>
        <v>1.2905219424755943</v>
      </c>
      <c r="AG24" s="306">
        <f t="shared" ca="1" si="27"/>
        <v>85.745604694870138</v>
      </c>
      <c r="AH24" s="304">
        <f t="shared" ca="1" si="28"/>
        <v>95.406568751919906</v>
      </c>
    </row>
    <row r="25" spans="1:34" x14ac:dyDescent="0.2">
      <c r="A25" s="347">
        <f t="shared" ca="1" si="6"/>
        <v>0.01</v>
      </c>
      <c r="B25" s="304">
        <f t="shared" ca="1" si="7"/>
        <v>0.21000000000000005</v>
      </c>
      <c r="D25" s="306">
        <f t="shared" ca="1" si="8"/>
        <v>14.854172099448972</v>
      </c>
      <c r="E25" s="307">
        <f t="shared" ca="1" si="9"/>
        <v>84.246888278193126</v>
      </c>
      <c r="F25" s="304">
        <f t="shared" ca="1" si="10"/>
        <v>85.546388663218295</v>
      </c>
      <c r="G25" s="306">
        <f t="shared" ca="1" si="11"/>
        <v>2.7593336833017075</v>
      </c>
      <c r="H25" s="307">
        <f t="shared" ca="1" si="12"/>
        <v>15.649841495388571</v>
      </c>
      <c r="I25" s="304">
        <f t="shared" ca="1" si="13"/>
        <v>15.891238504490119</v>
      </c>
      <c r="J25" s="306">
        <f t="shared" ca="1" si="14"/>
        <v>0.25439141095580386</v>
      </c>
      <c r="K25" s="307">
        <f t="shared" ca="1" si="15"/>
        <v>1.4428080130155703</v>
      </c>
      <c r="L25" s="304">
        <f t="shared" ca="1" si="0"/>
        <v>1.4650631223227286</v>
      </c>
      <c r="M25" s="306">
        <f t="shared" ca="1" si="16"/>
        <v>1.3962634015954636</v>
      </c>
      <c r="N25" s="304">
        <f t="shared" ca="1" si="17"/>
        <v>80</v>
      </c>
      <c r="P25" s="310">
        <f t="shared" ca="1" si="18"/>
        <v>2</v>
      </c>
      <c r="Q25" s="304">
        <f t="shared" ca="1" si="19"/>
        <v>860.27777777777783</v>
      </c>
      <c r="R25" s="306">
        <f t="shared" ca="1" si="20"/>
        <v>0.43173333484477738</v>
      </c>
      <c r="S25" s="307">
        <f t="shared" ca="1" si="21"/>
        <v>9.0264474271173576</v>
      </c>
      <c r="T25" s="304">
        <f t="shared" ca="1" si="1"/>
        <v>88.549449260021277</v>
      </c>
      <c r="U25" s="311">
        <f t="shared" ca="1" si="2"/>
        <v>15.376450497413014</v>
      </c>
      <c r="V25" s="306">
        <f t="shared" ca="1" si="3"/>
        <v>1.2248232687678675</v>
      </c>
      <c r="W25" s="304">
        <f t="shared" ca="1" si="4"/>
        <v>0.99817602554910823</v>
      </c>
      <c r="Y25" s="314" t="str">
        <f t="shared" ca="1" si="22"/>
        <v/>
      </c>
      <c r="Z25" s="315" t="str">
        <f t="shared" ca="1" si="23"/>
        <v/>
      </c>
      <c r="AA25" s="316" t="str">
        <f t="shared" ca="1" si="24"/>
        <v/>
      </c>
      <c r="AC25" s="310" t="e">
        <f t="shared" ca="1" si="25"/>
        <v>#N/A</v>
      </c>
      <c r="AD25" s="323" t="e">
        <f t="shared" ca="1" si="26"/>
        <v>#N/A</v>
      </c>
      <c r="AE25" s="324">
        <f t="shared" ca="1" si="5"/>
        <v>1.4428080130155703</v>
      </c>
      <c r="AG25" s="306">
        <f t="shared" ca="1" si="27"/>
        <v>85.546388659338163</v>
      </c>
      <c r="AH25" s="304">
        <f t="shared" ca="1" si="28"/>
        <v>95.207352716387931</v>
      </c>
    </row>
    <row r="26" spans="1:34" x14ac:dyDescent="0.2">
      <c r="A26" s="347">
        <f t="shared" ca="1" si="6"/>
        <v>0.01</v>
      </c>
      <c r="B26" s="304">
        <f t="shared" ca="1" si="7"/>
        <v>0.22000000000000006</v>
      </c>
      <c r="D26" s="306">
        <f t="shared" ca="1" si="8"/>
        <v>14.819420723600293</v>
      </c>
      <c r="E26" s="307">
        <f t="shared" ca="1" si="9"/>
        <v>84.0497941520577</v>
      </c>
      <c r="F26" s="304">
        <f t="shared" ca="1" si="10"/>
        <v>85.346254326633144</v>
      </c>
      <c r="G26" s="306">
        <f t="shared" ca="1" si="11"/>
        <v>2.9075278905377102</v>
      </c>
      <c r="H26" s="307">
        <f t="shared" ca="1" si="12"/>
        <v>16.490339436909149</v>
      </c>
      <c r="I26" s="304">
        <f t="shared" ca="1" si="13"/>
        <v>16.744701047756443</v>
      </c>
      <c r="J26" s="306">
        <f t="shared" ca="1" si="14"/>
        <v>0.28272571882500097</v>
      </c>
      <c r="K26" s="307">
        <f t="shared" ca="1" si="15"/>
        <v>1.6035089176770589</v>
      </c>
      <c r="L26" s="304">
        <f t="shared" ca="1" si="0"/>
        <v>1.6282428200839598</v>
      </c>
      <c r="M26" s="306">
        <f t="shared" ca="1" si="16"/>
        <v>1.3962634015954636</v>
      </c>
      <c r="N26" s="304">
        <f t="shared" ca="1" si="17"/>
        <v>80</v>
      </c>
      <c r="P26" s="310">
        <f t="shared" ca="1" si="18"/>
        <v>2</v>
      </c>
      <c r="Q26" s="304">
        <f t="shared" ca="1" si="19"/>
        <v>858.16666666666663</v>
      </c>
      <c r="R26" s="306">
        <f t="shared" ca="1" si="20"/>
        <v>0.43067386653840978</v>
      </c>
      <c r="S26" s="307">
        <f t="shared" ca="1" si="21"/>
        <v>9.022140688451973</v>
      </c>
      <c r="T26" s="304">
        <f t="shared" ca="1" si="1"/>
        <v>88.507200153713853</v>
      </c>
      <c r="U26" s="311">
        <f t="shared" ca="1" si="2"/>
        <v>15.369114017094674</v>
      </c>
      <c r="V26" s="306">
        <f t="shared" ca="1" si="3"/>
        <v>1.2248035859051725</v>
      </c>
      <c r="W26" s="304">
        <f t="shared" ca="1" si="4"/>
        <v>1.1082543900991535</v>
      </c>
      <c r="Y26" s="314" t="str">
        <f t="shared" ca="1" si="22"/>
        <v/>
      </c>
      <c r="Z26" s="315" t="str">
        <f t="shared" ca="1" si="23"/>
        <v/>
      </c>
      <c r="AA26" s="316" t="str">
        <f t="shared" ca="1" si="24"/>
        <v/>
      </c>
      <c r="AC26" s="310" t="e">
        <f t="shared" ca="1" si="25"/>
        <v>#N/A</v>
      </c>
      <c r="AD26" s="323" t="e">
        <f t="shared" ca="1" si="26"/>
        <v>#N/A</v>
      </c>
      <c r="AE26" s="324">
        <f t="shared" ca="1" si="5"/>
        <v>1.6035089176770589</v>
      </c>
      <c r="AG26" s="306">
        <f t="shared" ca="1" si="27"/>
        <v>85.346254322759307</v>
      </c>
      <c r="AH26" s="304">
        <f t="shared" ca="1" si="28"/>
        <v>95.007218379809061</v>
      </c>
    </row>
    <row r="27" spans="1:34" x14ac:dyDescent="0.2">
      <c r="A27" s="347">
        <f t="shared" ca="1" si="6"/>
        <v>0.01</v>
      </c>
      <c r="B27" s="304">
        <f t="shared" ca="1" si="7"/>
        <v>0.23000000000000007</v>
      </c>
      <c r="D27" s="306">
        <f t="shared" ca="1" si="8"/>
        <v>14.784510594545775</v>
      </c>
      <c r="E27" s="307">
        <f t="shared" ca="1" si="9"/>
        <v>83.85179967739748</v>
      </c>
      <c r="F27" s="304">
        <f t="shared" ca="1" si="10"/>
        <v>85.145205752635491</v>
      </c>
      <c r="G27" s="306">
        <f t="shared" ca="1" si="11"/>
        <v>3.0553729964831682</v>
      </c>
      <c r="H27" s="307">
        <f t="shared" ca="1" si="12"/>
        <v>17.328857433683126</v>
      </c>
      <c r="I27" s="304">
        <f t="shared" ca="1" si="13"/>
        <v>17.596153105282799</v>
      </c>
      <c r="J27" s="306">
        <f t="shared" ca="1" si="14"/>
        <v>0.31254022326010539</v>
      </c>
      <c r="K27" s="307">
        <f t="shared" ca="1" si="15"/>
        <v>1.7726049020300203</v>
      </c>
      <c r="L27" s="304">
        <f t="shared" ca="1" si="0"/>
        <v>1.7999470908491546</v>
      </c>
      <c r="M27" s="306">
        <f t="shared" ca="1" si="16"/>
        <v>1.3962634015954636</v>
      </c>
      <c r="N27" s="304">
        <f t="shared" ca="1" si="17"/>
        <v>80</v>
      </c>
      <c r="P27" s="310">
        <f t="shared" ca="1" si="18"/>
        <v>2</v>
      </c>
      <c r="Q27" s="304">
        <f t="shared" ca="1" si="19"/>
        <v>856.05555555555554</v>
      </c>
      <c r="R27" s="306">
        <f t="shared" ca="1" si="20"/>
        <v>0.42961439823204223</v>
      </c>
      <c r="S27" s="307">
        <f t="shared" ca="1" si="21"/>
        <v>9.0178445444696518</v>
      </c>
      <c r="T27" s="304">
        <f t="shared" ca="1" si="1"/>
        <v>88.465054981247292</v>
      </c>
      <c r="U27" s="311">
        <f t="shared" ca="1" si="2"/>
        <v>15.361795584698397</v>
      </c>
      <c r="V27" s="306">
        <f t="shared" ca="1" si="3"/>
        <v>1.2247828751433305</v>
      </c>
      <c r="W27" s="304">
        <f t="shared" ca="1" si="4"/>
        <v>1.2238065812899044</v>
      </c>
      <c r="Y27" s="314" t="str">
        <f t="shared" ca="1" si="22"/>
        <v/>
      </c>
      <c r="Z27" s="315" t="str">
        <f t="shared" ca="1" si="23"/>
        <v/>
      </c>
      <c r="AA27" s="316" t="str">
        <f t="shared" ca="1" si="24"/>
        <v/>
      </c>
      <c r="AC27" s="310" t="e">
        <f t="shared" ca="1" si="25"/>
        <v>#N/A</v>
      </c>
      <c r="AD27" s="323" t="e">
        <f t="shared" ca="1" si="26"/>
        <v>#N/A</v>
      </c>
      <c r="AE27" s="324">
        <f t="shared" ca="1" si="5"/>
        <v>1.7726049020300203</v>
      </c>
      <c r="AG27" s="306">
        <f t="shared" ca="1" si="27"/>
        <v>85.145205748767907</v>
      </c>
      <c r="AH27" s="304">
        <f t="shared" ca="1" si="28"/>
        <v>94.806169805817675</v>
      </c>
    </row>
    <row r="28" spans="1:34" x14ac:dyDescent="0.2">
      <c r="A28" s="347">
        <f t="shared" ca="1" si="6"/>
        <v>0.01</v>
      </c>
      <c r="B28" s="304">
        <f t="shared" ca="1" si="7"/>
        <v>0.24000000000000007</v>
      </c>
      <c r="D28" s="306">
        <f t="shared" ca="1" si="8"/>
        <v>14.749442423703401</v>
      </c>
      <c r="E28" s="307">
        <f t="shared" ca="1" si="9"/>
        <v>83.652908888876595</v>
      </c>
      <c r="F28" s="304">
        <f t="shared" ca="1" si="10"/>
        <v>84.943247038130295</v>
      </c>
      <c r="G28" s="306">
        <f t="shared" ca="1" si="11"/>
        <v>3.2028674207202021</v>
      </c>
      <c r="H28" s="307">
        <f t="shared" ca="1" si="12"/>
        <v>18.165386522571893</v>
      </c>
      <c r="I28" s="304">
        <f t="shared" ca="1" si="13"/>
        <v>18.445585575664097</v>
      </c>
      <c r="J28" s="306">
        <f t="shared" ca="1" si="14"/>
        <v>0.34383142534612221</v>
      </c>
      <c r="K28" s="307">
        <f t="shared" ca="1" si="15"/>
        <v>1.9500761218112954</v>
      </c>
      <c r="L28" s="304">
        <f t="shared" ca="1" si="0"/>
        <v>1.9801557842538875</v>
      </c>
      <c r="M28" s="306">
        <f t="shared" ca="1" si="16"/>
        <v>1.3962634015954636</v>
      </c>
      <c r="N28" s="304">
        <f t="shared" ca="1" si="17"/>
        <v>80</v>
      </c>
      <c r="P28" s="310">
        <f t="shared" ca="1" si="18"/>
        <v>2</v>
      </c>
      <c r="Q28" s="304">
        <f t="shared" ca="1" si="19"/>
        <v>853.94444444444446</v>
      </c>
      <c r="R28" s="306">
        <f t="shared" ca="1" si="20"/>
        <v>0.42855492992567468</v>
      </c>
      <c r="S28" s="307">
        <f t="shared" ca="1" si="21"/>
        <v>9.0135589951703956</v>
      </c>
      <c r="T28" s="304">
        <f t="shared" ca="1" si="1"/>
        <v>88.423013742621592</v>
      </c>
      <c r="U28" s="311">
        <f t="shared" ca="1" si="2"/>
        <v>15.354495200224184</v>
      </c>
      <c r="V28" s="306">
        <f t="shared" ca="1" si="3"/>
        <v>1.2247611389649382</v>
      </c>
      <c r="W28" s="304">
        <f t="shared" ca="1" si="4"/>
        <v>1.3447901099742576</v>
      </c>
      <c r="Y28" s="314" t="str">
        <f t="shared" ca="1" si="22"/>
        <v/>
      </c>
      <c r="Z28" s="315" t="str">
        <f t="shared" ca="1" si="23"/>
        <v/>
      </c>
      <c r="AA28" s="316" t="str">
        <f t="shared" ca="1" si="24"/>
        <v/>
      </c>
      <c r="AC28" s="310" t="e">
        <f t="shared" ca="1" si="25"/>
        <v>#N/A</v>
      </c>
      <c r="AD28" s="323" t="e">
        <f t="shared" ca="1" si="26"/>
        <v>#N/A</v>
      </c>
      <c r="AE28" s="324">
        <f t="shared" ca="1" si="5"/>
        <v>1.9500761218112954</v>
      </c>
      <c r="AG28" s="306">
        <f t="shared" ca="1" si="27"/>
        <v>84.943247034268936</v>
      </c>
      <c r="AH28" s="304">
        <f t="shared" ca="1" si="28"/>
        <v>94.604211091318703</v>
      </c>
    </row>
    <row r="29" spans="1:34" x14ac:dyDescent="0.2">
      <c r="A29" s="347">
        <f t="shared" ca="1" si="6"/>
        <v>0.01</v>
      </c>
      <c r="B29" s="304">
        <f t="shared" ca="1" si="7"/>
        <v>0.25000000000000006</v>
      </c>
      <c r="D29" s="306">
        <f t="shared" ca="1" si="8"/>
        <v>14.714216928209373</v>
      </c>
      <c r="E29" s="307">
        <f t="shared" ca="1" si="9"/>
        <v>83.453125853588958</v>
      </c>
      <c r="F29" s="304">
        <f t="shared" ca="1" si="10"/>
        <v>84.740382312952548</v>
      </c>
      <c r="G29" s="306">
        <f t="shared" ca="1" si="11"/>
        <v>3.3500095900022959</v>
      </c>
      <c r="H29" s="307">
        <f t="shared" ca="1" si="12"/>
        <v>18.999917781107783</v>
      </c>
      <c r="I29" s="304">
        <f t="shared" ca="1" si="13"/>
        <v>19.292989398793623</v>
      </c>
      <c r="J29" s="306">
        <f t="shared" ca="1" si="14"/>
        <v>0.37659581039973472</v>
      </c>
      <c r="K29" s="307">
        <f t="shared" ca="1" si="15"/>
        <v>2.1359026433296937</v>
      </c>
      <c r="L29" s="304">
        <f t="shared" ca="1" si="0"/>
        <v>2.1688486591261746</v>
      </c>
      <c r="M29" s="306">
        <f t="shared" ca="1" si="16"/>
        <v>1.3962634015954636</v>
      </c>
      <c r="N29" s="304">
        <f t="shared" ca="1" si="17"/>
        <v>80</v>
      </c>
      <c r="P29" s="310">
        <f t="shared" ca="1" si="18"/>
        <v>2</v>
      </c>
      <c r="Q29" s="304">
        <f t="shared" ca="1" si="19"/>
        <v>851.83333333333337</v>
      </c>
      <c r="R29" s="306">
        <f t="shared" ca="1" si="20"/>
        <v>0.42749546161930718</v>
      </c>
      <c r="S29" s="307">
        <f t="shared" ca="1" si="21"/>
        <v>9.0092840405542027</v>
      </c>
      <c r="T29" s="304">
        <f t="shared" ca="1" si="1"/>
        <v>88.38107643783674</v>
      </c>
      <c r="U29" s="311">
        <f t="shared" ca="1" si="2"/>
        <v>15.347212863672032</v>
      </c>
      <c r="V29" s="306">
        <f t="shared" ca="1" si="3"/>
        <v>1.2247383798659488</v>
      </c>
      <c r="W29" s="304">
        <f t="shared" ca="1" si="4"/>
        <v>1.471162321860614</v>
      </c>
      <c r="Y29" s="314" t="str">
        <f t="shared" ca="1" si="22"/>
        <v/>
      </c>
      <c r="Z29" s="315" t="str">
        <f t="shared" ca="1" si="23"/>
        <v/>
      </c>
      <c r="AA29" s="316" t="str">
        <f t="shared" ca="1" si="24"/>
        <v/>
      </c>
      <c r="AC29" s="310" t="e">
        <f t="shared" ca="1" si="25"/>
        <v>#N/A</v>
      </c>
      <c r="AD29" s="323" t="e">
        <f t="shared" ca="1" si="26"/>
        <v>#N/A</v>
      </c>
      <c r="AE29" s="324">
        <f t="shared" ca="1" si="5"/>
        <v>2.1359026433296937</v>
      </c>
      <c r="AG29" s="306">
        <f t="shared" ca="1" si="27"/>
        <v>84.740382309097399</v>
      </c>
      <c r="AH29" s="304">
        <f t="shared" ca="1" si="28"/>
        <v>94.401346366147166</v>
      </c>
    </row>
    <row r="30" spans="1:34" x14ac:dyDescent="0.2">
      <c r="A30" s="347">
        <f t="shared" ca="1" si="6"/>
        <v>0.01</v>
      </c>
      <c r="B30" s="304">
        <f t="shared" ca="1" si="7"/>
        <v>0.26000000000000006</v>
      </c>
      <c r="D30" s="306">
        <f t="shared" ca="1" si="8"/>
        <v>14.678834830858525</v>
      </c>
      <c r="E30" s="307">
        <f t="shared" ca="1" si="9"/>
        <v>83.252454670720226</v>
      </c>
      <c r="F30" s="304">
        <f t="shared" ca="1" si="10"/>
        <v>84.536615739524095</v>
      </c>
      <c r="G30" s="306">
        <f t="shared" ca="1" si="11"/>
        <v>3.4967979383108814</v>
      </c>
      <c r="H30" s="307">
        <f t="shared" ca="1" si="12"/>
        <v>19.832442327814984</v>
      </c>
      <c r="I30" s="304">
        <f t="shared" ca="1" si="13"/>
        <v>20.138355556188859</v>
      </c>
      <c r="J30" s="306">
        <f t="shared" ca="1" si="14"/>
        <v>0.41082984804130063</v>
      </c>
      <c r="K30" s="307">
        <f t="shared" ca="1" si="15"/>
        <v>2.3300644438743077</v>
      </c>
      <c r="L30" s="304">
        <f t="shared" ca="1" si="0"/>
        <v>2.3660053839010859</v>
      </c>
      <c r="M30" s="306">
        <f t="shared" ca="1" si="16"/>
        <v>1.3962634015954636</v>
      </c>
      <c r="N30" s="304">
        <f t="shared" ca="1" si="17"/>
        <v>80</v>
      </c>
      <c r="P30" s="310">
        <f t="shared" ca="1" si="18"/>
        <v>2</v>
      </c>
      <c r="Q30" s="304">
        <f t="shared" ca="1" si="19"/>
        <v>849.72222222222217</v>
      </c>
      <c r="R30" s="306">
        <f t="shared" ca="1" si="20"/>
        <v>0.42643599331293958</v>
      </c>
      <c r="S30" s="307">
        <f t="shared" ca="1" si="21"/>
        <v>9.0050196806210732</v>
      </c>
      <c r="T30" s="304">
        <f t="shared" ca="1" si="1"/>
        <v>88.339243066892735</v>
      </c>
      <c r="U30" s="311">
        <f t="shared" ca="1" si="2"/>
        <v>15.339948575041941</v>
      </c>
      <c r="V30" s="306">
        <f t="shared" ca="1" si="3"/>
        <v>1.2247146003556038</v>
      </c>
      <c r="W30" s="304">
        <f t="shared" ca="1" si="4"/>
        <v>1.6028804008820219</v>
      </c>
      <c r="Y30" s="314" t="str">
        <f t="shared" ca="1" si="22"/>
        <v/>
      </c>
      <c r="Z30" s="315" t="str">
        <f t="shared" ca="1" si="23"/>
        <v/>
      </c>
      <c r="AA30" s="316" t="str">
        <f t="shared" ca="1" si="24"/>
        <v/>
      </c>
      <c r="AC30" s="310" t="e">
        <f t="shared" ca="1" si="25"/>
        <v>#N/A</v>
      </c>
      <c r="AD30" s="323" t="e">
        <f t="shared" ca="1" si="26"/>
        <v>#N/A</v>
      </c>
      <c r="AE30" s="324">
        <f t="shared" ca="1" si="5"/>
        <v>2.3300644438743077</v>
      </c>
      <c r="AG30" s="306">
        <f t="shared" ca="1" si="27"/>
        <v>84.536615735675127</v>
      </c>
      <c r="AH30" s="304">
        <f t="shared" ca="1" si="28"/>
        <v>94.197579792724895</v>
      </c>
    </row>
    <row r="31" spans="1:34" x14ac:dyDescent="0.2">
      <c r="A31" s="347">
        <f t="shared" ca="1" si="6"/>
        <v>0.01</v>
      </c>
      <c r="B31" s="304">
        <f t="shared" ca="1" si="7"/>
        <v>0.27000000000000007</v>
      </c>
      <c r="D31" s="306">
        <f t="shared" ca="1" si="8"/>
        <v>14.643296860044236</v>
      </c>
      <c r="E31" s="307">
        <f t="shared" ca="1" si="9"/>
        <v>83.05089947120716</v>
      </c>
      <c r="F31" s="304">
        <f t="shared" ca="1" si="10"/>
        <v>84.331951512507629</v>
      </c>
      <c r="G31" s="306">
        <f t="shared" ca="1" si="11"/>
        <v>3.6432309069113238</v>
      </c>
      <c r="H31" s="307">
        <f t="shared" ca="1" si="12"/>
        <v>20.662951322527057</v>
      </c>
      <c r="I31" s="304">
        <f t="shared" ca="1" si="13"/>
        <v>20.981675071313934</v>
      </c>
      <c r="J31" s="306">
        <f t="shared" ca="1" si="14"/>
        <v>0.44652999226741164</v>
      </c>
      <c r="K31" s="307">
        <f t="shared" ca="1" si="15"/>
        <v>2.5325414121260179</v>
      </c>
      <c r="L31" s="304">
        <f t="shared" ca="1" si="0"/>
        <v>2.5716055370385984</v>
      </c>
      <c r="M31" s="306">
        <f t="shared" ca="1" si="16"/>
        <v>1.3962634015954636</v>
      </c>
      <c r="N31" s="304">
        <f t="shared" ca="1" si="17"/>
        <v>80</v>
      </c>
      <c r="P31" s="310">
        <f t="shared" ca="1" si="18"/>
        <v>2</v>
      </c>
      <c r="Q31" s="304">
        <f t="shared" ca="1" si="19"/>
        <v>847.61111111111109</v>
      </c>
      <c r="R31" s="306">
        <f t="shared" ca="1" si="20"/>
        <v>0.42537652500657203</v>
      </c>
      <c r="S31" s="307">
        <f t="shared" ca="1" si="21"/>
        <v>9.0007659153710069</v>
      </c>
      <c r="T31" s="304">
        <f t="shared" ca="1" si="1"/>
        <v>88.297513629789577</v>
      </c>
      <c r="U31" s="311">
        <f t="shared" ca="1" si="2"/>
        <v>15.332702334333911</v>
      </c>
      <c r="V31" s="306">
        <f t="shared" ca="1" si="3"/>
        <v>1.2246898029563575</v>
      </c>
      <c r="W31" s="304">
        <f t="shared" ca="1" si="4"/>
        <v>1.7399013725748449</v>
      </c>
      <c r="Y31" s="314" t="str">
        <f t="shared" ca="1" si="22"/>
        <v/>
      </c>
      <c r="Z31" s="315" t="str">
        <f t="shared" ca="1" si="23"/>
        <v/>
      </c>
      <c r="AA31" s="316" t="str">
        <f t="shared" ca="1" si="24"/>
        <v/>
      </c>
      <c r="AC31" s="310" t="e">
        <f t="shared" ca="1" si="25"/>
        <v>#N/A</v>
      </c>
      <c r="AD31" s="323" t="e">
        <f t="shared" ca="1" si="26"/>
        <v>#N/A</v>
      </c>
      <c r="AE31" s="324">
        <f t="shared" ca="1" si="5"/>
        <v>2.5325414121260179</v>
      </c>
      <c r="AG31" s="306">
        <f t="shared" ca="1" si="27"/>
        <v>84.331951508664872</v>
      </c>
      <c r="AH31" s="304">
        <f t="shared" ca="1" si="28"/>
        <v>93.992915565714625</v>
      </c>
    </row>
    <row r="32" spans="1:34" x14ac:dyDescent="0.2">
      <c r="A32" s="347">
        <f t="shared" ca="1" si="6"/>
        <v>0.01</v>
      </c>
      <c r="B32" s="304">
        <f t="shared" ca="1" si="7"/>
        <v>0.28000000000000008</v>
      </c>
      <c r="D32" s="306">
        <f t="shared" ca="1" si="8"/>
        <v>14.607603749697898</v>
      </c>
      <c r="E32" s="307">
        <f t="shared" ca="1" si="9"/>
        <v>82.848464417394268</v>
      </c>
      <c r="F32" s="304">
        <f t="shared" ca="1" si="10"/>
        <v>84.126393858458187</v>
      </c>
      <c r="G32" s="306">
        <f t="shared" ca="1" si="11"/>
        <v>3.789306944408303</v>
      </c>
      <c r="H32" s="307">
        <f t="shared" ca="1" si="12"/>
        <v>21.491435966701001</v>
      </c>
      <c r="I32" s="304">
        <f t="shared" ca="1" si="13"/>
        <v>21.822939009898516</v>
      </c>
      <c r="J32" s="306">
        <f t="shared" ca="1" si="14"/>
        <v>0.48369268152400979</v>
      </c>
      <c r="K32" s="307">
        <f t="shared" ca="1" si="15"/>
        <v>2.7433133485721584</v>
      </c>
      <c r="L32" s="304">
        <f t="shared" ca="1" si="0"/>
        <v>2.7856286074446599</v>
      </c>
      <c r="M32" s="306">
        <f t="shared" ca="1" si="16"/>
        <v>1.3962634015954636</v>
      </c>
      <c r="N32" s="304">
        <f t="shared" ca="1" si="17"/>
        <v>80</v>
      </c>
      <c r="P32" s="310">
        <f t="shared" ca="1" si="18"/>
        <v>2</v>
      </c>
      <c r="Q32" s="304">
        <f t="shared" ca="1" si="19"/>
        <v>845.5</v>
      </c>
      <c r="R32" s="306">
        <f t="shared" ca="1" si="20"/>
        <v>0.42431705670020448</v>
      </c>
      <c r="S32" s="307">
        <f t="shared" ca="1" si="21"/>
        <v>8.9965227448040057</v>
      </c>
      <c r="T32" s="304">
        <f t="shared" ca="1" si="1"/>
        <v>88.255888126527296</v>
      </c>
      <c r="U32" s="311">
        <f t="shared" ca="1" si="2"/>
        <v>15.325474141547947</v>
      </c>
      <c r="V32" s="306">
        <f t="shared" ca="1" si="3"/>
        <v>1.2246639902038079</v>
      </c>
      <c r="W32" s="304">
        <f t="shared" ca="1" si="4"/>
        <v>1.8821821074664862</v>
      </c>
      <c r="Y32" s="314" t="str">
        <f t="shared" ca="1" si="22"/>
        <v/>
      </c>
      <c r="Z32" s="315" t="str">
        <f t="shared" ca="1" si="23"/>
        <v/>
      </c>
      <c r="AA32" s="316" t="str">
        <f t="shared" ca="1" si="24"/>
        <v/>
      </c>
      <c r="AC32" s="310" t="e">
        <f t="shared" ca="1" si="25"/>
        <v>#N/A</v>
      </c>
      <c r="AD32" s="323" t="e">
        <f t="shared" ca="1" si="26"/>
        <v>#N/A</v>
      </c>
      <c r="AE32" s="324">
        <f t="shared" ca="1" si="5"/>
        <v>2.7433133485721584</v>
      </c>
      <c r="AG32" s="306">
        <f t="shared" ca="1" si="27"/>
        <v>84.126393854621568</v>
      </c>
      <c r="AH32" s="304">
        <f t="shared" ca="1" si="28"/>
        <v>93.787357911671336</v>
      </c>
    </row>
    <row r="33" spans="1:34" x14ac:dyDescent="0.2">
      <c r="A33" s="347">
        <f t="shared" ca="1" si="6"/>
        <v>0.01</v>
      </c>
      <c r="B33" s="304">
        <f t="shared" ca="1" si="7"/>
        <v>0.29000000000000009</v>
      </c>
      <c r="D33" s="306">
        <f t="shared" ca="1" si="8"/>
        <v>14.57175623922798</v>
      </c>
      <c r="E33" s="307">
        <f t="shared" ca="1" si="9"/>
        <v>82.645153702688219</v>
      </c>
      <c r="F33" s="304">
        <f t="shared" ca="1" si="10"/>
        <v>83.919947035472092</v>
      </c>
      <c r="G33" s="306">
        <f t="shared" ca="1" si="11"/>
        <v>3.9350245068005827</v>
      </c>
      <c r="H33" s="307">
        <f t="shared" ca="1" si="12"/>
        <v>22.317887503727885</v>
      </c>
      <c r="I33" s="304">
        <f t="shared" ca="1" si="13"/>
        <v>22.662138480253237</v>
      </c>
      <c r="J33" s="306">
        <f t="shared" ca="1" si="14"/>
        <v>0.52231433878005418</v>
      </c>
      <c r="K33" s="307">
        <f t="shared" ca="1" si="15"/>
        <v>2.962359965924303</v>
      </c>
      <c r="L33" s="304">
        <f t="shared" ca="1" si="0"/>
        <v>3.0080539948954179</v>
      </c>
      <c r="M33" s="306">
        <f t="shared" ca="1" si="16"/>
        <v>1.3962634015954636</v>
      </c>
      <c r="N33" s="304">
        <f t="shared" ca="1" si="17"/>
        <v>80</v>
      </c>
      <c r="P33" s="310">
        <f t="shared" ca="1" si="18"/>
        <v>2</v>
      </c>
      <c r="Q33" s="304">
        <f t="shared" ca="1" si="19"/>
        <v>843.38888888888891</v>
      </c>
      <c r="R33" s="306">
        <f t="shared" ca="1" si="20"/>
        <v>0.42325758839383693</v>
      </c>
      <c r="S33" s="307">
        <f t="shared" ca="1" si="21"/>
        <v>8.9922901689200678</v>
      </c>
      <c r="T33" s="304">
        <f t="shared" ca="1" si="1"/>
        <v>88.214366557105876</v>
      </c>
      <c r="U33" s="311">
        <f t="shared" ca="1" si="2"/>
        <v>15.318263996684045</v>
      </c>
      <c r="V33" s="306">
        <f t="shared" ca="1" si="3"/>
        <v>1.2246371646466208</v>
      </c>
      <c r="W33" s="304">
        <f t="shared" ca="1" si="4"/>
        <v>2.0296793244717044</v>
      </c>
      <c r="Y33" s="314" t="str">
        <f t="shared" ca="1" si="22"/>
        <v/>
      </c>
      <c r="Z33" s="315" t="str">
        <f t="shared" ca="1" si="23"/>
        <v/>
      </c>
      <c r="AA33" s="316" t="str">
        <f t="shared" ca="1" si="24"/>
        <v/>
      </c>
      <c r="AC33" s="310" t="e">
        <f t="shared" ca="1" si="25"/>
        <v>#N/A</v>
      </c>
      <c r="AD33" s="323" t="e">
        <f t="shared" ca="1" si="26"/>
        <v>#N/A</v>
      </c>
      <c r="AE33" s="324">
        <f t="shared" ca="1" si="5"/>
        <v>2.962359965924303</v>
      </c>
      <c r="AG33" s="306">
        <f t="shared" ca="1" si="27"/>
        <v>83.919947031641613</v>
      </c>
      <c r="AH33" s="304">
        <f t="shared" ca="1" si="28"/>
        <v>93.58091108869138</v>
      </c>
    </row>
    <row r="34" spans="1:34" x14ac:dyDescent="0.2">
      <c r="A34" s="347">
        <f t="shared" ca="1" si="6"/>
        <v>0.01</v>
      </c>
      <c r="B34" s="304">
        <f t="shared" ca="1" si="7"/>
        <v>0.3000000000000001</v>
      </c>
      <c r="D34" s="306">
        <f t="shared" ca="1" si="8"/>
        <v>14.535755073458587</v>
      </c>
      <c r="E34" s="307">
        <f t="shared" ca="1" si="9"/>
        <v>82.440971551209429</v>
      </c>
      <c r="F34" s="304">
        <f t="shared" ca="1" si="10"/>
        <v>83.712615332833195</v>
      </c>
      <c r="G34" s="306">
        <f t="shared" ca="1" si="11"/>
        <v>4.0803820575351688</v>
      </c>
      <c r="H34" s="307">
        <f t="shared" ca="1" si="12"/>
        <v>23.142297219239978</v>
      </c>
      <c r="I34" s="304">
        <f t="shared" ca="1" si="13"/>
        <v>23.499264633581568</v>
      </c>
      <c r="J34" s="306">
        <f t="shared" ca="1" si="14"/>
        <v>0.56239137160173291</v>
      </c>
      <c r="K34" s="307">
        <f t="shared" ca="1" si="15"/>
        <v>3.1896608895391423</v>
      </c>
      <c r="L34" s="304">
        <f t="shared" ca="1" si="0"/>
        <v>3.238861010464591</v>
      </c>
      <c r="M34" s="306">
        <f t="shared" ca="1" si="16"/>
        <v>1.3962634015954636</v>
      </c>
      <c r="N34" s="304">
        <f t="shared" ca="1" si="17"/>
        <v>80</v>
      </c>
      <c r="P34" s="310">
        <f t="shared" ca="1" si="18"/>
        <v>2</v>
      </c>
      <c r="Q34" s="304">
        <f t="shared" ca="1" si="19"/>
        <v>841.27777777777771</v>
      </c>
      <c r="R34" s="306">
        <f t="shared" ca="1" si="20"/>
        <v>0.42219812008746938</v>
      </c>
      <c r="S34" s="307">
        <f t="shared" ca="1" si="21"/>
        <v>8.9880681877191932</v>
      </c>
      <c r="T34" s="304">
        <f t="shared" ca="1" si="1"/>
        <v>88.17294892152529</v>
      </c>
      <c r="U34" s="311">
        <f t="shared" ca="1" si="2"/>
        <v>15.311071899742204</v>
      </c>
      <c r="V34" s="306">
        <f t="shared" ca="1" si="3"/>
        <v>1.2246093288464563</v>
      </c>
      <c r="W34" s="304">
        <f t="shared" ca="1" si="4"/>
        <v>2.1823495942970523</v>
      </c>
      <c r="Y34" s="314" t="str">
        <f t="shared" ca="1" si="22"/>
        <v/>
      </c>
      <c r="Z34" s="315" t="str">
        <f t="shared" ca="1" si="23"/>
        <v/>
      </c>
      <c r="AA34" s="316" t="str">
        <f t="shared" ca="1" si="24"/>
        <v/>
      </c>
      <c r="AC34" s="310" t="e">
        <f t="shared" ca="1" si="25"/>
        <v>#N/A</v>
      </c>
      <c r="AD34" s="323" t="e">
        <f t="shared" ca="1" si="26"/>
        <v>#N/A</v>
      </c>
      <c r="AE34" s="324">
        <f t="shared" ca="1" si="5"/>
        <v>3.1896608895391423</v>
      </c>
      <c r="AG34" s="306">
        <f t="shared" ca="1" si="27"/>
        <v>83.712615329008841</v>
      </c>
      <c r="AH34" s="304">
        <f t="shared" ca="1" si="28"/>
        <v>93.373579386058609</v>
      </c>
    </row>
    <row r="35" spans="1:34" x14ac:dyDescent="0.2">
      <c r="A35" s="347">
        <f t="shared" ca="1" si="6"/>
        <v>0.01</v>
      </c>
      <c r="B35" s="304">
        <f t="shared" ca="1" si="7"/>
        <v>0.31000000000000011</v>
      </c>
      <c r="D35" s="306">
        <f t="shared" ca="1" si="8"/>
        <v>14.499601002567651</v>
      </c>
      <c r="E35" s="307">
        <f t="shared" ca="1" si="9"/>
        <v>82.235922217441512</v>
      </c>
      <c r="F35" s="304">
        <f t="shared" ca="1" si="10"/>
        <v>83.504403070657006</v>
      </c>
      <c r="G35" s="306">
        <f t="shared" ca="1" si="11"/>
        <v>4.225378067560845</v>
      </c>
      <c r="H35" s="307">
        <f t="shared" ca="1" si="12"/>
        <v>23.964656441414395</v>
      </c>
      <c r="I35" s="304">
        <f t="shared" ca="1" si="13"/>
        <v>24.334308664288137</v>
      </c>
      <c r="J35" s="306">
        <f t="shared" ca="1" si="14"/>
        <v>0.60392017222721295</v>
      </c>
      <c r="K35" s="307">
        <f t="shared" ca="1" si="15"/>
        <v>3.4251956578424143</v>
      </c>
      <c r="L35" s="304">
        <f t="shared" ca="1" si="0"/>
        <v>3.4780288769539385</v>
      </c>
      <c r="M35" s="306">
        <f t="shared" ca="1" si="16"/>
        <v>1.3962634015954636</v>
      </c>
      <c r="N35" s="304">
        <f t="shared" ca="1" si="17"/>
        <v>80</v>
      </c>
      <c r="P35" s="310">
        <f t="shared" ca="1" si="18"/>
        <v>2</v>
      </c>
      <c r="Q35" s="304">
        <f t="shared" ca="1" si="19"/>
        <v>839.16666666666663</v>
      </c>
      <c r="R35" s="306">
        <f t="shared" ca="1" si="20"/>
        <v>0.42113865178110182</v>
      </c>
      <c r="S35" s="307">
        <f t="shared" ca="1" si="21"/>
        <v>8.983856801201382</v>
      </c>
      <c r="T35" s="304">
        <f t="shared" ca="1" si="1"/>
        <v>88.131635219785565</v>
      </c>
      <c r="U35" s="311">
        <f t="shared" ca="1" si="2"/>
        <v>15.303897850722425</v>
      </c>
      <c r="V35" s="306">
        <f t="shared" ca="1" si="3"/>
        <v>1.2245804853778977</v>
      </c>
      <c r="W35" s="304">
        <f t="shared" ca="1" si="4"/>
        <v>2.3401493428529903</v>
      </c>
      <c r="Y35" s="314" t="str">
        <f t="shared" ca="1" si="22"/>
        <v/>
      </c>
      <c r="Z35" s="315" t="str">
        <f t="shared" ca="1" si="23"/>
        <v/>
      </c>
      <c r="AA35" s="316" t="str">
        <f t="shared" ca="1" si="24"/>
        <v/>
      </c>
      <c r="AC35" s="310" t="e">
        <f t="shared" ca="1" si="25"/>
        <v>#N/A</v>
      </c>
      <c r="AD35" s="323" t="e">
        <f t="shared" ca="1" si="26"/>
        <v>#N/A</v>
      </c>
      <c r="AE35" s="324">
        <f t="shared" ca="1" si="5"/>
        <v>3.4251956578424143</v>
      </c>
      <c r="AG35" s="306">
        <f t="shared" ca="1" si="27"/>
        <v>83.504403066838762</v>
      </c>
      <c r="AH35" s="304">
        <f t="shared" ca="1" si="28"/>
        <v>93.165367123888529</v>
      </c>
    </row>
    <row r="36" spans="1:34" x14ac:dyDescent="0.2">
      <c r="A36" s="347">
        <f t="shared" ca="1" si="6"/>
        <v>0.01</v>
      </c>
      <c r="B36" s="304">
        <f t="shared" ca="1" si="7"/>
        <v>0.32000000000000012</v>
      </c>
      <c r="D36" s="306">
        <f t="shared" ca="1" si="8"/>
        <v>14.463294782024686</v>
      </c>
      <c r="E36" s="307">
        <f t="shared" ca="1" si="9"/>
        <v>82.030009985878195</v>
      </c>
      <c r="F36" s="304">
        <f t="shared" ca="1" si="10"/>
        <v>83.295314599532063</v>
      </c>
      <c r="G36" s="306">
        <f t="shared" ca="1" si="11"/>
        <v>4.3700110153810918</v>
      </c>
      <c r="H36" s="307">
        <f t="shared" ca="1" si="12"/>
        <v>24.784956541273175</v>
      </c>
      <c r="I36" s="304">
        <f t="shared" ca="1" si="13"/>
        <v>25.167261810283456</v>
      </c>
      <c r="J36" s="306">
        <f t="shared" ca="1" si="14"/>
        <v>0.64689711764192259</v>
      </c>
      <c r="K36" s="307">
        <f t="shared" ca="1" si="15"/>
        <v>3.6689437227558521</v>
      </c>
      <c r="L36" s="304">
        <f t="shared" ca="1" si="0"/>
        <v>3.7255367293267958</v>
      </c>
      <c r="M36" s="306">
        <f t="shared" ca="1" si="16"/>
        <v>1.3962634015954636</v>
      </c>
      <c r="N36" s="304">
        <f t="shared" ca="1" si="17"/>
        <v>80</v>
      </c>
      <c r="P36" s="310">
        <f t="shared" ca="1" si="18"/>
        <v>2</v>
      </c>
      <c r="Q36" s="304">
        <f t="shared" ca="1" si="19"/>
        <v>837.05555555555554</v>
      </c>
      <c r="R36" s="306">
        <f t="shared" ca="1" si="20"/>
        <v>0.42007918347473427</v>
      </c>
      <c r="S36" s="307">
        <f t="shared" ca="1" si="21"/>
        <v>8.979656009366634</v>
      </c>
      <c r="T36" s="304">
        <f t="shared" ca="1" si="1"/>
        <v>88.090425451886688</v>
      </c>
      <c r="U36" s="311">
        <f t="shared" ca="1" si="2"/>
        <v>15.296741849624709</v>
      </c>
      <c r="V36" s="306">
        <f t="shared" ca="1" si="3"/>
        <v>1.2245506368283721</v>
      </c>
      <c r="W36" s="304">
        <f t="shared" ca="1" si="4"/>
        <v>2.503034854673178</v>
      </c>
      <c r="Y36" s="314" t="str">
        <f t="shared" ca="1" si="22"/>
        <v/>
      </c>
      <c r="Z36" s="315" t="str">
        <f t="shared" ca="1" si="23"/>
        <v/>
      </c>
      <c r="AA36" s="316" t="str">
        <f t="shared" ca="1" si="24"/>
        <v/>
      </c>
      <c r="AC36" s="310" t="e">
        <f t="shared" ca="1" si="25"/>
        <v>#N/A</v>
      </c>
      <c r="AD36" s="323" t="e">
        <f t="shared" ca="1" si="26"/>
        <v>#N/A</v>
      </c>
      <c r="AE36" s="324">
        <f t="shared" ca="1" si="5"/>
        <v>3.6689437227558521</v>
      </c>
      <c r="AG36" s="306">
        <f t="shared" ca="1" si="27"/>
        <v>83.295314595719901</v>
      </c>
      <c r="AH36" s="304">
        <f t="shared" ca="1" si="28"/>
        <v>92.956278652769669</v>
      </c>
    </row>
    <row r="37" spans="1:34" x14ac:dyDescent="0.2">
      <c r="A37" s="347">
        <f t="shared" ca="1" si="6"/>
        <v>0.01</v>
      </c>
      <c r="B37" s="304">
        <f t="shared" ca="1" si="7"/>
        <v>0.33000000000000013</v>
      </c>
      <c r="D37" s="306">
        <f t="shared" ca="1" si="8"/>
        <v>14.42683717252811</v>
      </c>
      <c r="E37" s="307">
        <f t="shared" ca="1" si="9"/>
        <v>81.823239170667989</v>
      </c>
      <c r="F37" s="304">
        <f t="shared" ca="1" si="10"/>
        <v>83.085354300159153</v>
      </c>
      <c r="G37" s="306">
        <f t="shared" ca="1" si="11"/>
        <v>4.5142793871063729</v>
      </c>
      <c r="H37" s="307">
        <f t="shared" ca="1" si="12"/>
        <v>25.603188932979855</v>
      </c>
      <c r="I37" s="304">
        <f t="shared" ca="1" si="13"/>
        <v>25.998115353285044</v>
      </c>
      <c r="J37" s="306">
        <f t="shared" ca="1" si="14"/>
        <v>0.69131856965435989</v>
      </c>
      <c r="K37" s="307">
        <f t="shared" ca="1" si="15"/>
        <v>3.9208844501271174</v>
      </c>
      <c r="L37" s="304">
        <f t="shared" ca="1" si="0"/>
        <v>3.9813636151446374</v>
      </c>
      <c r="M37" s="306">
        <f t="shared" ca="1" si="16"/>
        <v>1.3962634015954636</v>
      </c>
      <c r="N37" s="304">
        <f t="shared" ca="1" si="17"/>
        <v>80</v>
      </c>
      <c r="P37" s="310">
        <f t="shared" ca="1" si="18"/>
        <v>2</v>
      </c>
      <c r="Q37" s="304">
        <f t="shared" ca="1" si="19"/>
        <v>834.94444444444446</v>
      </c>
      <c r="R37" s="306">
        <f t="shared" ca="1" si="20"/>
        <v>0.41901971516836672</v>
      </c>
      <c r="S37" s="307">
        <f t="shared" ca="1" si="21"/>
        <v>8.9754658122149511</v>
      </c>
      <c r="T37" s="304">
        <f t="shared" ca="1" si="1"/>
        <v>88.049319617828672</v>
      </c>
      <c r="U37" s="311">
        <f t="shared" ca="1" si="2"/>
        <v>15.289603896449055</v>
      </c>
      <c r="V37" s="306">
        <f t="shared" ca="1" si="3"/>
        <v>1.2245197857980794</v>
      </c>
      <c r="W37" s="304">
        <f t="shared" ca="1" si="4"/>
        <v>2.6709622763405108</v>
      </c>
      <c r="Y37" s="314" t="str">
        <f t="shared" ca="1" si="22"/>
        <v>Sortie de rampe</v>
      </c>
      <c r="Z37" s="315" t="str">
        <f t="shared" ca="1" si="23"/>
        <v/>
      </c>
      <c r="AA37" s="316" t="str">
        <f t="shared" ca="1" si="24"/>
        <v/>
      </c>
      <c r="AC37" s="310" t="e">
        <f t="shared" ca="1" si="25"/>
        <v>#N/A</v>
      </c>
      <c r="AD37" s="323" t="e">
        <f t="shared" ca="1" si="26"/>
        <v>#N/A</v>
      </c>
      <c r="AE37" s="324">
        <f t="shared" ca="1" si="5"/>
        <v>3.9208844501271174</v>
      </c>
      <c r="AG37" s="306">
        <f t="shared" ca="1" si="27"/>
        <v>83.085354296353074</v>
      </c>
      <c r="AH37" s="304">
        <f t="shared" ca="1" si="28"/>
        <v>92.746318353402842</v>
      </c>
    </row>
    <row r="38" spans="1:34" x14ac:dyDescent="0.2">
      <c r="A38" s="347">
        <f t="shared" ca="1" si="6"/>
        <v>0.01</v>
      </c>
      <c r="B38" s="304">
        <f t="shared" ca="1" si="7"/>
        <v>0.34000000000000014</v>
      </c>
      <c r="D38" s="306">
        <f t="shared" ca="1" si="8"/>
        <v>14.390228939942217</v>
      </c>
      <c r="E38" s="307">
        <f t="shared" ca="1" si="9"/>
        <v>81.615614115256633</v>
      </c>
      <c r="F38" s="304">
        <f t="shared" ca="1" si="10"/>
        <v>82.874526582988267</v>
      </c>
      <c r="G38" s="306">
        <f t="shared" ca="1" si="11"/>
        <v>4.6581816765057953</v>
      </c>
      <c r="H38" s="307">
        <f t="shared" ca="1" si="12"/>
        <v>26.419345074132423</v>
      </c>
      <c r="I38" s="304">
        <f t="shared" ca="1" si="13"/>
        <v>26.826860619114928</v>
      </c>
      <c r="J38" s="306">
        <f t="shared" ca="1" si="14"/>
        <v>0.73718087497242069</v>
      </c>
      <c r="K38" s="307">
        <f t="shared" ca="1" si="15"/>
        <v>4.1809971201626785</v>
      </c>
      <c r="L38" s="304">
        <f t="shared" ca="1" si="0"/>
        <v>4.2454884950066365</v>
      </c>
      <c r="M38" s="306">
        <f t="shared" ca="1" si="16"/>
        <v>1.3962634015954636</v>
      </c>
      <c r="N38" s="304">
        <f t="shared" ca="1" si="17"/>
        <v>80</v>
      </c>
      <c r="P38" s="310">
        <f t="shared" ca="1" si="18"/>
        <v>2</v>
      </c>
      <c r="Q38" s="304">
        <f t="shared" ca="1" si="19"/>
        <v>832.83333333333326</v>
      </c>
      <c r="R38" s="306">
        <f t="shared" ca="1" si="20"/>
        <v>0.41796024686199912</v>
      </c>
      <c r="S38" s="307">
        <f t="shared" ca="1" si="21"/>
        <v>8.9712862097463315</v>
      </c>
      <c r="T38" s="304">
        <f t="shared" ca="1" si="1"/>
        <v>88.008317717611519</v>
      </c>
      <c r="U38" s="311">
        <f t="shared" ca="1" si="2"/>
        <v>0</v>
      </c>
      <c r="V38" s="306">
        <f t="shared" ca="1" si="3"/>
        <v>1.2244879348999156</v>
      </c>
      <c r="W38" s="304">
        <f t="shared" ca="1" si="4"/>
        <v>2.8438876199194247</v>
      </c>
      <c r="Y38" s="314" t="str">
        <f t="shared" ca="1" si="22"/>
        <v/>
      </c>
      <c r="Z38" s="315" t="str">
        <f t="shared" ca="1" si="23"/>
        <v/>
      </c>
      <c r="AA38" s="316" t="str">
        <f t="shared" ca="1" si="24"/>
        <v/>
      </c>
      <c r="AC38" s="310" t="e">
        <f t="shared" ca="1" si="25"/>
        <v>#N/A</v>
      </c>
      <c r="AD38" s="323" t="e">
        <f t="shared" ca="1" si="26"/>
        <v>#N/A</v>
      </c>
      <c r="AE38" s="324">
        <f t="shared" ca="1" si="5"/>
        <v>4.1809971201626785</v>
      </c>
      <c r="AG38" s="306">
        <f t="shared" ca="1" si="27"/>
        <v>82.874526579188228</v>
      </c>
      <c r="AH38" s="304">
        <f t="shared" ca="1" si="28"/>
        <v>92.535490636237995</v>
      </c>
    </row>
    <row r="39" spans="1:34" x14ac:dyDescent="0.2">
      <c r="A39" s="347">
        <f t="shared" ca="1" si="6"/>
        <v>0.01</v>
      </c>
      <c r="B39" s="304">
        <f t="shared" ca="1" si="7"/>
        <v>0.35000000000000014</v>
      </c>
      <c r="D39" s="306">
        <f t="shared" ca="1" si="8"/>
        <v>16.031859615059815</v>
      </c>
      <c r="E39" s="307">
        <f t="shared" ca="1" si="9"/>
        <v>81.111193969552062</v>
      </c>
      <c r="F39" s="304">
        <f t="shared" ca="1" si="10"/>
        <v>82.68038648847309</v>
      </c>
      <c r="G39" s="306">
        <f t="shared" ca="1" si="11"/>
        <v>4.8185002726563937</v>
      </c>
      <c r="H39" s="307">
        <f t="shared" ca="1" si="12"/>
        <v>27.230457013827944</v>
      </c>
      <c r="I39" s="304">
        <f t="shared" ca="1" si="13"/>
        <v>27.65349406602213</v>
      </c>
      <c r="J39" s="306">
        <f t="shared" ca="1" si="14"/>
        <v>0.78456428471823159</v>
      </c>
      <c r="K39" s="307">
        <f t="shared" ca="1" si="15"/>
        <v>4.4492461306024804</v>
      </c>
      <c r="L39" s="304">
        <f t="shared" ca="1" si="0"/>
        <v>4.5178902429714443</v>
      </c>
      <c r="M39" s="306">
        <f t="shared" ca="1" si="16"/>
        <v>1.3956567082819999</v>
      </c>
      <c r="N39" s="304">
        <f t="shared" ca="1" si="17"/>
        <v>79.965239033679723</v>
      </c>
      <c r="P39" s="310">
        <f t="shared" ca="1" si="18"/>
        <v>2</v>
      </c>
      <c r="Q39" s="304">
        <f t="shared" ca="1" si="19"/>
        <v>830.72222222222217</v>
      </c>
      <c r="R39" s="306">
        <f t="shared" ca="1" si="20"/>
        <v>0.41690077855563162</v>
      </c>
      <c r="S39" s="307">
        <f t="shared" ca="1" si="21"/>
        <v>8.9671172019607752</v>
      </c>
      <c r="T39" s="304">
        <f t="shared" ca="1" si="1"/>
        <v>87.967419751235212</v>
      </c>
      <c r="U39" s="311">
        <f t="shared" ca="1" si="2"/>
        <v>0</v>
      </c>
      <c r="V39" s="306">
        <f t="shared" ca="1" si="3"/>
        <v>1.2244550885712544</v>
      </c>
      <c r="W39" s="304">
        <f t="shared" ca="1" si="4"/>
        <v>3.0217678828290282</v>
      </c>
      <c r="Y39" s="314" t="str">
        <f t="shared" ca="1" si="22"/>
        <v/>
      </c>
      <c r="Z39" s="315" t="str">
        <f t="shared" ca="1" si="23"/>
        <v/>
      </c>
      <c r="AA39" s="316" t="str">
        <f t="shared" ca="1" si="24"/>
        <v/>
      </c>
      <c r="AC39" s="310" t="e">
        <f t="shared" ca="1" si="25"/>
        <v>#N/A</v>
      </c>
      <c r="AD39" s="323" t="e">
        <f t="shared" ca="1" si="26"/>
        <v>#N/A</v>
      </c>
      <c r="AE39" s="324">
        <f t="shared" ca="1" si="5"/>
        <v>4.4492461306024804</v>
      </c>
      <c r="AG39" s="306">
        <f t="shared" ca="1" si="27"/>
        <v>82.66283588405912</v>
      </c>
      <c r="AH39" s="304">
        <f t="shared" ca="1" si="28"/>
        <v>92.323799941108888</v>
      </c>
    </row>
    <row r="40" spans="1:34" x14ac:dyDescent="0.2">
      <c r="A40" s="347">
        <f t="shared" ca="1" si="6"/>
        <v>0.01</v>
      </c>
      <c r="B40" s="304">
        <f t="shared" ca="1" si="7"/>
        <v>0.36000000000000015</v>
      </c>
      <c r="D40" s="306">
        <f t="shared" ca="1" si="8"/>
        <v>16.049982151639</v>
      </c>
      <c r="E40" s="307">
        <f t="shared" ca="1" si="9"/>
        <v>80.892153019070207</v>
      </c>
      <c r="F40" s="304">
        <f t="shared" ca="1" si="10"/>
        <v>82.469038718349324</v>
      </c>
      <c r="G40" s="306">
        <f t="shared" ca="1" si="11"/>
        <v>4.9790000941727834</v>
      </c>
      <c r="H40" s="307">
        <f t="shared" ca="1" si="12"/>
        <v>28.039378544018646</v>
      </c>
      <c r="I40" s="304">
        <f t="shared" ca="1" si="13"/>
        <v>28.478012414361817</v>
      </c>
      <c r="J40" s="306">
        <f t="shared" ca="1" si="14"/>
        <v>0.83355178655237749</v>
      </c>
      <c r="K40" s="307">
        <f t="shared" ca="1" si="15"/>
        <v>4.7255953083917133</v>
      </c>
      <c r="L40" s="304">
        <f t="shared" ca="1" si="0"/>
        <v>4.7985476552346995</v>
      </c>
      <c r="M40" s="306">
        <f t="shared" ca="1" si="16"/>
        <v>1.3950564733958319</v>
      </c>
      <c r="N40" s="304">
        <f t="shared" ca="1" si="17"/>
        <v>79.930848107985781</v>
      </c>
      <c r="P40" s="310">
        <f t="shared" ca="1" si="18"/>
        <v>2</v>
      </c>
      <c r="Q40" s="304">
        <f t="shared" ca="1" si="19"/>
        <v>828.61111111111109</v>
      </c>
      <c r="R40" s="306">
        <f t="shared" ca="1" si="20"/>
        <v>0.41584131024926407</v>
      </c>
      <c r="S40" s="307">
        <f t="shared" ca="1" si="21"/>
        <v>8.9629587888582822</v>
      </c>
      <c r="T40" s="304">
        <f t="shared" ca="1" si="1"/>
        <v>87.926625718699754</v>
      </c>
      <c r="U40" s="311">
        <f t="shared" ca="1" si="2"/>
        <v>0</v>
      </c>
      <c r="V40" s="306">
        <f t="shared" ca="1" si="3"/>
        <v>1.2244212513213242</v>
      </c>
      <c r="W40" s="304">
        <f t="shared" ca="1" si="4"/>
        <v>3.204560117509788</v>
      </c>
      <c r="Y40" s="314" t="str">
        <f t="shared" ca="1" si="22"/>
        <v/>
      </c>
      <c r="Z40" s="315" t="str">
        <f t="shared" ca="1" si="23"/>
        <v/>
      </c>
      <c r="AA40" s="316" t="str">
        <f t="shared" ca="1" si="24"/>
        <v/>
      </c>
      <c r="AC40" s="310" t="e">
        <f t="shared" ca="1" si="25"/>
        <v>#N/A</v>
      </c>
      <c r="AD40" s="323" t="e">
        <f t="shared" ca="1" si="26"/>
        <v>#N/A</v>
      </c>
      <c r="AE40" s="324">
        <f t="shared" ca="1" si="5"/>
        <v>4.7255953083917133</v>
      </c>
      <c r="AG40" s="306">
        <f t="shared" ca="1" si="27"/>
        <v>82.45132182833656</v>
      </c>
      <c r="AH40" s="304">
        <f t="shared" ca="1" si="28"/>
        <v>92.111250612304445</v>
      </c>
    </row>
    <row r="41" spans="1:34" x14ac:dyDescent="0.2">
      <c r="A41" s="347">
        <f t="shared" ca="1" si="6"/>
        <v>0.01</v>
      </c>
      <c r="B41" s="304">
        <f t="shared" ca="1" si="7"/>
        <v>0.37000000000000016</v>
      </c>
      <c r="D41" s="306">
        <f t="shared" ca="1" si="8"/>
        <v>16.06711108276582</v>
      </c>
      <c r="E41" s="307">
        <f t="shared" ca="1" si="9"/>
        <v>80.672386269831222</v>
      </c>
      <c r="F41" s="304">
        <f t="shared" ca="1" si="10"/>
        <v>82.256829291036922</v>
      </c>
      <c r="G41" s="306">
        <f t="shared" ca="1" si="11"/>
        <v>5.1396712050004414</v>
      </c>
      <c r="H41" s="307">
        <f t="shared" ca="1" si="12"/>
        <v>28.846102406716959</v>
      </c>
      <c r="I41" s="304">
        <f t="shared" ca="1" si="13"/>
        <v>29.30040689400597</v>
      </c>
      <c r="J41" s="306">
        <f t="shared" ca="1" si="14"/>
        <v>0.88414514304824365</v>
      </c>
      <c r="K41" s="307">
        <f t="shared" ca="1" si="15"/>
        <v>5.0100227131453909</v>
      </c>
      <c r="L41" s="304">
        <f t="shared" ca="1" si="0"/>
        <v>5.087439456171297</v>
      </c>
      <c r="M41" s="306">
        <f t="shared" ca="1" si="16"/>
        <v>1.3944711069285753</v>
      </c>
      <c r="N41" s="304">
        <f t="shared" ca="1" si="17"/>
        <v>79.897309079943497</v>
      </c>
      <c r="P41" s="310">
        <f t="shared" ca="1" si="18"/>
        <v>2</v>
      </c>
      <c r="Q41" s="304">
        <f t="shared" ca="1" si="19"/>
        <v>826.5</v>
      </c>
      <c r="R41" s="306">
        <f t="shared" ca="1" si="20"/>
        <v>0.41478184194289652</v>
      </c>
      <c r="S41" s="307">
        <f t="shared" ca="1" si="21"/>
        <v>8.9588109704388526</v>
      </c>
      <c r="T41" s="304">
        <f t="shared" ca="1" si="1"/>
        <v>87.885935620005142</v>
      </c>
      <c r="U41" s="311">
        <f t="shared" ca="1" si="2"/>
        <v>0</v>
      </c>
      <c r="V41" s="306">
        <f t="shared" ca="1" si="3"/>
        <v>1.2243864259186441</v>
      </c>
      <c r="W41" s="304">
        <f t="shared" ca="1" si="4"/>
        <v>3.3922201040782194</v>
      </c>
      <c r="Y41" s="314" t="str">
        <f t="shared" ca="1" si="22"/>
        <v/>
      </c>
      <c r="Z41" s="315" t="str">
        <f t="shared" ca="1" si="23"/>
        <v/>
      </c>
      <c r="AA41" s="316" t="str">
        <f t="shared" ca="1" si="24"/>
        <v/>
      </c>
      <c r="AC41" s="310" t="e">
        <f t="shared" ca="1" si="25"/>
        <v>#N/A</v>
      </c>
      <c r="AD41" s="323" t="e">
        <f t="shared" ca="1" si="26"/>
        <v>#N/A</v>
      </c>
      <c r="AE41" s="324">
        <f t="shared" ca="1" si="5"/>
        <v>5.0100227131453909</v>
      </c>
      <c r="AG41" s="306">
        <f t="shared" ca="1" si="27"/>
        <v>82.238945969493457</v>
      </c>
      <c r="AH41" s="304">
        <f t="shared" ca="1" si="28"/>
        <v>91.897847002140793</v>
      </c>
    </row>
    <row r="42" spans="1:34" x14ac:dyDescent="0.2">
      <c r="A42" s="347">
        <f t="shared" ca="1" si="6"/>
        <v>0.01</v>
      </c>
      <c r="B42" s="304">
        <f t="shared" ca="1" si="7"/>
        <v>0.38000000000000017</v>
      </c>
      <c r="D42" s="306">
        <f t="shared" ca="1" si="8"/>
        <v>16.082490860962942</v>
      </c>
      <c r="E42" s="307">
        <f t="shared" ca="1" si="9"/>
        <v>80.452034248236885</v>
      </c>
      <c r="F42" s="304">
        <f t="shared" ca="1" si="10"/>
        <v>82.043746422091417</v>
      </c>
      <c r="G42" s="306">
        <f t="shared" ca="1" si="11"/>
        <v>5.3004961136100706</v>
      </c>
      <c r="H42" s="307">
        <f t="shared" ca="1" si="12"/>
        <v>29.650622749199329</v>
      </c>
      <c r="I42" s="304">
        <f t="shared" ca="1" si="13"/>
        <v>30.120668791806935</v>
      </c>
      <c r="J42" s="306">
        <f t="shared" ca="1" si="14"/>
        <v>0.93634597964129618</v>
      </c>
      <c r="K42" s="307">
        <f t="shared" ca="1" si="15"/>
        <v>5.3025063389249727</v>
      </c>
      <c r="L42" s="304">
        <f t="shared" ca="1" si="0"/>
        <v>5.3845442952890581</v>
      </c>
      <c r="M42" s="306">
        <f t="shared" ca="1" si="16"/>
        <v>1.3938998044527153</v>
      </c>
      <c r="N42" s="304">
        <f t="shared" ca="1" si="17"/>
        <v>79.864575859251346</v>
      </c>
      <c r="P42" s="310">
        <f t="shared" ca="1" si="18"/>
        <v>2</v>
      </c>
      <c r="Q42" s="304">
        <f t="shared" ca="1" si="19"/>
        <v>824.38888888888891</v>
      </c>
      <c r="R42" s="306">
        <f t="shared" ca="1" si="20"/>
        <v>0.41372237363652897</v>
      </c>
      <c r="S42" s="307">
        <f t="shared" ca="1" si="21"/>
        <v>8.9546737467024879</v>
      </c>
      <c r="T42" s="304">
        <f t="shared" ca="1" si="1"/>
        <v>87.845349455151407</v>
      </c>
      <c r="U42" s="311">
        <f t="shared" ca="1" si="2"/>
        <v>0</v>
      </c>
      <c r="V42" s="306">
        <f t="shared" ca="1" si="3"/>
        <v>1.2243506151418482</v>
      </c>
      <c r="W42" s="304">
        <f t="shared" ca="1" si="4"/>
        <v>3.5847034978123631</v>
      </c>
      <c r="Y42" s="314" t="str">
        <f t="shared" ca="1" si="22"/>
        <v/>
      </c>
      <c r="Z42" s="315" t="str">
        <f t="shared" ca="1" si="23"/>
        <v/>
      </c>
      <c r="AA42" s="316" t="str">
        <f t="shared" ca="1" si="24"/>
        <v/>
      </c>
      <c r="AC42" s="310" t="e">
        <f t="shared" ca="1" si="25"/>
        <v>#N/A</v>
      </c>
      <c r="AD42" s="323" t="e">
        <f t="shared" ca="1" si="26"/>
        <v>#N/A</v>
      </c>
      <c r="AE42" s="324">
        <f t="shared" ca="1" si="5"/>
        <v>5.3025063389249727</v>
      </c>
      <c r="AG42" s="306">
        <f t="shared" ca="1" si="27"/>
        <v>82.025698231097934</v>
      </c>
      <c r="AH42" s="304">
        <f t="shared" ca="1" si="28"/>
        <v>91.683593619157648</v>
      </c>
    </row>
    <row r="43" spans="1:34" x14ac:dyDescent="0.2">
      <c r="A43" s="347">
        <f t="shared" ca="1" si="6"/>
        <v>0.01</v>
      </c>
      <c r="B43" s="304">
        <f t="shared" ca="1" si="7"/>
        <v>0.39000000000000018</v>
      </c>
      <c r="D43" s="306">
        <f t="shared" ca="1" si="8"/>
        <v>16.096203096205073</v>
      </c>
      <c r="E43" s="307">
        <f t="shared" ca="1" si="9"/>
        <v>80.231089639629246</v>
      </c>
      <c r="F43" s="304">
        <f t="shared" ca="1" si="10"/>
        <v>81.829795911248027</v>
      </c>
      <c r="G43" s="306">
        <f t="shared" ca="1" si="11"/>
        <v>5.4614581445721209</v>
      </c>
      <c r="H43" s="307">
        <f t="shared" ca="1" si="12"/>
        <v>30.452933645595621</v>
      </c>
      <c r="I43" s="304">
        <f t="shared" ca="1" si="13"/>
        <v>30.938789450913607</v>
      </c>
      <c r="J43" s="306">
        <f t="shared" ca="1" si="14"/>
        <v>0.99015575093220709</v>
      </c>
      <c r="K43" s="307">
        <f t="shared" ca="1" si="15"/>
        <v>5.6030241208989473</v>
      </c>
      <c r="L43" s="304">
        <f t="shared" ca="1" si="0"/>
        <v>5.6898407456166593</v>
      </c>
      <c r="M43" s="306">
        <f t="shared" ca="1" si="16"/>
        <v>1.3933418257500692</v>
      </c>
      <c r="N43" s="304">
        <f t="shared" ca="1" si="17"/>
        <v>79.832606034531537</v>
      </c>
      <c r="P43" s="310">
        <f t="shared" ca="1" si="18"/>
        <v>2</v>
      </c>
      <c r="Q43" s="304">
        <f t="shared" ca="1" si="19"/>
        <v>822.27777777777771</v>
      </c>
      <c r="R43" s="306">
        <f t="shared" ca="1" si="20"/>
        <v>0.41266290533016137</v>
      </c>
      <c r="S43" s="307">
        <f t="shared" ca="1" si="21"/>
        <v>8.9505471176491866</v>
      </c>
      <c r="T43" s="304">
        <f t="shared" ca="1" si="1"/>
        <v>87.804867224138519</v>
      </c>
      <c r="U43" s="311">
        <f t="shared" ca="1" si="2"/>
        <v>0</v>
      </c>
      <c r="V43" s="306">
        <f t="shared" ca="1" si="3"/>
        <v>1.2243138217788463</v>
      </c>
      <c r="W43" s="304">
        <f t="shared" ca="1" si="4"/>
        <v>3.781965832782582</v>
      </c>
      <c r="Y43" s="314" t="str">
        <f t="shared" ca="1" si="22"/>
        <v/>
      </c>
      <c r="Z43" s="315" t="str">
        <f t="shared" ca="1" si="23"/>
        <v/>
      </c>
      <c r="AA43" s="316" t="str">
        <f t="shared" ca="1" si="24"/>
        <v/>
      </c>
      <c r="AC43" s="310" t="e">
        <f t="shared" ca="1" si="25"/>
        <v>#N/A</v>
      </c>
      <c r="AD43" s="323" t="e">
        <f t="shared" ca="1" si="26"/>
        <v>#N/A</v>
      </c>
      <c r="AE43" s="324">
        <f t="shared" ca="1" si="5"/>
        <v>5.6030241208989473</v>
      </c>
      <c r="AG43" s="306">
        <f t="shared" ca="1" si="27"/>
        <v>81.811584286184328</v>
      </c>
      <c r="AH43" s="304">
        <f t="shared" ca="1" si="28"/>
        <v>91.468495000224152</v>
      </c>
    </row>
    <row r="44" spans="1:34" x14ac:dyDescent="0.2">
      <c r="A44" s="347">
        <f t="shared" ca="1" si="6"/>
        <v>0.01</v>
      </c>
      <c r="B44" s="304">
        <f t="shared" ca="1" si="7"/>
        <v>0.40000000000000019</v>
      </c>
      <c r="D44" s="306">
        <f t="shared" ca="1" si="8"/>
        <v>16.108322996505461</v>
      </c>
      <c r="E44" s="307">
        <f t="shared" ca="1" si="9"/>
        <v>80.009546056932109</v>
      </c>
      <c r="F44" s="304">
        <f t="shared" ca="1" si="10"/>
        <v>81.614983489528981</v>
      </c>
      <c r="G44" s="306">
        <f t="shared" ca="1" si="11"/>
        <v>5.6225413745371755</v>
      </c>
      <c r="H44" s="307">
        <f t="shared" ca="1" si="12"/>
        <v>31.253029106164941</v>
      </c>
      <c r="I44" s="304">
        <f t="shared" ca="1" si="13"/>
        <v>31.754760270220519</v>
      </c>
      <c r="J44" s="306">
        <f t="shared" ca="1" si="14"/>
        <v>1.0455757485277535</v>
      </c>
      <c r="K44" s="307">
        <f t="shared" ca="1" si="15"/>
        <v>5.9115539346577499</v>
      </c>
      <c r="L44" s="304">
        <f t="shared" ca="1" si="0"/>
        <v>6.0033073025022547</v>
      </c>
      <c r="M44" s="306">
        <f t="shared" ca="1" si="16"/>
        <v>1.3927964880989769</v>
      </c>
      <c r="N44" s="304">
        <f t="shared" ca="1" si="17"/>
        <v>79.801360488714366</v>
      </c>
      <c r="P44" s="310">
        <f t="shared" ca="1" si="18"/>
        <v>2</v>
      </c>
      <c r="Q44" s="304">
        <f t="shared" ca="1" si="19"/>
        <v>820.16666666666663</v>
      </c>
      <c r="R44" s="306">
        <f t="shared" ca="1" si="20"/>
        <v>0.41160343702379387</v>
      </c>
      <c r="S44" s="307">
        <f t="shared" ca="1" si="21"/>
        <v>8.9464310832789486</v>
      </c>
      <c r="T44" s="304">
        <f t="shared" ca="1" si="1"/>
        <v>87.764488926966493</v>
      </c>
      <c r="U44" s="311">
        <f t="shared" ca="1" si="2"/>
        <v>0</v>
      </c>
      <c r="V44" s="306">
        <f t="shared" ca="1" si="3"/>
        <v>1.224276048626884</v>
      </c>
      <c r="W44" s="304">
        <f t="shared" ca="1" si="4"/>
        <v>3.983962525482232</v>
      </c>
      <c r="Y44" s="314" t="str">
        <f t="shared" ca="1" si="22"/>
        <v/>
      </c>
      <c r="Z44" s="315" t="str">
        <f t="shared" ca="1" si="23"/>
        <v/>
      </c>
      <c r="AA44" s="316" t="str">
        <f t="shared" ca="1" si="24"/>
        <v/>
      </c>
      <c r="AC44" s="310" t="e">
        <f t="shared" ca="1" si="25"/>
        <v>#N/A</v>
      </c>
      <c r="AD44" s="323" t="e">
        <f t="shared" ca="1" si="26"/>
        <v>#N/A</v>
      </c>
      <c r="AE44" s="324">
        <f t="shared" ca="1" si="5"/>
        <v>5.9115539346577499</v>
      </c>
      <c r="AG44" s="306">
        <f t="shared" ca="1" si="27"/>
        <v>81.596609748287875</v>
      </c>
      <c r="AH44" s="304">
        <f t="shared" ca="1" si="28"/>
        <v>91.252555710144875</v>
      </c>
    </row>
    <row r="45" spans="1:34" x14ac:dyDescent="0.2">
      <c r="A45" s="347">
        <f t="shared" ca="1" si="6"/>
        <v>0.01</v>
      </c>
      <c r="B45" s="304">
        <f t="shared" ca="1" si="7"/>
        <v>0.4100000000000002</v>
      </c>
      <c r="D45" s="306">
        <f t="shared" ca="1" si="8"/>
        <v>16.118920035181244</v>
      </c>
      <c r="E45" s="307">
        <f t="shared" ca="1" si="9"/>
        <v>79.787397949060491</v>
      </c>
      <c r="F45" s="304">
        <f t="shared" ca="1" si="10"/>
        <v>81.399314828703012</v>
      </c>
      <c r="G45" s="306">
        <f t="shared" ca="1" si="11"/>
        <v>5.7837305748889882</v>
      </c>
      <c r="H45" s="307">
        <f t="shared" ca="1" si="12"/>
        <v>32.050903085655548</v>
      </c>
      <c r="I45" s="304">
        <f t="shared" ca="1" si="13"/>
        <v>32.568572703896471</v>
      </c>
      <c r="J45" s="306">
        <f t="shared" ca="1" si="14"/>
        <v>1.1026071082748843</v>
      </c>
      <c r="K45" s="307">
        <f t="shared" ca="1" si="15"/>
        <v>6.228073595616852</v>
      </c>
      <c r="L45" s="304">
        <f t="shared" ca="1" si="0"/>
        <v>6.3249223827362595</v>
      </c>
      <c r="M45" s="306">
        <f t="shared" ca="1" si="16"/>
        <v>1.3922631604204478</v>
      </c>
      <c r="N45" s="304">
        <f t="shared" ca="1" si="17"/>
        <v>79.770803063637146</v>
      </c>
      <c r="P45" s="310">
        <f t="shared" ca="1" si="18"/>
        <v>2</v>
      </c>
      <c r="Q45" s="304">
        <f t="shared" ca="1" si="19"/>
        <v>818.05555555555554</v>
      </c>
      <c r="R45" s="306">
        <f t="shared" ca="1" si="20"/>
        <v>0.41054396871742632</v>
      </c>
      <c r="S45" s="307">
        <f t="shared" ca="1" si="21"/>
        <v>8.942325643591774</v>
      </c>
      <c r="T45" s="304">
        <f t="shared" ca="1" si="1"/>
        <v>87.7242145636353</v>
      </c>
      <c r="U45" s="311">
        <f t="shared" ca="1" si="2"/>
        <v>0</v>
      </c>
      <c r="V45" s="306">
        <f t="shared" ca="1" si="3"/>
        <v>1.2242372984925931</v>
      </c>
      <c r="W45" s="304">
        <f t="shared" ca="1" si="4"/>
        <v>4.1906488784483846</v>
      </c>
      <c r="Y45" s="314" t="str">
        <f t="shared" ca="1" si="22"/>
        <v/>
      </c>
      <c r="Z45" s="315" t="str">
        <f t="shared" ca="1" si="23"/>
        <v/>
      </c>
      <c r="AA45" s="316" t="str">
        <f t="shared" ca="1" si="24"/>
        <v/>
      </c>
      <c r="AC45" s="310" t="e">
        <f t="shared" ca="1" si="25"/>
        <v>#N/A</v>
      </c>
      <c r="AD45" s="323" t="e">
        <f t="shared" ca="1" si="26"/>
        <v>#N/A</v>
      </c>
      <c r="AE45" s="324">
        <f t="shared" ca="1" si="5"/>
        <v>6.228073595616852</v>
      </c>
      <c r="AG45" s="306">
        <f t="shared" ca="1" si="27"/>
        <v>81.380780179949681</v>
      </c>
      <c r="AH45" s="304">
        <f t="shared" ca="1" si="28"/>
        <v>91.035780341264044</v>
      </c>
    </row>
    <row r="46" spans="1:34" x14ac:dyDescent="0.2">
      <c r="A46" s="347">
        <f t="shared" ca="1" si="6"/>
        <v>0.01</v>
      </c>
      <c r="B46" s="304">
        <f t="shared" ca="1" si="7"/>
        <v>0.42000000000000021</v>
      </c>
      <c r="D46" s="306">
        <f t="shared" ca="1" si="8"/>
        <v>16.128058532951027</v>
      </c>
      <c r="E46" s="307">
        <f t="shared" ca="1" si="9"/>
        <v>79.56464052071874</v>
      </c>
      <c r="F46" s="304">
        <f t="shared" ca="1" si="10"/>
        <v>81.182795549509706</v>
      </c>
      <c r="G46" s="306">
        <f t="shared" ca="1" si="11"/>
        <v>5.9450111602184981</v>
      </c>
      <c r="H46" s="307">
        <f t="shared" ca="1" si="12"/>
        <v>32.846549490862735</v>
      </c>
      <c r="I46" s="304">
        <f t="shared" ca="1" si="13"/>
        <v>33.380218260982318</v>
      </c>
      <c r="J46" s="306">
        <f t="shared" ca="1" si="14"/>
        <v>1.1612508169504216</v>
      </c>
      <c r="K46" s="307">
        <f t="shared" ca="1" si="15"/>
        <v>6.5525608584994437</v>
      </c>
      <c r="L46" s="304">
        <f t="shared" ca="1" si="0"/>
        <v>6.6546643239315229</v>
      </c>
      <c r="M46" s="306">
        <f t="shared" ca="1" si="16"/>
        <v>1.3917412581542652</v>
      </c>
      <c r="N46" s="304">
        <f t="shared" ca="1" si="17"/>
        <v>79.740900266466568</v>
      </c>
      <c r="P46" s="310">
        <f t="shared" ca="1" si="18"/>
        <v>2</v>
      </c>
      <c r="Q46" s="304">
        <f t="shared" ca="1" si="19"/>
        <v>815.94444444444434</v>
      </c>
      <c r="R46" s="306">
        <f t="shared" ca="1" si="20"/>
        <v>0.40948450041105872</v>
      </c>
      <c r="S46" s="307">
        <f t="shared" ca="1" si="21"/>
        <v>8.9382307985876626</v>
      </c>
      <c r="T46" s="304">
        <f t="shared" ca="1" si="1"/>
        <v>87.684044134144969</v>
      </c>
      <c r="U46" s="311">
        <f t="shared" ca="1" si="2"/>
        <v>0</v>
      </c>
      <c r="V46" s="306">
        <f t="shared" ca="1" si="3"/>
        <v>1.2241975741920308</v>
      </c>
      <c r="W46" s="304">
        <f t="shared" ca="1" si="4"/>
        <v>4.4019800838734309</v>
      </c>
      <c r="Y46" s="314" t="str">
        <f t="shared" ca="1" si="22"/>
        <v/>
      </c>
      <c r="Z46" s="315" t="str">
        <f t="shared" ca="1" si="23"/>
        <v/>
      </c>
      <c r="AA46" s="316" t="str">
        <f t="shared" ca="1" si="24"/>
        <v/>
      </c>
      <c r="AC46" s="310" t="e">
        <f t="shared" ca="1" si="25"/>
        <v>#N/A</v>
      </c>
      <c r="AD46" s="323" t="e">
        <f t="shared" ca="1" si="26"/>
        <v>#N/A</v>
      </c>
      <c r="AE46" s="324">
        <f t="shared" ca="1" si="5"/>
        <v>6.5525608584994437</v>
      </c>
      <c r="AG46" s="306">
        <f t="shared" ca="1" si="27"/>
        <v>81.164101100106038</v>
      </c>
      <c r="AH46" s="304">
        <f t="shared" ca="1" si="28"/>
        <v>90.818173513069482</v>
      </c>
    </row>
    <row r="47" spans="1:34" x14ac:dyDescent="0.2">
      <c r="A47" s="347">
        <f t="shared" ca="1" si="6"/>
        <v>0.01</v>
      </c>
      <c r="B47" s="304">
        <f t="shared" ca="1" si="7"/>
        <v>0.43000000000000022</v>
      </c>
      <c r="D47" s="306">
        <f t="shared" ca="1" si="8"/>
        <v>16.135798167632164</v>
      </c>
      <c r="E47" s="307">
        <f t="shared" ca="1" si="9"/>
        <v>79.341269661909735</v>
      </c>
      <c r="F47" s="304">
        <f t="shared" ca="1" si="10"/>
        <v>80.965431228830241</v>
      </c>
      <c r="G47" s="306">
        <f t="shared" ca="1" si="11"/>
        <v>6.1063691418948194</v>
      </c>
      <c r="H47" s="307">
        <f t="shared" ca="1" si="12"/>
        <v>33.639962187481835</v>
      </c>
      <c r="I47" s="304">
        <f t="shared" ca="1" si="13"/>
        <v>34.189688505049197</v>
      </c>
      <c r="J47" s="306">
        <f t="shared" ca="1" si="14"/>
        <v>1.2215077184609882</v>
      </c>
      <c r="K47" s="307">
        <f t="shared" ca="1" si="15"/>
        <v>6.8849934168911666</v>
      </c>
      <c r="L47" s="304">
        <f t="shared" ca="1" si="0"/>
        <v>6.9925113841090365</v>
      </c>
      <c r="M47" s="306">
        <f t="shared" ca="1" si="16"/>
        <v>1.3912302387581437</v>
      </c>
      <c r="N47" s="304">
        <f t="shared" ca="1" si="17"/>
        <v>79.711621011819474</v>
      </c>
      <c r="P47" s="310">
        <f t="shared" ca="1" si="18"/>
        <v>2</v>
      </c>
      <c r="Q47" s="304">
        <f t="shared" ca="1" si="19"/>
        <v>813.83333333333326</v>
      </c>
      <c r="R47" s="306">
        <f t="shared" ca="1" si="20"/>
        <v>0.40842503210469117</v>
      </c>
      <c r="S47" s="307">
        <f t="shared" ca="1" si="21"/>
        <v>8.9341465482666163</v>
      </c>
      <c r="T47" s="304">
        <f t="shared" ca="1" si="1"/>
        <v>87.643977638495514</v>
      </c>
      <c r="U47" s="311">
        <f t="shared" ca="1" si="2"/>
        <v>0</v>
      </c>
      <c r="V47" s="306">
        <f t="shared" ca="1" si="3"/>
        <v>1.2241568785507124</v>
      </c>
      <c r="W47" s="304">
        <f t="shared" ca="1" si="4"/>
        <v>4.617911227208249</v>
      </c>
      <c r="Y47" s="314" t="str">
        <f t="shared" ca="1" si="22"/>
        <v/>
      </c>
      <c r="Z47" s="315" t="str">
        <f t="shared" ca="1" si="23"/>
        <v/>
      </c>
      <c r="AA47" s="316" t="str">
        <f t="shared" ca="1" si="24"/>
        <v/>
      </c>
      <c r="AC47" s="310" t="e">
        <f t="shared" ca="1" si="25"/>
        <v>#N/A</v>
      </c>
      <c r="AD47" s="323" t="e">
        <f t="shared" ca="1" si="26"/>
        <v>#N/A</v>
      </c>
      <c r="AE47" s="324">
        <f t="shared" ca="1" si="5"/>
        <v>6.8849934168911666</v>
      </c>
      <c r="AG47" s="306">
        <f t="shared" ca="1" si="27"/>
        <v>80.946577990526748</v>
      </c>
      <c r="AH47" s="304">
        <f t="shared" ca="1" si="28"/>
        <v>90.599739871796032</v>
      </c>
    </row>
    <row r="48" spans="1:34" x14ac:dyDescent="0.2">
      <c r="A48" s="347">
        <f t="shared" ca="1" si="6"/>
        <v>0.01</v>
      </c>
      <c r="B48" s="304">
        <f t="shared" ca="1" si="7"/>
        <v>0.44000000000000022</v>
      </c>
      <c r="D48" s="306">
        <f t="shared" ca="1" si="8"/>
        <v>16.142194422021667</v>
      </c>
      <c r="E48" s="307">
        <f t="shared" ca="1" si="9"/>
        <v>79.117281885760377</v>
      </c>
      <c r="F48" s="304">
        <f t="shared" ca="1" si="10"/>
        <v>80.747227405956266</v>
      </c>
      <c r="G48" s="306">
        <f t="shared" ca="1" si="11"/>
        <v>6.2677910861150359</v>
      </c>
      <c r="H48" s="307">
        <f t="shared" ca="1" si="12"/>
        <v>34.431135006339439</v>
      </c>
      <c r="I48" s="304">
        <f t="shared" ca="1" si="13"/>
        <v>34.996975053909388</v>
      </c>
      <c r="J48" s="306">
        <f t="shared" ca="1" si="14"/>
        <v>1.2833785196010374</v>
      </c>
      <c r="K48" s="307">
        <f t="shared" ca="1" si="15"/>
        <v>7.2253489028602731</v>
      </c>
      <c r="L48" s="304">
        <f t="shared" ca="1" si="0"/>
        <v>7.3384417414487597</v>
      </c>
      <c r="M48" s="306">
        <f t="shared" ca="1" si="16"/>
        <v>1.3907295977409109</v>
      </c>
      <c r="N48" s="304">
        <f t="shared" ca="1" si="17"/>
        <v>79.682936394480905</v>
      </c>
      <c r="P48" s="310">
        <f t="shared" ca="1" si="18"/>
        <v>2</v>
      </c>
      <c r="Q48" s="304">
        <f t="shared" ca="1" si="19"/>
        <v>811.72222222222217</v>
      </c>
      <c r="R48" s="306">
        <f t="shared" ca="1" si="20"/>
        <v>0.40736556379832362</v>
      </c>
      <c r="S48" s="307">
        <f t="shared" ca="1" si="21"/>
        <v>8.9300728926286332</v>
      </c>
      <c r="T48" s="304">
        <f t="shared" ca="1" si="1"/>
        <v>87.604015076686892</v>
      </c>
      <c r="U48" s="311">
        <f t="shared" ca="1" si="2"/>
        <v>0</v>
      </c>
      <c r="V48" s="306">
        <f t="shared" ca="1" si="3"/>
        <v>1.2241152144036318</v>
      </c>
      <c r="W48" s="304">
        <f t="shared" ca="1" si="4"/>
        <v>4.8383972907574284</v>
      </c>
      <c r="Y48" s="314" t="str">
        <f t="shared" ca="1" si="22"/>
        <v/>
      </c>
      <c r="Z48" s="315" t="str">
        <f t="shared" ca="1" si="23"/>
        <v/>
      </c>
      <c r="AA48" s="316" t="str">
        <f t="shared" ca="1" si="24"/>
        <v/>
      </c>
      <c r="AC48" s="310" t="e">
        <f t="shared" ca="1" si="25"/>
        <v>#N/A</v>
      </c>
      <c r="AD48" s="323" t="e">
        <f t="shared" ca="1" si="26"/>
        <v>#N/A</v>
      </c>
      <c r="AE48" s="324">
        <f t="shared" ca="1" si="5"/>
        <v>7.2253489028602731</v>
      </c>
      <c r="AG48" s="306">
        <f t="shared" ca="1" si="27"/>
        <v>80.728216301438607</v>
      </c>
      <c r="AH48" s="304">
        <f t="shared" ca="1" si="28"/>
        <v>90.380484090028162</v>
      </c>
    </row>
    <row r="49" spans="1:34" x14ac:dyDescent="0.2">
      <c r="A49" s="347">
        <f t="shared" ca="1" si="6"/>
        <v>0.01</v>
      </c>
      <c r="B49" s="304">
        <f t="shared" ca="1" si="7"/>
        <v>0.45000000000000023</v>
      </c>
      <c r="D49" s="306">
        <f t="shared" ca="1" si="8"/>
        <v>16.147298978777059</v>
      </c>
      <c r="E49" s="307">
        <f t="shared" ca="1" si="9"/>
        <v>78.892674273498542</v>
      </c>
      <c r="F49" s="304">
        <f t="shared" ca="1" si="10"/>
        <v>80.528189588083706</v>
      </c>
      <c r="G49" s="306">
        <f t="shared" ca="1" si="11"/>
        <v>6.4292640759028066</v>
      </c>
      <c r="H49" s="307">
        <f t="shared" ca="1" si="12"/>
        <v>35.220061749074425</v>
      </c>
      <c r="I49" s="304">
        <f t="shared" ca="1" si="13"/>
        <v>35.802069579373615</v>
      </c>
      <c r="J49" s="306">
        <f t="shared" ca="1" si="14"/>
        <v>1.3468637954111267</v>
      </c>
      <c r="K49" s="307">
        <f t="shared" ca="1" si="15"/>
        <v>7.5736048866373427</v>
      </c>
      <c r="L49" s="304">
        <f t="shared" ca="1" si="0"/>
        <v>7.6924334941737591</v>
      </c>
      <c r="M49" s="306">
        <f t="shared" ca="1" si="16"/>
        <v>1.390238865155208</v>
      </c>
      <c r="N49" s="304">
        <f t="shared" ca="1" si="17"/>
        <v>79.654819488450585</v>
      </c>
      <c r="P49" s="310">
        <f t="shared" ca="1" si="18"/>
        <v>2</v>
      </c>
      <c r="Q49" s="304">
        <f t="shared" ca="1" si="19"/>
        <v>809.61111111111109</v>
      </c>
      <c r="R49" s="306">
        <f t="shared" ca="1" si="20"/>
        <v>0.40630609549195612</v>
      </c>
      <c r="S49" s="307">
        <f t="shared" ca="1" si="21"/>
        <v>8.9260098316737135</v>
      </c>
      <c r="T49" s="304">
        <f t="shared" ca="1" si="1"/>
        <v>87.564156448719132</v>
      </c>
      <c r="U49" s="311">
        <f t="shared" ca="1" si="2"/>
        <v>0</v>
      </c>
      <c r="V49" s="306">
        <f t="shared" ca="1" si="3"/>
        <v>1.2240725845952789</v>
      </c>
      <c r="W49" s="304">
        <f t="shared" ca="1" si="4"/>
        <v>5.0633931572670781</v>
      </c>
      <c r="Y49" s="314" t="str">
        <f t="shared" ca="1" si="22"/>
        <v/>
      </c>
      <c r="Z49" s="315" t="str">
        <f t="shared" ca="1" si="23"/>
        <v/>
      </c>
      <c r="AA49" s="316" t="str">
        <f t="shared" ca="1" si="24"/>
        <v/>
      </c>
      <c r="AC49" s="310" t="e">
        <f t="shared" ca="1" si="25"/>
        <v>#N/A</v>
      </c>
      <c r="AD49" s="323" t="e">
        <f t="shared" ca="1" si="26"/>
        <v>#N/A</v>
      </c>
      <c r="AE49" s="324">
        <f t="shared" ca="1" si="5"/>
        <v>7.5736048866373427</v>
      </c>
      <c r="AG49" s="306">
        <f t="shared" ca="1" si="27"/>
        <v>80.509021456449062</v>
      </c>
      <c r="AH49" s="304">
        <f t="shared" ca="1" si="28"/>
        <v>90.160410866302044</v>
      </c>
    </row>
    <row r="50" spans="1:34" x14ac:dyDescent="0.2">
      <c r="A50" s="347">
        <f t="shared" ca="1" si="6"/>
        <v>0.01</v>
      </c>
      <c r="B50" s="304">
        <f t="shared" ca="1" si="7"/>
        <v>0.46000000000000024</v>
      </c>
      <c r="D50" s="306">
        <f t="shared" ca="1" si="8"/>
        <v>16.151160069677186</v>
      </c>
      <c r="E50" s="307">
        <f t="shared" ca="1" si="9"/>
        <v>78.667444425602866</v>
      </c>
      <c r="F50" s="304">
        <f t="shared" ca="1" si="10"/>
        <v>80.308323255137452</v>
      </c>
      <c r="G50" s="306">
        <f t="shared" ca="1" si="11"/>
        <v>6.5907756765995789</v>
      </c>
      <c r="H50" s="307">
        <f t="shared" ca="1" si="12"/>
        <v>36.006736193330454</v>
      </c>
      <c r="I50" s="304">
        <f t="shared" ca="1" si="13"/>
        <v>36.604963807048762</v>
      </c>
      <c r="J50" s="306">
        <f t="shared" ca="1" si="14"/>
        <v>1.4119639941736386</v>
      </c>
      <c r="K50" s="307">
        <f t="shared" ca="1" si="15"/>
        <v>7.9297388763493668</v>
      </c>
      <c r="L50" s="304">
        <f t="shared" ca="1" si="0"/>
        <v>8.05446466054258</v>
      </c>
      <c r="M50" s="306">
        <f t="shared" ca="1" si="16"/>
        <v>1.3897576024870808</v>
      </c>
      <c r="N50" s="304">
        <f t="shared" ca="1" si="17"/>
        <v>79.627245168729686</v>
      </c>
      <c r="P50" s="310">
        <f t="shared" ca="1" si="18"/>
        <v>2</v>
      </c>
      <c r="Q50" s="304">
        <f t="shared" ca="1" si="19"/>
        <v>807.5</v>
      </c>
      <c r="R50" s="306">
        <f t="shared" ca="1" si="20"/>
        <v>0.40524662718558857</v>
      </c>
      <c r="S50" s="307">
        <f t="shared" ca="1" si="21"/>
        <v>8.9219573654018571</v>
      </c>
      <c r="T50" s="304">
        <f t="shared" ca="1" si="1"/>
        <v>87.524401754592219</v>
      </c>
      <c r="U50" s="311">
        <f t="shared" ca="1" si="2"/>
        <v>0</v>
      </c>
      <c r="V50" s="306">
        <f t="shared" ca="1" si="3"/>
        <v>1.2240289919796499</v>
      </c>
      <c r="W50" s="304">
        <f t="shared" ca="1" si="4"/>
        <v>5.2928536135054216</v>
      </c>
      <c r="Y50" s="314" t="str">
        <f t="shared" ca="1" si="22"/>
        <v/>
      </c>
      <c r="Z50" s="315" t="str">
        <f t="shared" ca="1" si="23"/>
        <v/>
      </c>
      <c r="AA50" s="316" t="str">
        <f t="shared" ca="1" si="24"/>
        <v/>
      </c>
      <c r="AC50" s="310" t="e">
        <f t="shared" ca="1" si="25"/>
        <v>#N/A</v>
      </c>
      <c r="AD50" s="323" t="e">
        <f t="shared" ca="1" si="26"/>
        <v>#N/A</v>
      </c>
      <c r="AE50" s="324">
        <f t="shared" ca="1" si="5"/>
        <v>7.9297388763493668</v>
      </c>
      <c r="AG50" s="306">
        <f t="shared" ca="1" si="27"/>
        <v>80.288998856865433</v>
      </c>
      <c r="AH50" s="304">
        <f t="shared" ca="1" si="28"/>
        <v>89.93952492470693</v>
      </c>
    </row>
    <row r="51" spans="1:34" x14ac:dyDescent="0.2">
      <c r="A51" s="347">
        <f t="shared" ca="1" si="6"/>
        <v>0.01</v>
      </c>
      <c r="B51" s="304">
        <f t="shared" ca="1" si="7"/>
        <v>0.47000000000000025</v>
      </c>
      <c r="D51" s="306">
        <f t="shared" ca="1" si="8"/>
        <v>16.15382278546819</v>
      </c>
      <c r="E51" s="307">
        <f t="shared" ca="1" si="9"/>
        <v>78.441590418300564</v>
      </c>
      <c r="F51" s="304">
        <f t="shared" ca="1" si="10"/>
        <v>80.087633864016325</v>
      </c>
      <c r="G51" s="306">
        <f t="shared" ca="1" si="11"/>
        <v>6.7523139044542608</v>
      </c>
      <c r="H51" s="307">
        <f t="shared" ca="1" si="12"/>
        <v>36.791152097513461</v>
      </c>
      <c r="I51" s="304">
        <f t="shared" ca="1" si="13"/>
        <v>37.405649516171422</v>
      </c>
      <c r="J51" s="306">
        <f t="shared" ca="1" si="14"/>
        <v>1.4786794420789078</v>
      </c>
      <c r="K51" s="307">
        <f t="shared" ca="1" si="15"/>
        <v>8.2937283178035859</v>
      </c>
      <c r="L51" s="304">
        <f t="shared" ca="1" si="0"/>
        <v>8.424513178929919</v>
      </c>
      <c r="M51" s="306">
        <f t="shared" ca="1" si="16"/>
        <v>1.3892853998895951</v>
      </c>
      <c r="N51" s="304">
        <f t="shared" ca="1" si="17"/>
        <v>79.600189952818639</v>
      </c>
      <c r="P51" s="310">
        <f t="shared" ca="1" si="18"/>
        <v>2</v>
      </c>
      <c r="Q51" s="304">
        <f t="shared" ca="1" si="19"/>
        <v>805.3888888888888</v>
      </c>
      <c r="R51" s="306">
        <f t="shared" ca="1" si="20"/>
        <v>0.40418715887922096</v>
      </c>
      <c r="S51" s="307">
        <f t="shared" ca="1" si="21"/>
        <v>8.9179154938130658</v>
      </c>
      <c r="T51" s="304">
        <f t="shared" ca="1" si="1"/>
        <v>87.484750994306182</v>
      </c>
      <c r="U51" s="311">
        <f t="shared" ca="1" si="2"/>
        <v>0</v>
      </c>
      <c r="V51" s="306">
        <f t="shared" ca="1" si="3"/>
        <v>1.2239844394202459</v>
      </c>
      <c r="W51" s="304">
        <f t="shared" ca="1" si="4"/>
        <v>5.5267333538364962</v>
      </c>
      <c r="Y51" s="314" t="str">
        <f t="shared" ca="1" si="22"/>
        <v/>
      </c>
      <c r="Z51" s="315" t="str">
        <f t="shared" ca="1" si="23"/>
        <v/>
      </c>
      <c r="AA51" s="316" t="str">
        <f t="shared" ca="1" si="24"/>
        <v/>
      </c>
      <c r="AC51" s="310" t="e">
        <f t="shared" ca="1" si="25"/>
        <v>#N/A</v>
      </c>
      <c r="AD51" s="323" t="e">
        <f t="shared" ca="1" si="26"/>
        <v>#N/A</v>
      </c>
      <c r="AE51" s="324">
        <f t="shared" ca="1" si="5"/>
        <v>8.2937283178035859</v>
      </c>
      <c r="AG51" s="306">
        <f t="shared" ca="1" si="27"/>
        <v>80.068153885490489</v>
      </c>
      <c r="AH51" s="304">
        <f t="shared" ca="1" si="28"/>
        <v>89.717831014485583</v>
      </c>
    </row>
    <row r="52" spans="1:34" x14ac:dyDescent="0.2">
      <c r="A52" s="347">
        <f t="shared" ca="1" si="6"/>
        <v>0.01</v>
      </c>
      <c r="B52" s="304">
        <f t="shared" ca="1" si="7"/>
        <v>0.48000000000000026</v>
      </c>
      <c r="D52" s="306">
        <f t="shared" ca="1" si="8"/>
        <v>16.155329351534082</v>
      </c>
      <c r="E52" s="307">
        <f t="shared" ca="1" si="9"/>
        <v>78.21511076471532</v>
      </c>
      <c r="F52" s="304">
        <f t="shared" ca="1" si="10"/>
        <v>79.866126852334745</v>
      </c>
      <c r="G52" s="306">
        <f t="shared" ca="1" si="11"/>
        <v>6.9138671979696014</v>
      </c>
      <c r="H52" s="307">
        <f t="shared" ca="1" si="12"/>
        <v>37.573303205160613</v>
      </c>
      <c r="I52" s="304">
        <f t="shared" ca="1" si="13"/>
        <v>38.204118539472844</v>
      </c>
      <c r="J52" s="306">
        <f t="shared" ca="1" si="14"/>
        <v>1.5470103475910271</v>
      </c>
      <c r="K52" s="307">
        <f t="shared" ca="1" si="15"/>
        <v>8.6655505943169562</v>
      </c>
      <c r="L52" s="304">
        <f t="shared" ca="1" si="0"/>
        <v>8.8025569079796728</v>
      </c>
      <c r="M52" s="306">
        <f t="shared" ca="1" si="16"/>
        <v>1.388821873715663</v>
      </c>
      <c r="N52" s="304">
        <f t="shared" ca="1" si="17"/>
        <v>79.573631859358485</v>
      </c>
      <c r="P52" s="310">
        <f t="shared" ca="1" si="18"/>
        <v>2</v>
      </c>
      <c r="Q52" s="304">
        <f t="shared" ca="1" si="19"/>
        <v>803.27777777777771</v>
      </c>
      <c r="R52" s="306">
        <f t="shared" ca="1" si="20"/>
        <v>0.40312769057285341</v>
      </c>
      <c r="S52" s="307">
        <f t="shared" ca="1" si="21"/>
        <v>8.9138842169073378</v>
      </c>
      <c r="T52" s="304">
        <f t="shared" ca="1" si="1"/>
        <v>87.445204167860993</v>
      </c>
      <c r="U52" s="311">
        <f t="shared" ca="1" si="2"/>
        <v>0</v>
      </c>
      <c r="V52" s="306">
        <f t="shared" ca="1" si="3"/>
        <v>1.2239389297900758</v>
      </c>
      <c r="W52" s="304">
        <f t="shared" ca="1" si="4"/>
        <v>5.7649869837871357</v>
      </c>
      <c r="Y52" s="314" t="str">
        <f t="shared" ca="1" si="22"/>
        <v/>
      </c>
      <c r="Z52" s="315" t="str">
        <f t="shared" ca="1" si="23"/>
        <v/>
      </c>
      <c r="AA52" s="316" t="str">
        <f t="shared" ca="1" si="24"/>
        <v/>
      </c>
      <c r="AC52" s="310" t="e">
        <f t="shared" ca="1" si="25"/>
        <v>#N/A</v>
      </c>
      <c r="AD52" s="323" t="e">
        <f t="shared" ca="1" si="26"/>
        <v>#N/A</v>
      </c>
      <c r="AE52" s="324">
        <f t="shared" ca="1" si="5"/>
        <v>8.6655505943169562</v>
      </c>
      <c r="AG52" s="306">
        <f t="shared" ca="1" si="27"/>
        <v>79.846491909963319</v>
      </c>
      <c r="AH52" s="304">
        <f t="shared" ca="1" si="28"/>
        <v>89.495333909634297</v>
      </c>
    </row>
    <row r="53" spans="1:34" x14ac:dyDescent="0.2">
      <c r="A53" s="347">
        <f t="shared" ca="1" si="6"/>
        <v>0.01</v>
      </c>
      <c r="B53" s="304">
        <f t="shared" ca="1" si="7"/>
        <v>0.49000000000000027</v>
      </c>
      <c r="D53" s="306">
        <f t="shared" ca="1" si="8"/>
        <v>16.155719373834284</v>
      </c>
      <c r="E53" s="307">
        <f t="shared" ca="1" si="9"/>
        <v>77.988004380070805</v>
      </c>
      <c r="F53" s="304">
        <f t="shared" ca="1" si="10"/>
        <v>79.643807641724578</v>
      </c>
      <c r="G53" s="306">
        <f t="shared" ca="1" si="11"/>
        <v>7.0754243917079442</v>
      </c>
      <c r="H53" s="307">
        <f t="shared" ca="1" si="12"/>
        <v>38.353183248961322</v>
      </c>
      <c r="I53" s="304">
        <f t="shared" ca="1" si="13"/>
        <v>39.000362763071614</v>
      </c>
      <c r="J53" s="306">
        <f t="shared" ca="1" si="14"/>
        <v>1.6169568055394148</v>
      </c>
      <c r="K53" s="307">
        <f t="shared" ca="1" si="15"/>
        <v>9.0451830265875657</v>
      </c>
      <c r="L53" s="304">
        <f t="shared" ca="1" si="0"/>
        <v>9.1885736268176039</v>
      </c>
      <c r="M53" s="306">
        <f t="shared" ca="1" si="16"/>
        <v>1.3883666643119446</v>
      </c>
      <c r="N53" s="304">
        <f t="shared" ca="1" si="17"/>
        <v>79.54755028173075</v>
      </c>
      <c r="P53" s="310">
        <f t="shared" ca="1" si="18"/>
        <v>2</v>
      </c>
      <c r="Q53" s="304">
        <f t="shared" ca="1" si="19"/>
        <v>801.16666666666663</v>
      </c>
      <c r="R53" s="306">
        <f t="shared" ca="1" si="20"/>
        <v>0.40206822226648586</v>
      </c>
      <c r="S53" s="307">
        <f t="shared" ca="1" si="21"/>
        <v>8.9098635346846731</v>
      </c>
      <c r="T53" s="304">
        <f t="shared" ca="1" si="1"/>
        <v>87.405761275256651</v>
      </c>
      <c r="U53" s="311">
        <f t="shared" ca="1" si="2"/>
        <v>0</v>
      </c>
      <c r="V53" s="306">
        <f t="shared" ca="1" si="3"/>
        <v>1.2238924659716428</v>
      </c>
      <c r="W53" s="304">
        <f t="shared" ca="1" si="4"/>
        <v>6.0075690236072541</v>
      </c>
      <c r="Y53" s="314" t="str">
        <f t="shared" ca="1" si="22"/>
        <v/>
      </c>
      <c r="Z53" s="315" t="str">
        <f t="shared" ca="1" si="23"/>
        <v/>
      </c>
      <c r="AA53" s="316" t="str">
        <f t="shared" ca="1" si="24"/>
        <v/>
      </c>
      <c r="AC53" s="310" t="e">
        <f t="shared" ca="1" si="25"/>
        <v>#N/A</v>
      </c>
      <c r="AD53" s="323" t="e">
        <f t="shared" ca="1" si="26"/>
        <v>#N/A</v>
      </c>
      <c r="AE53" s="324">
        <f t="shared" ca="1" si="5"/>
        <v>9.0451830265875657</v>
      </c>
      <c r="AG53" s="306">
        <f t="shared" ca="1" si="27"/>
        <v>79.624018285702945</v>
      </c>
      <c r="AH53" s="304">
        <f t="shared" ca="1" si="28"/>
        <v>89.272038408501771</v>
      </c>
    </row>
    <row r="54" spans="1:34" x14ac:dyDescent="0.2">
      <c r="A54" s="347">
        <f t="shared" ca="1" si="6"/>
        <v>0.01</v>
      </c>
      <c r="B54" s="304">
        <f t="shared" ca="1" si="7"/>
        <v>0.50000000000000022</v>
      </c>
      <c r="D54" s="306">
        <f t="shared" ca="1" si="8"/>
        <v>16.15503005888965</v>
      </c>
      <c r="E54" s="307">
        <f t="shared" ca="1" si="9"/>
        <v>77.760270550443707</v>
      </c>
      <c r="F54" s="304">
        <f t="shared" ca="1" si="10"/>
        <v>79.420681640752946</v>
      </c>
      <c r="G54" s="306">
        <f t="shared" ca="1" si="11"/>
        <v>7.2369746922968403</v>
      </c>
      <c r="H54" s="307">
        <f t="shared" ca="1" si="12"/>
        <v>39.130785954465757</v>
      </c>
      <c r="I54" s="304">
        <f t="shared" ca="1" si="13"/>
        <v>39.794374126390778</v>
      </c>
      <c r="J54" s="306">
        <f t="shared" ca="1" si="14"/>
        <v>1.6885188009594387</v>
      </c>
      <c r="K54" s="307">
        <f t="shared" ca="1" si="15"/>
        <v>9.4326028726047007</v>
      </c>
      <c r="L54" s="304">
        <f t="shared" ca="1" si="0"/>
        <v>9.5825410353133353</v>
      </c>
      <c r="M54" s="306">
        <f t="shared" ca="1" si="16"/>
        <v>1.3879194340412588</v>
      </c>
      <c r="N54" s="304">
        <f t="shared" ca="1" si="17"/>
        <v>79.521925874749968</v>
      </c>
      <c r="P54" s="310">
        <f t="shared" ca="1" si="18"/>
        <v>2</v>
      </c>
      <c r="Q54" s="304">
        <f t="shared" ca="1" si="19"/>
        <v>799.05555555555554</v>
      </c>
      <c r="R54" s="306">
        <f t="shared" ca="1" si="20"/>
        <v>0.40100875396011837</v>
      </c>
      <c r="S54" s="307">
        <f t="shared" ca="1" si="21"/>
        <v>8.9058534471450717</v>
      </c>
      <c r="T54" s="304">
        <f t="shared" ca="1" si="1"/>
        <v>87.366422316493157</v>
      </c>
      <c r="U54" s="311">
        <f t="shared" ca="1" si="2"/>
        <v>0</v>
      </c>
      <c r="V54" s="306">
        <f t="shared" ca="1" si="3"/>
        <v>1.2238450508569361</v>
      </c>
      <c r="W54" s="304">
        <f t="shared" ca="1" si="4"/>
        <v>6.2544339118235932</v>
      </c>
      <c r="Y54" s="314" t="str">
        <f t="shared" ca="1" si="22"/>
        <v/>
      </c>
      <c r="Z54" s="315" t="str">
        <f t="shared" ca="1" si="23"/>
        <v/>
      </c>
      <c r="AA54" s="316" t="str">
        <f t="shared" ca="1" si="24"/>
        <v/>
      </c>
      <c r="AC54" s="310" t="e">
        <f t="shared" ca="1" si="25"/>
        <v>#N/A</v>
      </c>
      <c r="AD54" s="323" t="e">
        <f t="shared" ca="1" si="26"/>
        <v>#N/A</v>
      </c>
      <c r="AE54" s="324">
        <f t="shared" ca="1" si="5"/>
        <v>9.4326028726047007</v>
      </c>
      <c r="AG54" s="306">
        <f t="shared" ca="1" si="27"/>
        <v>79.400738358504768</v>
      </c>
      <c r="AH54" s="304">
        <f t="shared" ca="1" si="28"/>
        <v>89.04794933338745</v>
      </c>
    </row>
    <row r="55" spans="1:34" x14ac:dyDescent="0.2">
      <c r="A55" s="347">
        <f t="shared" ca="1" si="6"/>
        <v>0.01</v>
      </c>
      <c r="B55" s="304">
        <f t="shared" ca="1" si="7"/>
        <v>0.51000000000000023</v>
      </c>
      <c r="D55" s="306">
        <f t="shared" ca="1" si="8"/>
        <v>16.162811658490288</v>
      </c>
      <c r="E55" s="307">
        <f t="shared" ca="1" si="9"/>
        <v>77.583358457358202</v>
      </c>
      <c r="F55" s="304">
        <f t="shared" ca="1" si="10"/>
        <v>79.249063024308143</v>
      </c>
      <c r="G55" s="306">
        <f t="shared" ca="1" si="11"/>
        <v>7.3986028088817433</v>
      </c>
      <c r="H55" s="307">
        <f t="shared" ca="1" si="12"/>
        <v>39.90661953903934</v>
      </c>
      <c r="I55" s="304">
        <f t="shared" ca="1" si="13"/>
        <v>40.586667842497604</v>
      </c>
      <c r="J55" s="306">
        <f t="shared" ca="1" si="14"/>
        <v>1.7616966884653316</v>
      </c>
      <c r="K55" s="307">
        <f t="shared" ca="1" si="15"/>
        <v>9.8277899000722257</v>
      </c>
      <c r="L55" s="304">
        <f t="shared" ca="1" si="0"/>
        <v>9.984439370445962</v>
      </c>
      <c r="M55" s="306">
        <f t="shared" ca="1" si="16"/>
        <v>1.3874798711722589</v>
      </c>
      <c r="N55" s="304">
        <f t="shared" ca="1" si="17"/>
        <v>79.496740777525616</v>
      </c>
      <c r="P55" s="310">
        <f t="shared" ca="1" si="18"/>
        <v>3</v>
      </c>
      <c r="Q55" s="304">
        <f t="shared" ca="1" si="19"/>
        <v>797.41</v>
      </c>
      <c r="R55" s="306">
        <f t="shared" ca="1" si="20"/>
        <v>0.40018292629604973</v>
      </c>
      <c r="S55" s="307">
        <f t="shared" ca="1" si="21"/>
        <v>8.9018516178821105</v>
      </c>
      <c r="T55" s="304">
        <f t="shared" ca="1" si="1"/>
        <v>87.327164371423507</v>
      </c>
      <c r="U55" s="311">
        <f t="shared" ca="1" si="2"/>
        <v>0</v>
      </c>
      <c r="V55" s="306">
        <f t="shared" ca="1" si="3"/>
        <v>1.2237966870325927</v>
      </c>
      <c r="W55" s="304">
        <f t="shared" ca="1" si="4"/>
        <v>6.5057037417493637</v>
      </c>
      <c r="Y55" s="314" t="str">
        <f t="shared" ca="1" si="22"/>
        <v/>
      </c>
      <c r="Z55" s="315" t="str">
        <f t="shared" ca="1" si="23"/>
        <v/>
      </c>
      <c r="AA55" s="316" t="str">
        <f t="shared" ca="1" si="24"/>
        <v/>
      </c>
      <c r="AC55" s="310" t="e">
        <f t="shared" ca="1" si="25"/>
        <v>#N/A</v>
      </c>
      <c r="AD55" s="323" t="e">
        <f t="shared" ca="1" si="26"/>
        <v>#N/A</v>
      </c>
      <c r="AE55" s="324">
        <f t="shared" ca="1" si="5"/>
        <v>9.8277899000722257</v>
      </c>
      <c r="AG55" s="306">
        <f t="shared" ca="1" si="27"/>
        <v>79.228979511991241</v>
      </c>
      <c r="AH55" s="304">
        <f t="shared" ca="1" si="28"/>
        <v>88.875393575298062</v>
      </c>
    </row>
    <row r="56" spans="1:34" x14ac:dyDescent="0.2">
      <c r="A56" s="347">
        <f t="shared" ca="1" si="6"/>
        <v>0.01</v>
      </c>
      <c r="B56" s="304">
        <f t="shared" ca="1" si="7"/>
        <v>0.52000000000000024</v>
      </c>
      <c r="D56" s="306">
        <f t="shared" ca="1" si="8"/>
        <v>16.179178123691731</v>
      </c>
      <c r="E56" s="307">
        <f t="shared" ca="1" si="9"/>
        <v>77.457329050483509</v>
      </c>
      <c r="F56" s="304">
        <f t="shared" ca="1" si="10"/>
        <v>79.12903151431226</v>
      </c>
      <c r="G56" s="306">
        <f t="shared" ca="1" si="11"/>
        <v>7.5603945901186602</v>
      </c>
      <c r="H56" s="307">
        <f t="shared" ca="1" si="12"/>
        <v>40.681192829544173</v>
      </c>
      <c r="I56" s="304">
        <f t="shared" ca="1" si="13"/>
        <v>41.377759924781472</v>
      </c>
      <c r="J56" s="306">
        <f t="shared" ca="1" si="14"/>
        <v>1.8364916754603335</v>
      </c>
      <c r="K56" s="307">
        <f t="shared" ca="1" si="15"/>
        <v>10.230728961915144</v>
      </c>
      <c r="L56" s="304">
        <f t="shared" ca="1" si="0"/>
        <v>10.394254026441937</v>
      </c>
      <c r="M56" s="306">
        <f t="shared" ca="1" si="16"/>
        <v>1.3870476874942583</v>
      </c>
      <c r="N56" s="304">
        <f t="shared" ca="1" si="17"/>
        <v>79.471978476801738</v>
      </c>
      <c r="P56" s="310">
        <f t="shared" ca="1" si="18"/>
        <v>3</v>
      </c>
      <c r="Q56" s="304">
        <f t="shared" ca="1" si="19"/>
        <v>796.23</v>
      </c>
      <c r="R56" s="306">
        <f t="shared" ca="1" si="20"/>
        <v>0.39959073927428013</v>
      </c>
      <c r="S56" s="307">
        <f t="shared" ca="1" si="21"/>
        <v>8.8978557104893685</v>
      </c>
      <c r="T56" s="304">
        <f t="shared" ca="1" si="1"/>
        <v>87.287964519900711</v>
      </c>
      <c r="U56" s="311">
        <f t="shared" ca="1" si="2"/>
        <v>0</v>
      </c>
      <c r="V56" s="306">
        <f t="shared" ca="1" si="3"/>
        <v>1.2237473764647593</v>
      </c>
      <c r="W56" s="304">
        <f t="shared" ca="1" si="4"/>
        <v>6.7615138095792169</v>
      </c>
      <c r="Y56" s="314" t="str">
        <f t="shared" ca="1" si="22"/>
        <v/>
      </c>
      <c r="Z56" s="315" t="str">
        <f t="shared" ca="1" si="23"/>
        <v/>
      </c>
      <c r="AA56" s="316" t="str">
        <f t="shared" ca="1" si="24"/>
        <v/>
      </c>
      <c r="AC56" s="310" t="e">
        <f t="shared" ca="1" si="25"/>
        <v>#N/A</v>
      </c>
      <c r="AD56" s="323" t="e">
        <f t="shared" ca="1" si="26"/>
        <v>#N/A</v>
      </c>
      <c r="AE56" s="324">
        <f t="shared" ca="1" si="5"/>
        <v>10.230728961915144</v>
      </c>
      <c r="AG56" s="306">
        <f t="shared" ca="1" si="27"/>
        <v>79.108821795841848</v>
      </c>
      <c r="AH56" s="304">
        <f t="shared" ca="1" si="28"/>
        <v>88.754450729884567</v>
      </c>
    </row>
    <row r="57" spans="1:34" x14ac:dyDescent="0.2">
      <c r="A57" s="347">
        <f t="shared" ca="1" si="6"/>
        <v>0.01</v>
      </c>
      <c r="B57" s="304">
        <f t="shared" ca="1" si="7"/>
        <v>0.53000000000000025</v>
      </c>
      <c r="D57" s="306">
        <f t="shared" ca="1" si="8"/>
        <v>16.194669972504084</v>
      </c>
      <c r="E57" s="307">
        <f t="shared" ca="1" si="9"/>
        <v>77.330754904953679</v>
      </c>
      <c r="F57" s="304">
        <f t="shared" ca="1" si="10"/>
        <v>79.008309624294228</v>
      </c>
      <c r="G57" s="306">
        <f t="shared" ca="1" si="11"/>
        <v>7.7223412898437012</v>
      </c>
      <c r="H57" s="307">
        <f t="shared" ca="1" si="12"/>
        <v>41.454500378593707</v>
      </c>
      <c r="I57" s="304">
        <f t="shared" ca="1" si="13"/>
        <v>42.167643479754126</v>
      </c>
      <c r="J57" s="306">
        <f t="shared" ca="1" si="14"/>
        <v>1.9129053548601453</v>
      </c>
      <c r="K57" s="307">
        <f t="shared" ca="1" si="15"/>
        <v>10.641407427955833</v>
      </c>
      <c r="L57" s="304">
        <f t="shared" ca="1" si="0"/>
        <v>10.811972944121077</v>
      </c>
      <c r="M57" s="306">
        <f t="shared" ca="1" si="16"/>
        <v>1.3866226109156745</v>
      </c>
      <c r="N57" s="304">
        <f t="shared" ca="1" si="17"/>
        <v>79.44762338287903</v>
      </c>
      <c r="P57" s="310">
        <f t="shared" ca="1" si="18"/>
        <v>3</v>
      </c>
      <c r="Q57" s="304">
        <f t="shared" ca="1" si="19"/>
        <v>795.05</v>
      </c>
      <c r="R57" s="306">
        <f t="shared" ca="1" si="20"/>
        <v>0.39899855225251041</v>
      </c>
      <c r="S57" s="307">
        <f t="shared" ca="1" si="21"/>
        <v>8.8938657249668438</v>
      </c>
      <c r="T57" s="304">
        <f t="shared" ca="1" si="1"/>
        <v>87.248822761924743</v>
      </c>
      <c r="U57" s="311">
        <f t="shared" ca="1" si="2"/>
        <v>0</v>
      </c>
      <c r="V57" s="306">
        <f t="shared" ca="1" si="3"/>
        <v>1.2236971208134881</v>
      </c>
      <c r="W57" s="304">
        <f t="shared" ca="1" si="4"/>
        <v>7.0218381589533347</v>
      </c>
      <c r="Y57" s="314" t="str">
        <f t="shared" ca="1" si="22"/>
        <v/>
      </c>
      <c r="Z57" s="315" t="str">
        <f t="shared" ca="1" si="23"/>
        <v/>
      </c>
      <c r="AA57" s="316" t="str">
        <f t="shared" ca="1" si="24"/>
        <v/>
      </c>
      <c r="AC57" s="310" t="e">
        <f t="shared" ca="1" si="25"/>
        <v>#N/A</v>
      </c>
      <c r="AD57" s="323" t="e">
        <f t="shared" ca="1" si="26"/>
        <v>#N/A</v>
      </c>
      <c r="AE57" s="324">
        <f t="shared" ca="1" si="5"/>
        <v>10.641407427955833</v>
      </c>
      <c r="AG57" s="306">
        <f t="shared" ca="1" si="27"/>
        <v>78.987974533490345</v>
      </c>
      <c r="AH57" s="304">
        <f t="shared" ca="1" si="28"/>
        <v>88.632829701660398</v>
      </c>
    </row>
    <row r="58" spans="1:34" x14ac:dyDescent="0.2">
      <c r="A58" s="347">
        <f t="shared" ca="1" si="6"/>
        <v>0.01</v>
      </c>
      <c r="B58" s="304">
        <f t="shared" ca="1" si="7"/>
        <v>0.54000000000000026</v>
      </c>
      <c r="D58" s="306">
        <f t="shared" ca="1" si="8"/>
        <v>16.209313235503512</v>
      </c>
      <c r="E58" s="307">
        <f t="shared" ca="1" si="9"/>
        <v>77.203634393711752</v>
      </c>
      <c r="F58" s="304">
        <f t="shared" ca="1" si="10"/>
        <v>78.886900047882364</v>
      </c>
      <c r="G58" s="306">
        <f t="shared" ca="1" si="11"/>
        <v>7.8844344221987361</v>
      </c>
      <c r="H58" s="307">
        <f t="shared" ca="1" si="12"/>
        <v>42.226536722530824</v>
      </c>
      <c r="I58" s="304">
        <f t="shared" ca="1" si="13"/>
        <v>42.956311640283971</v>
      </c>
      <c r="J58" s="306">
        <f t="shared" ca="1" si="14"/>
        <v>1.9909392334203575</v>
      </c>
      <c r="K58" s="307">
        <f t="shared" ca="1" si="15"/>
        <v>11.059812613461457</v>
      </c>
      <c r="L58" s="304">
        <f t="shared" ca="1" si="0"/>
        <v>11.237583996395914</v>
      </c>
      <c r="M58" s="306">
        <f t="shared" ca="1" si="16"/>
        <v>1.3862043842729537</v>
      </c>
      <c r="N58" s="304">
        <f t="shared" ca="1" si="17"/>
        <v>79.423660761371195</v>
      </c>
      <c r="P58" s="310">
        <f t="shared" ca="1" si="18"/>
        <v>3</v>
      </c>
      <c r="Q58" s="304">
        <f t="shared" ca="1" si="19"/>
        <v>793.87</v>
      </c>
      <c r="R58" s="306">
        <f t="shared" ca="1" si="20"/>
        <v>0.3984063652307408</v>
      </c>
      <c r="S58" s="307">
        <f t="shared" ca="1" si="21"/>
        <v>8.8898816613145364</v>
      </c>
      <c r="T58" s="304">
        <f t="shared" ca="1" si="1"/>
        <v>87.2097390974956</v>
      </c>
      <c r="U58" s="311">
        <f t="shared" ca="1" si="2"/>
        <v>0</v>
      </c>
      <c r="V58" s="306">
        <f t="shared" ca="1" si="3"/>
        <v>1.223645921747438</v>
      </c>
      <c r="W58" s="304">
        <f t="shared" ca="1" si="4"/>
        <v>7.2866506893648326</v>
      </c>
      <c r="Y58" s="314" t="str">
        <f t="shared" ca="1" si="22"/>
        <v/>
      </c>
      <c r="Z58" s="315" t="str">
        <f t="shared" ca="1" si="23"/>
        <v/>
      </c>
      <c r="AA58" s="316" t="str">
        <f t="shared" ca="1" si="24"/>
        <v/>
      </c>
      <c r="AC58" s="310" t="e">
        <f t="shared" ca="1" si="25"/>
        <v>#N/A</v>
      </c>
      <c r="AD58" s="323" t="e">
        <f t="shared" ca="1" si="26"/>
        <v>#N/A</v>
      </c>
      <c r="AE58" s="324">
        <f t="shared" ca="1" si="5"/>
        <v>11.059812613461457</v>
      </c>
      <c r="AG58" s="306">
        <f t="shared" ca="1" si="27"/>
        <v>78.866440370996614</v>
      </c>
      <c r="AH58" s="304">
        <f t="shared" ca="1" si="28"/>
        <v>88.510532740285811</v>
      </c>
    </row>
    <row r="59" spans="1:34" x14ac:dyDescent="0.2">
      <c r="A59" s="347">
        <f t="shared" ca="1" si="6"/>
        <v>0.01</v>
      </c>
      <c r="B59" s="304">
        <f t="shared" ca="1" si="7"/>
        <v>0.55000000000000027</v>
      </c>
      <c r="D59" s="306">
        <f t="shared" ca="1" si="8"/>
        <v>16.223132542107702</v>
      </c>
      <c r="E59" s="307">
        <f t="shared" ca="1" si="9"/>
        <v>77.07596611508832</v>
      </c>
      <c r="F59" s="304">
        <f t="shared" ca="1" si="10"/>
        <v>78.764805478418069</v>
      </c>
      <c r="G59" s="306">
        <f t="shared" ca="1" si="11"/>
        <v>8.046665747619814</v>
      </c>
      <c r="H59" s="307">
        <f t="shared" ca="1" si="12"/>
        <v>42.997296383681707</v>
      </c>
      <c r="I59" s="304">
        <f t="shared" ca="1" si="13"/>
        <v>43.743757565623987</v>
      </c>
      <c r="J59" s="306">
        <f t="shared" ca="1" si="14"/>
        <v>2.0705947342694504</v>
      </c>
      <c r="K59" s="307">
        <f t="shared" ca="1" si="15"/>
        <v>11.485931778992519</v>
      </c>
      <c r="L59" s="304">
        <f t="shared" ca="1" si="0"/>
        <v>11.671074988417075</v>
      </c>
      <c r="M59" s="306">
        <f t="shared" ca="1" si="16"/>
        <v>1.3857927642480838</v>
      </c>
      <c r="N59" s="304">
        <f t="shared" ca="1" si="17"/>
        <v>79.400076671183086</v>
      </c>
      <c r="P59" s="310">
        <f t="shared" ca="1" si="18"/>
        <v>3</v>
      </c>
      <c r="Q59" s="304">
        <f t="shared" ca="1" si="19"/>
        <v>792.68999999999994</v>
      </c>
      <c r="R59" s="306">
        <f t="shared" ca="1" si="20"/>
        <v>0.39781417820897108</v>
      </c>
      <c r="S59" s="307">
        <f t="shared" ca="1" si="21"/>
        <v>8.8859035195324463</v>
      </c>
      <c r="T59" s="304">
        <f t="shared" ca="1" si="1"/>
        <v>87.170713526613298</v>
      </c>
      <c r="U59" s="311">
        <f t="shared" ca="1" si="2"/>
        <v>0</v>
      </c>
      <c r="V59" s="306">
        <f t="shared" ca="1" si="3"/>
        <v>1.2235937809438808</v>
      </c>
      <c r="W59" s="304">
        <f t="shared" ca="1" si="4"/>
        <v>7.5559251579386073</v>
      </c>
      <c r="Y59" s="314" t="str">
        <f t="shared" ca="1" si="22"/>
        <v/>
      </c>
      <c r="Z59" s="315" t="str">
        <f t="shared" ca="1" si="23"/>
        <v/>
      </c>
      <c r="AA59" s="316" t="str">
        <f t="shared" ca="1" si="24"/>
        <v/>
      </c>
      <c r="AC59" s="310" t="e">
        <f t="shared" ca="1" si="25"/>
        <v>#N/A</v>
      </c>
      <c r="AD59" s="323" t="e">
        <f t="shared" ca="1" si="26"/>
        <v>#N/A</v>
      </c>
      <c r="AE59" s="324">
        <f t="shared" ca="1" si="5"/>
        <v>11.485931778992519</v>
      </c>
      <c r="AG59" s="306">
        <f t="shared" ca="1" si="27"/>
        <v>78.744221956479038</v>
      </c>
      <c r="AH59" s="304">
        <f t="shared" ca="1" si="28"/>
        <v>88.387562118383329</v>
      </c>
    </row>
    <row r="60" spans="1:34" x14ac:dyDescent="0.2">
      <c r="A60" s="347">
        <f t="shared" ca="1" si="6"/>
        <v>0.01</v>
      </c>
      <c r="B60" s="304">
        <f t="shared" ca="1" si="7"/>
        <v>0.56000000000000028</v>
      </c>
      <c r="D60" s="306">
        <f t="shared" ca="1" si="8"/>
        <v>16.236151222406924</v>
      </c>
      <c r="E60" s="307">
        <f t="shared" ca="1" si="9"/>
        <v>76.947748878360755</v>
      </c>
      <c r="F60" s="304">
        <f t="shared" ca="1" si="10"/>
        <v>78.642028610432817</v>
      </c>
      <c r="G60" s="306">
        <f t="shared" ca="1" si="11"/>
        <v>8.209027259843884</v>
      </c>
      <c r="H60" s="307">
        <f t="shared" ca="1" si="12"/>
        <v>43.766773872465315</v>
      </c>
      <c r="I60" s="304">
        <f t="shared" ca="1" si="13"/>
        <v>44.529974441452048</v>
      </c>
      <c r="J60" s="306">
        <f t="shared" ca="1" si="14"/>
        <v>2.151873199306769</v>
      </c>
      <c r="K60" s="307">
        <f t="shared" ca="1" si="15"/>
        <v>11.919752130273254</v>
      </c>
      <c r="L60" s="304">
        <f t="shared" ca="1" si="0"/>
        <v>12.112433657735696</v>
      </c>
      <c r="M60" s="306">
        <f t="shared" ca="1" si="16"/>
        <v>1.3853875203829895</v>
      </c>
      <c r="N60" s="304">
        <f t="shared" ca="1" si="17"/>
        <v>79.376857908039611</v>
      </c>
      <c r="P60" s="310">
        <f t="shared" ca="1" si="18"/>
        <v>3</v>
      </c>
      <c r="Q60" s="304">
        <f t="shared" ca="1" si="19"/>
        <v>791.51</v>
      </c>
      <c r="R60" s="306">
        <f t="shared" ca="1" si="20"/>
        <v>0.39722199118720147</v>
      </c>
      <c r="S60" s="307">
        <f t="shared" ca="1" si="21"/>
        <v>8.8819312996205735</v>
      </c>
      <c r="T60" s="304">
        <f t="shared" ca="1" si="1"/>
        <v>87.131746049277837</v>
      </c>
      <c r="U60" s="311">
        <f t="shared" ca="1" si="2"/>
        <v>0</v>
      </c>
      <c r="V60" s="306">
        <f t="shared" ca="1" si="3"/>
        <v>1.2235407000887029</v>
      </c>
      <c r="W60" s="304">
        <f t="shared" ca="1" si="4"/>
        <v>7.829635181216366</v>
      </c>
      <c r="Y60" s="314" t="str">
        <f t="shared" ca="1" si="22"/>
        <v/>
      </c>
      <c r="Z60" s="315" t="str">
        <f t="shared" ca="1" si="23"/>
        <v/>
      </c>
      <c r="AA60" s="316" t="str">
        <f t="shared" ca="1" si="24"/>
        <v/>
      </c>
      <c r="AC60" s="310" t="e">
        <f t="shared" ca="1" si="25"/>
        <v>#N/A</v>
      </c>
      <c r="AD60" s="323" t="e">
        <f t="shared" ca="1" si="26"/>
        <v>#N/A</v>
      </c>
      <c r="AE60" s="324">
        <f t="shared" ca="1" si="5"/>
        <v>11.919752130273254</v>
      </c>
      <c r="AG60" s="306">
        <f t="shared" ca="1" si="27"/>
        <v>78.62132194142356</v>
      </c>
      <c r="AH60" s="304">
        <f t="shared" ca="1" si="28"/>
        <v>88.263920131374022</v>
      </c>
    </row>
    <row r="61" spans="1:34" x14ac:dyDescent="0.2">
      <c r="A61" s="347">
        <f t="shared" ca="1" si="6"/>
        <v>0.01</v>
      </c>
      <c r="B61" s="304">
        <f t="shared" ca="1" si="7"/>
        <v>0.57000000000000028</v>
      </c>
      <c r="D61" s="306">
        <f t="shared" ca="1" si="8"/>
        <v>16.248391399890178</v>
      </c>
      <c r="E61" s="307">
        <f t="shared" ca="1" si="9"/>
        <v>76.818981690557536</v>
      </c>
      <c r="F61" s="304">
        <f t="shared" ca="1" si="10"/>
        <v>78.518572140979728</v>
      </c>
      <c r="G61" s="306">
        <f t="shared" ca="1" si="11"/>
        <v>8.3715111738427854</v>
      </c>
      <c r="H61" s="307">
        <f t="shared" ca="1" si="12"/>
        <v>44.53496368937089</v>
      </c>
      <c r="I61" s="304">
        <f t="shared" ca="1" si="13"/>
        <v>45.314955479922496</v>
      </c>
      <c r="J61" s="306">
        <f t="shared" ca="1" si="14"/>
        <v>2.2347758914752025</v>
      </c>
      <c r="K61" s="307">
        <f t="shared" ca="1" si="15"/>
        <v>12.361260818082435</v>
      </c>
      <c r="L61" s="304">
        <f t="shared" ca="1" si="0"/>
        <v>12.561647674480399</v>
      </c>
      <c r="M61" s="306">
        <f t="shared" ca="1" si="16"/>
        <v>1.3849884341805514</v>
      </c>
      <c r="N61" s="304">
        <f t="shared" ca="1" si="17"/>
        <v>79.353991952978006</v>
      </c>
      <c r="P61" s="310">
        <f t="shared" ca="1" si="18"/>
        <v>3</v>
      </c>
      <c r="Q61" s="304">
        <f t="shared" ca="1" si="19"/>
        <v>790.32999999999993</v>
      </c>
      <c r="R61" s="306">
        <f t="shared" ca="1" si="20"/>
        <v>0.39662980416543181</v>
      </c>
      <c r="S61" s="307">
        <f t="shared" ca="1" si="21"/>
        <v>8.8779650015789198</v>
      </c>
      <c r="T61" s="304">
        <f t="shared" ca="1" si="1"/>
        <v>87.092836665489202</v>
      </c>
      <c r="U61" s="311">
        <f t="shared" ca="1" si="2"/>
        <v>0</v>
      </c>
      <c r="V61" s="306">
        <f t="shared" ca="1" si="3"/>
        <v>1.2234866808764044</v>
      </c>
      <c r="W61" s="304">
        <f t="shared" ca="1" si="4"/>
        <v>8.1077542369479083</v>
      </c>
      <c r="Y61" s="314" t="str">
        <f t="shared" ca="1" si="22"/>
        <v/>
      </c>
      <c r="Z61" s="315" t="str">
        <f t="shared" ca="1" si="23"/>
        <v/>
      </c>
      <c r="AA61" s="316" t="str">
        <f t="shared" ca="1" si="24"/>
        <v/>
      </c>
      <c r="AC61" s="310" t="e">
        <f t="shared" ca="1" si="25"/>
        <v>#N/A</v>
      </c>
      <c r="AD61" s="323" t="e">
        <f t="shared" ca="1" si="26"/>
        <v>#N/A</v>
      </c>
      <c r="AE61" s="324">
        <f t="shared" ca="1" si="5"/>
        <v>12.361260818082435</v>
      </c>
      <c r="AG61" s="306">
        <f t="shared" ca="1" si="27"/>
        <v>78.497742981862217</v>
      </c>
      <c r="AH61" s="304">
        <f t="shared" ca="1" si="28"/>
        <v>88.139609097312075</v>
      </c>
    </row>
    <row r="62" spans="1:34" x14ac:dyDescent="0.2">
      <c r="A62" s="347">
        <f t="shared" ca="1" si="6"/>
        <v>0.01</v>
      </c>
      <c r="B62" s="304">
        <f t="shared" ca="1" si="7"/>
        <v>0.58000000000000029</v>
      </c>
      <c r="D62" s="306">
        <f t="shared" ca="1" si="8"/>
        <v>16.25987407602944</v>
      </c>
      <c r="E62" s="307">
        <f t="shared" ca="1" si="9"/>
        <v>76.689663744379217</v>
      </c>
      <c r="F62" s="304">
        <f t="shared" ca="1" si="10"/>
        <v>78.394438770835563</v>
      </c>
      <c r="G62" s="306">
        <f t="shared" ca="1" si="11"/>
        <v>8.5341099146030803</v>
      </c>
      <c r="H62" s="307">
        <f t="shared" ca="1" si="12"/>
        <v>45.301860326814683</v>
      </c>
      <c r="I62" s="304">
        <f t="shared" ca="1" si="13"/>
        <v>46.098693919727843</v>
      </c>
      <c r="J62" s="306">
        <f t="shared" ca="1" si="14"/>
        <v>2.3193039969174318</v>
      </c>
      <c r="K62" s="307">
        <f t="shared" ca="1" si="15"/>
        <v>12.810444938163362</v>
      </c>
      <c r="L62" s="304">
        <f t="shared" ca="1" si="0"/>
        <v>13.01870464154681</v>
      </c>
      <c r="M62" s="306">
        <f t="shared" ca="1" si="16"/>
        <v>1.384595298283239</v>
      </c>
      <c r="N62" s="304">
        <f t="shared" ca="1" si="17"/>
        <v>79.331466925286918</v>
      </c>
      <c r="P62" s="310">
        <f t="shared" ca="1" si="18"/>
        <v>3</v>
      </c>
      <c r="Q62" s="304">
        <f t="shared" ca="1" si="19"/>
        <v>789.15</v>
      </c>
      <c r="R62" s="306">
        <f t="shared" ca="1" si="20"/>
        <v>0.39603761714366215</v>
      </c>
      <c r="S62" s="307">
        <f t="shared" ca="1" si="21"/>
        <v>8.8740046254074834</v>
      </c>
      <c r="T62" s="304">
        <f t="shared" ca="1" si="1"/>
        <v>87.053985375247422</v>
      </c>
      <c r="U62" s="311">
        <f t="shared" ca="1" si="2"/>
        <v>0</v>
      </c>
      <c r="V62" s="306">
        <f t="shared" ca="1" si="3"/>
        <v>1.2234317250100952</v>
      </c>
      <c r="W62" s="304">
        <f t="shared" ca="1" si="4"/>
        <v>8.3902556658885672</v>
      </c>
      <c r="Y62" s="314" t="str">
        <f t="shared" ca="1" si="22"/>
        <v/>
      </c>
      <c r="Z62" s="315" t="str">
        <f t="shared" ca="1" si="23"/>
        <v/>
      </c>
      <c r="AA62" s="316" t="str">
        <f t="shared" ca="1" si="24"/>
        <v/>
      </c>
      <c r="AC62" s="310" t="e">
        <f t="shared" ca="1" si="25"/>
        <v>#N/A</v>
      </c>
      <c r="AD62" s="323" t="e">
        <f t="shared" ca="1" si="26"/>
        <v>#N/A</v>
      </c>
      <c r="AE62" s="324">
        <f t="shared" ca="1" si="5"/>
        <v>12.810444938163362</v>
      </c>
      <c r="AG62" s="306">
        <f t="shared" ca="1" si="27"/>
        <v>78.373487739434992</v>
      </c>
      <c r="AH62" s="304">
        <f t="shared" ca="1" si="28"/>
        <v>88.014631356718226</v>
      </c>
    </row>
    <row r="63" spans="1:34" x14ac:dyDescent="0.2">
      <c r="A63" s="347">
        <f t="shared" ca="1" si="6"/>
        <v>0.01</v>
      </c>
      <c r="B63" s="304">
        <f t="shared" ca="1" si="7"/>
        <v>0.5900000000000003</v>
      </c>
      <c r="D63" s="306">
        <f t="shared" ca="1" si="8"/>
        <v>16.270619207568213</v>
      </c>
      <c r="E63" s="307">
        <f t="shared" ca="1" si="9"/>
        <v>76.559794407121274</v>
      </c>
      <c r="F63" s="304">
        <f t="shared" ca="1" si="10"/>
        <v>78.269631205585512</v>
      </c>
      <c r="G63" s="306">
        <f t="shared" ca="1" si="11"/>
        <v>8.6968161066787619</v>
      </c>
      <c r="H63" s="307">
        <f t="shared" ca="1" si="12"/>
        <v>46.067458270885894</v>
      </c>
      <c r="I63" s="304">
        <f t="shared" ca="1" si="13"/>
        <v>46.881183026169467</v>
      </c>
      <c r="J63" s="306">
        <f t="shared" ca="1" si="14"/>
        <v>2.4054586270238412</v>
      </c>
      <c r="K63" s="307">
        <f t="shared" ca="1" si="15"/>
        <v>13.267291531151866</v>
      </c>
      <c r="L63" s="304">
        <f t="shared" ca="1" si="0"/>
        <v>13.483592094797938</v>
      </c>
      <c r="M63" s="306">
        <f t="shared" ca="1" si="16"/>
        <v>1.3842079157214278</v>
      </c>
      <c r="N63" s="304">
        <f t="shared" ca="1" si="17"/>
        <v>79.309271539438157</v>
      </c>
      <c r="P63" s="310">
        <f t="shared" ca="1" si="18"/>
        <v>3</v>
      </c>
      <c r="Q63" s="304">
        <f t="shared" ca="1" si="19"/>
        <v>787.96999999999991</v>
      </c>
      <c r="R63" s="306">
        <f t="shared" ca="1" si="20"/>
        <v>0.39544543012189248</v>
      </c>
      <c r="S63" s="307">
        <f t="shared" ca="1" si="21"/>
        <v>8.8700501711062643</v>
      </c>
      <c r="T63" s="304">
        <f t="shared" ca="1" si="1"/>
        <v>87.015192178552454</v>
      </c>
      <c r="U63" s="311">
        <f t="shared" ca="1" si="2"/>
        <v>0</v>
      </c>
      <c r="V63" s="306">
        <f t="shared" ca="1" si="3"/>
        <v>1.2233758342014911</v>
      </c>
      <c r="W63" s="304">
        <f t="shared" ca="1" si="4"/>
        <v>8.6771126736028421</v>
      </c>
      <c r="Y63" s="314" t="str">
        <f t="shared" ca="1" si="22"/>
        <v/>
      </c>
      <c r="Z63" s="315" t="str">
        <f t="shared" ca="1" si="23"/>
        <v/>
      </c>
      <c r="AA63" s="316" t="str">
        <f t="shared" ca="1" si="24"/>
        <v/>
      </c>
      <c r="AC63" s="310" t="e">
        <f t="shared" ca="1" si="25"/>
        <v>#N/A</v>
      </c>
      <c r="AD63" s="323" t="e">
        <f t="shared" ca="1" si="26"/>
        <v>#N/A</v>
      </c>
      <c r="AE63" s="324">
        <f t="shared" ca="1" si="5"/>
        <v>13.267291531151866</v>
      </c>
      <c r="AG63" s="306">
        <f t="shared" ca="1" si="27"/>
        <v>78.248558882346558</v>
      </c>
      <c r="AH63" s="304">
        <f t="shared" ca="1" si="28"/>
        <v>87.888989272411621</v>
      </c>
    </row>
    <row r="64" spans="1:34" x14ac:dyDescent="0.2">
      <c r="A64" s="347">
        <f t="shared" ca="1" si="6"/>
        <v>0.01</v>
      </c>
      <c r="B64" s="304">
        <f t="shared" ca="1" si="7"/>
        <v>0.60000000000000031</v>
      </c>
      <c r="D64" s="306">
        <f t="shared" ca="1" si="8"/>
        <v>16.280645777258872</v>
      </c>
      <c r="E64" s="307">
        <f t="shared" ca="1" si="9"/>
        <v>76.429373210498952</v>
      </c>
      <c r="F64" s="304">
        <f t="shared" ca="1" si="10"/>
        <v>78.144152156602942</v>
      </c>
      <c r="G64" s="306">
        <f t="shared" ca="1" si="11"/>
        <v>8.8596225644513513</v>
      </c>
      <c r="H64" s="307">
        <f t="shared" ca="1" si="12"/>
        <v>46.831752002990882</v>
      </c>
      <c r="I64" s="304">
        <f t="shared" ca="1" si="13"/>
        <v>47.662416091236665</v>
      </c>
      <c r="J64" s="306">
        <f t="shared" ca="1" si="14"/>
        <v>2.4932408203794916</v>
      </c>
      <c r="K64" s="307">
        <f t="shared" ca="1" si="15"/>
        <v>13.73178758252125</v>
      </c>
      <c r="L64" s="304">
        <f t="shared" ca="1" si="0"/>
        <v>13.956297503273975</v>
      </c>
      <c r="M64" s="306">
        <f t="shared" ca="1" si="16"/>
        <v>1.3838260992243967</v>
      </c>
      <c r="N64" s="304">
        <f t="shared" ca="1" si="17"/>
        <v>79.287395065609815</v>
      </c>
      <c r="P64" s="310">
        <f t="shared" ca="1" si="18"/>
        <v>3</v>
      </c>
      <c r="Q64" s="304">
        <f t="shared" ca="1" si="19"/>
        <v>786.79</v>
      </c>
      <c r="R64" s="306">
        <f t="shared" ca="1" si="20"/>
        <v>0.39485324310012287</v>
      </c>
      <c r="S64" s="307">
        <f t="shared" ca="1" si="21"/>
        <v>8.8661016386752625</v>
      </c>
      <c r="T64" s="304">
        <f t="shared" ca="1" si="1"/>
        <v>86.976457075404326</v>
      </c>
      <c r="U64" s="311">
        <f t="shared" ca="1" si="2"/>
        <v>0</v>
      </c>
      <c r="V64" s="306">
        <f t="shared" ca="1" si="3"/>
        <v>1.2233190101709044</v>
      </c>
      <c r="W64" s="304">
        <f t="shared" ca="1" si="4"/>
        <v>8.9682983322741325</v>
      </c>
      <c r="Y64" s="314" t="str">
        <f t="shared" ca="1" si="22"/>
        <v/>
      </c>
      <c r="Z64" s="315" t="str">
        <f t="shared" ca="1" si="23"/>
        <v/>
      </c>
      <c r="AA64" s="316" t="str">
        <f t="shared" ca="1" si="24"/>
        <v/>
      </c>
      <c r="AC64" s="310" t="e">
        <f t="shared" ca="1" si="25"/>
        <v>#N/A</v>
      </c>
      <c r="AD64" s="323" t="e">
        <f t="shared" ca="1" si="26"/>
        <v>#N/A</v>
      </c>
      <c r="AE64" s="324">
        <f t="shared" ca="1" si="5"/>
        <v>13.73178758252125</v>
      </c>
      <c r="AG64" s="306">
        <f t="shared" ca="1" si="27"/>
        <v>78.122959086228377</v>
      </c>
      <c r="AH64" s="304">
        <f t="shared" ca="1" si="28"/>
        <v>87.762685229340505</v>
      </c>
    </row>
    <row r="65" spans="1:34" x14ac:dyDescent="0.2">
      <c r="A65" s="347">
        <f t="shared" ca="1" si="6"/>
        <v>0.01</v>
      </c>
      <c r="B65" s="304">
        <f t="shared" ca="1" si="7"/>
        <v>0.61000000000000032</v>
      </c>
      <c r="D65" s="306">
        <f t="shared" ca="1" si="8"/>
        <v>16.289971858706554</v>
      </c>
      <c r="E65" s="307">
        <f t="shared" ca="1" si="9"/>
        <v>76.298399841284819</v>
      </c>
      <c r="F65" s="304">
        <f t="shared" ca="1" si="10"/>
        <v>78.018004341933931</v>
      </c>
      <c r="G65" s="306">
        <f t="shared" ca="1" si="11"/>
        <v>9.0225222830384162</v>
      </c>
      <c r="H65" s="307">
        <f t="shared" ca="1" si="12"/>
        <v>47.594736001403732</v>
      </c>
      <c r="I65" s="304">
        <f t="shared" ca="1" si="13"/>
        <v>48.442386433692974</v>
      </c>
      <c r="J65" s="306">
        <f t="shared" ca="1" si="14"/>
        <v>2.5826515446169402</v>
      </c>
      <c r="K65" s="307">
        <f t="shared" ca="1" si="15"/>
        <v>14.203920022543223</v>
      </c>
      <c r="L65" s="304">
        <f t="shared" ca="1" si="0"/>
        <v>14.436808269410401</v>
      </c>
      <c r="M65" s="306">
        <f t="shared" ca="1" si="16"/>
        <v>1.3834496705878201</v>
      </c>
      <c r="N65" s="304">
        <f t="shared" ca="1" si="17"/>
        <v>79.265827293446108</v>
      </c>
      <c r="P65" s="310">
        <f t="shared" ca="1" si="18"/>
        <v>3</v>
      </c>
      <c r="Q65" s="304">
        <f t="shared" ca="1" si="19"/>
        <v>785.61</v>
      </c>
      <c r="R65" s="306">
        <f t="shared" ca="1" si="20"/>
        <v>0.39426105607835321</v>
      </c>
      <c r="S65" s="307">
        <f t="shared" ca="1" si="21"/>
        <v>8.8621590281144798</v>
      </c>
      <c r="T65" s="304">
        <f t="shared" ca="1" si="1"/>
        <v>86.937780065803054</v>
      </c>
      <c r="U65" s="311">
        <f t="shared" ca="1" si="2"/>
        <v>0</v>
      </c>
      <c r="V65" s="306">
        <f t="shared" ca="1" si="3"/>
        <v>1.2232612546472348</v>
      </c>
      <c r="W65" s="304">
        <f t="shared" ca="1" si="4"/>
        <v>9.2637855825205158</v>
      </c>
      <c r="Y65" s="314" t="str">
        <f t="shared" ca="1" si="22"/>
        <v/>
      </c>
      <c r="Z65" s="315" t="str">
        <f t="shared" ca="1" si="23"/>
        <v/>
      </c>
      <c r="AA65" s="316" t="str">
        <f t="shared" ca="1" si="24"/>
        <v/>
      </c>
      <c r="AC65" s="310" t="e">
        <f t="shared" ca="1" si="25"/>
        <v>#N/A</v>
      </c>
      <c r="AD65" s="323" t="e">
        <f t="shared" ca="1" si="26"/>
        <v>#N/A</v>
      </c>
      <c r="AE65" s="324">
        <f t="shared" ca="1" si="5"/>
        <v>14.203920022543223</v>
      </c>
      <c r="AG65" s="306">
        <f t="shared" ca="1" si="27"/>
        <v>77.996691034915344</v>
      </c>
      <c r="AH65" s="304">
        <f t="shared" ca="1" si="28"/>
        <v>87.63572163441134</v>
      </c>
    </row>
    <row r="66" spans="1:34" x14ac:dyDescent="0.2">
      <c r="A66" s="347">
        <f t="shared" ca="1" si="6"/>
        <v>0.01</v>
      </c>
      <c r="B66" s="304">
        <f t="shared" ca="1" si="7"/>
        <v>0.62000000000000033</v>
      </c>
      <c r="D66" s="306">
        <f t="shared" ca="1" si="8"/>
        <v>16.298614675900726</v>
      </c>
      <c r="E66" s="307">
        <f t="shared" ca="1" si="9"/>
        <v>76.166874132680533</v>
      </c>
      <c r="F66" s="304">
        <f t="shared" ca="1" si="10"/>
        <v>77.891190487096068</v>
      </c>
      <c r="G66" s="306">
        <f t="shared" ca="1" si="11"/>
        <v>9.185508429797423</v>
      </c>
      <c r="H66" s="307">
        <f t="shared" ca="1" si="12"/>
        <v>48.35640474273054</v>
      </c>
      <c r="I66" s="304">
        <f t="shared" ca="1" si="13"/>
        <v>49.221087399169193</v>
      </c>
      <c r="J66" s="306">
        <f t="shared" ca="1" si="14"/>
        <v>2.6736916981811194</v>
      </c>
      <c r="K66" s="307">
        <f t="shared" ca="1" si="15"/>
        <v>14.683675726263894</v>
      </c>
      <c r="L66" s="304">
        <f t="shared" ca="1" si="0"/>
        <v>14.925111729263341</v>
      </c>
      <c r="M66" s="306">
        <f t="shared" ca="1" si="16"/>
        <v>1.3830784600922612</v>
      </c>
      <c r="N66" s="304">
        <f t="shared" ca="1" si="17"/>
        <v>79.244558498739622</v>
      </c>
      <c r="P66" s="310">
        <f t="shared" ca="1" si="18"/>
        <v>3</v>
      </c>
      <c r="Q66" s="304">
        <f t="shared" ca="1" si="19"/>
        <v>784.43</v>
      </c>
      <c r="R66" s="306">
        <f t="shared" ca="1" si="20"/>
        <v>0.39366886905658355</v>
      </c>
      <c r="S66" s="307">
        <f t="shared" ca="1" si="21"/>
        <v>8.8582223394239143</v>
      </c>
      <c r="T66" s="304">
        <f t="shared" ca="1" si="1"/>
        <v>86.899161149748608</v>
      </c>
      <c r="U66" s="311">
        <f t="shared" ca="1" si="2"/>
        <v>0</v>
      </c>
      <c r="V66" s="306">
        <f t="shared" ca="1" si="3"/>
        <v>1.2232025693679596</v>
      </c>
      <c r="W66" s="304">
        <f t="shared" ca="1" si="4"/>
        <v>9.5635472352165269</v>
      </c>
      <c r="Y66" s="314" t="str">
        <f t="shared" ca="1" si="22"/>
        <v/>
      </c>
      <c r="Z66" s="315" t="str">
        <f t="shared" ca="1" si="23"/>
        <v/>
      </c>
      <c r="AA66" s="316" t="str">
        <f t="shared" ca="1" si="24"/>
        <v/>
      </c>
      <c r="AC66" s="310" t="e">
        <f t="shared" ca="1" si="25"/>
        <v>#N/A</v>
      </c>
      <c r="AD66" s="323" t="e">
        <f t="shared" ca="1" si="26"/>
        <v>#N/A</v>
      </c>
      <c r="AE66" s="324">
        <f t="shared" ca="1" si="5"/>
        <v>14.683675726263894</v>
      </c>
      <c r="AG66" s="306">
        <f t="shared" ca="1" si="27"/>
        <v>77.869757421145223</v>
      </c>
      <c r="AH66" s="304">
        <f t="shared" ca="1" si="28"/>
        <v>87.508100916316764</v>
      </c>
    </row>
    <row r="67" spans="1:34" x14ac:dyDescent="0.2">
      <c r="A67" s="347">
        <f t="shared" ca="1" si="6"/>
        <v>0.01</v>
      </c>
      <c r="B67" s="304">
        <f t="shared" ca="1" si="7"/>
        <v>0.63000000000000034</v>
      </c>
      <c r="D67" s="306">
        <f t="shared" ca="1" si="8"/>
        <v>16.306590657950185</v>
      </c>
      <c r="E67" s="307">
        <f t="shared" ca="1" si="9"/>
        <v>76.03479605635259</v>
      </c>
      <c r="F67" s="304">
        <f t="shared" ca="1" si="10"/>
        <v>77.763713325799202</v>
      </c>
      <c r="G67" s="306">
        <f t="shared" ca="1" si="11"/>
        <v>9.3485743363769256</v>
      </c>
      <c r="H67" s="307">
        <f t="shared" ca="1" si="12"/>
        <v>49.116752703294068</v>
      </c>
      <c r="I67" s="304">
        <f t="shared" ca="1" si="13"/>
        <v>49.998512360262389</v>
      </c>
      <c r="J67" s="306">
        <f t="shared" ca="1" si="14"/>
        <v>2.7663621120119912</v>
      </c>
      <c r="K67" s="307">
        <f t="shared" ca="1" si="15"/>
        <v>15.171041513494018</v>
      </c>
      <c r="L67" s="304">
        <f t="shared" ca="1" si="0"/>
        <v>15.421195152741383</v>
      </c>
      <c r="M67" s="306">
        <f t="shared" ca="1" si="16"/>
        <v>1.3827123059677968</v>
      </c>
      <c r="N67" s="304">
        <f t="shared" ca="1" si="17"/>
        <v>79.223579412756507</v>
      </c>
      <c r="P67" s="310">
        <f t="shared" ca="1" si="18"/>
        <v>3</v>
      </c>
      <c r="Q67" s="304">
        <f t="shared" ca="1" si="19"/>
        <v>783.25</v>
      </c>
      <c r="R67" s="306">
        <f t="shared" ca="1" si="20"/>
        <v>0.39307668203481394</v>
      </c>
      <c r="S67" s="307">
        <f t="shared" ca="1" si="21"/>
        <v>8.8542915726035663</v>
      </c>
      <c r="T67" s="304">
        <f t="shared" ca="1" si="1"/>
        <v>86.860600327240988</v>
      </c>
      <c r="U67" s="311">
        <f t="shared" ca="1" si="2"/>
        <v>0</v>
      </c>
      <c r="V67" s="306">
        <f t="shared" ca="1" si="3"/>
        <v>1.2231429560791178</v>
      </c>
      <c r="W67" s="304">
        <f t="shared" ca="1" si="4"/>
        <v>9.8675559733207923</v>
      </c>
      <c r="Y67" s="314" t="str">
        <f t="shared" ca="1" si="22"/>
        <v/>
      </c>
      <c r="Z67" s="315" t="str">
        <f t="shared" ca="1" si="23"/>
        <v/>
      </c>
      <c r="AA67" s="316" t="str">
        <f t="shared" ca="1" si="24"/>
        <v/>
      </c>
      <c r="AC67" s="310" t="e">
        <f t="shared" ca="1" si="25"/>
        <v>#N/A</v>
      </c>
      <c r="AD67" s="323" t="e">
        <f t="shared" ca="1" si="26"/>
        <v>#N/A</v>
      </c>
      <c r="AE67" s="324">
        <f t="shared" ca="1" si="5"/>
        <v>15.171041513494018</v>
      </c>
      <c r="AG67" s="306">
        <f t="shared" ca="1" si="27"/>
        <v>77.742160947187941</v>
      </c>
      <c r="AH67" s="304">
        <f t="shared" ca="1" si="28"/>
        <v>87.379825525362079</v>
      </c>
    </row>
    <row r="68" spans="1:34" x14ac:dyDescent="0.2">
      <c r="A68" s="347">
        <f t="shared" ca="1" si="6"/>
        <v>0.01</v>
      </c>
      <c r="B68" s="304">
        <f t="shared" ca="1" si="7"/>
        <v>0.64000000000000035</v>
      </c>
      <c r="D68" s="306">
        <f t="shared" ca="1" si="8"/>
        <v>16.313915489479193</v>
      </c>
      <c r="E68" s="307">
        <f t="shared" ca="1" si="9"/>
        <v>75.902165715069813</v>
      </c>
      <c r="F68" s="304">
        <f t="shared" ca="1" si="10"/>
        <v>77.635575600595558</v>
      </c>
      <c r="G68" s="306">
        <f t="shared" ca="1" si="11"/>
        <v>9.5117134912717169</v>
      </c>
      <c r="H68" s="307">
        <f t="shared" ca="1" si="12"/>
        <v>49.875774360444765</v>
      </c>
      <c r="I68" s="304">
        <f t="shared" ca="1" si="13"/>
        <v>50.774654716640271</v>
      </c>
      <c r="J68" s="306">
        <f t="shared" ca="1" si="14"/>
        <v>2.8606635511502345</v>
      </c>
      <c r="K68" s="307">
        <f t="shared" ca="1" si="15"/>
        <v>15.666004148812712</v>
      </c>
      <c r="L68" s="304">
        <f t="shared" ref="L68:L131" ca="1" si="29">SQRT(pos_x^2+pos_z^2)</f>
        <v>15.925045743843143</v>
      </c>
      <c r="M68" s="306">
        <f t="shared" ca="1" si="16"/>
        <v>1.3823510539004338</v>
      </c>
      <c r="N68" s="304">
        <f t="shared" ca="1" si="17"/>
        <v>79.20288119395623</v>
      </c>
      <c r="P68" s="310">
        <f t="shared" ca="1" si="18"/>
        <v>3</v>
      </c>
      <c r="Q68" s="304">
        <f t="shared" ca="1" si="19"/>
        <v>782.06999999999994</v>
      </c>
      <c r="R68" s="306">
        <f t="shared" ca="1" si="20"/>
        <v>0.39248449501304422</v>
      </c>
      <c r="S68" s="307">
        <f t="shared" ca="1" si="21"/>
        <v>8.8503667276534355</v>
      </c>
      <c r="T68" s="304">
        <f t="shared" ref="T68:T131" ca="1" si="30">m*g</f>
        <v>86.822097598280209</v>
      </c>
      <c r="U68" s="311">
        <f t="shared" ref="U68:U131" ca="1" si="31">IF(pos_xz&lt;L_rampe,Poids*COS(Beta),0)</f>
        <v>0</v>
      </c>
      <c r="V68" s="306">
        <f t="shared" ref="V68:V131" ca="1" si="32">Rho_moyen*(20000-Alt_rampe-pos_z)/(20000+Alt_rampe+pos_z)</f>
        <v>1.223082416535296</v>
      </c>
      <c r="W68" s="304">
        <f t="shared" ref="W68:W131" ca="1" si="33">1/2*Rho*Sref*Cx*vit_xz^2</f>
        <v>10.175784353709464</v>
      </c>
      <c r="Y68" s="314" t="str">
        <f t="shared" ca="1" si="22"/>
        <v/>
      </c>
      <c r="Z68" s="315" t="str">
        <f t="shared" ca="1" si="23"/>
        <v/>
      </c>
      <c r="AA68" s="316" t="str">
        <f t="shared" ca="1" si="24"/>
        <v/>
      </c>
      <c r="AC68" s="310" t="e">
        <f t="shared" ca="1" si="25"/>
        <v>#N/A</v>
      </c>
      <c r="AD68" s="323" t="e">
        <f t="shared" ca="1" si="26"/>
        <v>#N/A</v>
      </c>
      <c r="AE68" s="324">
        <f t="shared" ref="AE68:AE131" ca="1" si="34">IF(t&lt;T_para, pos_z, NA())</f>
        <v>15.666004148812712</v>
      </c>
      <c r="AG68" s="306">
        <f t="shared" ca="1" si="27"/>
        <v>77.613904325411241</v>
      </c>
      <c r="AH68" s="304">
        <f t="shared" ca="1" si="28"/>
        <v>87.250897933290389</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16.320604157092347</v>
      </c>
      <c r="E69" s="307">
        <f t="shared" ref="E69:E132" ca="1" si="38">IF(AND(L68&lt;L_rampe,Poussee&lt;Poids*SIN(M68)),0,(-W68+Poussee)/m*SIN(M68)+U68/m*COS(M68)-Poids/m)</f>
        <v>75.7689833358871</v>
      </c>
      <c r="F69" s="304">
        <f t="shared" ref="F69:F132" ca="1" si="39">SQRT(acc_x^2+acc_z^2)</f>
        <v>77.506780063465655</v>
      </c>
      <c r="G69" s="306">
        <f t="shared" ref="G69:G132" ca="1" si="40">G68+acc_x*pas</f>
        <v>9.6749195328426403</v>
      </c>
      <c r="H69" s="307">
        <f t="shared" ref="H69:H132" ca="1" si="41">H68+acc_z*pas</f>
        <v>50.63346419380364</v>
      </c>
      <c r="I69" s="304">
        <f t="shared" ref="I69:I132" ca="1" si="42">SQRT(vit_x^2+vit_z^2)</f>
        <v>51.54950789515042</v>
      </c>
      <c r="J69" s="306">
        <f t="shared" ref="J69:J132" ca="1" si="43">J68+0.5*(vit_x+G68)*pas*(K68&gt;=0)</f>
        <v>2.9565967162708064</v>
      </c>
      <c r="K69" s="307">
        <f t="shared" ref="K69:K132" ca="1" si="44">K68+0.5*(vit_z+H68)*pas</f>
        <v>16.168550341583956</v>
      </c>
      <c r="L69" s="304">
        <f t="shared" ca="1" si="29"/>
        <v>16.436650640899988</v>
      </c>
      <c r="M69" s="306">
        <f t="shared" ref="M69:M132" ca="1" si="45">IF(AND(L68&gt;L_rampe,G69&gt;0),ATAN2(G69,H69),$M$4)</f>
        <v>1.3819945565764491</v>
      </c>
      <c r="N69" s="304">
        <f t="shared" ref="N69:N132" ca="1" si="46">DEGREES(Beta)</f>
        <v>79.182455401884198</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8.846447804573522</v>
      </c>
      <c r="T69" s="304">
        <f t="shared" ca="1" si="30"/>
        <v>86.783652962866256</v>
      </c>
      <c r="U69" s="311">
        <f t="shared" ca="1" si="31"/>
        <v>0</v>
      </c>
      <c r="V69" s="306">
        <f t="shared" ca="1" si="32"/>
        <v>1.2230209524996132</v>
      </c>
      <c r="W69" s="304">
        <f t="shared" ca="1" si="33"/>
        <v>10.488204809015377</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16.168550341583956</v>
      </c>
      <c r="AG69" s="306">
        <f t="shared" ref="AG69:AG132" ca="1" si="56">IF(AND(L68&lt;L_rampe,Poussee&lt;Poids*SIN(M68)),0,(-W68+Poussee)/m-Poids*SIN(M68)/m)</f>
        <v>77.484990278788729</v>
      </c>
      <c r="AH69" s="304">
        <f t="shared" ref="AH69:AH132" ca="1" si="57">IF(AND(L68&lt;L_rampe,Poussee&lt;Poids*SIN(M68)), g*SIN(M68), (-W68+Poussee)/m)</f>
        <v>87.121320633106464</v>
      </c>
    </row>
    <row r="70" spans="1:34" x14ac:dyDescent="0.2">
      <c r="A70" s="347">
        <f t="shared" ca="1" si="35"/>
        <v>0.01</v>
      </c>
      <c r="B70" s="304">
        <f t="shared" ca="1" si="36"/>
        <v>0.66000000000000036</v>
      </c>
      <c r="D70" s="306">
        <f t="shared" ca="1" si="37"/>
        <v>16.32667099227158</v>
      </c>
      <c r="E70" s="307">
        <f t="shared" ca="1" si="38"/>
        <v>75.635249263825742</v>
      </c>
      <c r="F70" s="304">
        <f t="shared" ca="1" si="39"/>
        <v>77.377329476345551</v>
      </c>
      <c r="G70" s="306">
        <f t="shared" ca="1" si="40"/>
        <v>9.8381862427653566</v>
      </c>
      <c r="H70" s="307">
        <f t="shared" ca="1" si="41"/>
        <v>51.389816686441897</v>
      </c>
      <c r="I70" s="304">
        <f t="shared" ca="1" si="42"/>
        <v>52.323065349933763</v>
      </c>
      <c r="J70" s="306">
        <f t="shared" ca="1" si="43"/>
        <v>3.0541622451488464</v>
      </c>
      <c r="K70" s="307">
        <f t="shared" ca="1" si="44"/>
        <v>16.678666745985183</v>
      </c>
      <c r="L70" s="304">
        <f t="shared" ca="1" si="29"/>
        <v>16.955996916823398</v>
      </c>
      <c r="M70" s="306">
        <f t="shared" ca="1" si="45"/>
        <v>1.3816426732611991</v>
      </c>
      <c r="N70" s="304">
        <f t="shared" ca="1" si="46"/>
        <v>79.162293973039297</v>
      </c>
      <c r="P70" s="310">
        <f t="shared" ca="1" si="47"/>
        <v>3</v>
      </c>
      <c r="Q70" s="304">
        <f t="shared" ca="1" si="48"/>
        <v>779.70999999999992</v>
      </c>
      <c r="R70" s="306">
        <f t="shared" ca="1" si="49"/>
        <v>0.39130012096950489</v>
      </c>
      <c r="S70" s="307">
        <f t="shared" ca="1" si="50"/>
        <v>8.8425348033638276</v>
      </c>
      <c r="T70" s="304">
        <f t="shared" ca="1" si="30"/>
        <v>86.745266420999158</v>
      </c>
      <c r="U70" s="311">
        <f t="shared" ca="1" si="31"/>
        <v>0</v>
      </c>
      <c r="V70" s="306">
        <f t="shared" ca="1" si="32"/>
        <v>1.222958565743699</v>
      </c>
      <c r="W70" s="304">
        <f t="shared" ca="1" si="33"/>
        <v>10.804789649472692</v>
      </c>
      <c r="Y70" s="314" t="str">
        <f t="shared" ca="1" si="51"/>
        <v/>
      </c>
      <c r="Z70" s="315" t="str">
        <f t="shared" ca="1" si="52"/>
        <v/>
      </c>
      <c r="AA70" s="316" t="str">
        <f t="shared" ca="1" si="53"/>
        <v/>
      </c>
      <c r="AC70" s="310" t="e">
        <f t="shared" ca="1" si="54"/>
        <v>#N/A</v>
      </c>
      <c r="AD70" s="323" t="e">
        <f t="shared" ca="1" si="55"/>
        <v>#N/A</v>
      </c>
      <c r="AE70" s="324">
        <f t="shared" ca="1" si="34"/>
        <v>16.678666745985183</v>
      </c>
      <c r="AG70" s="306">
        <f t="shared" ca="1" si="56"/>
        <v>77.355421541354787</v>
      </c>
      <c r="AH70" s="304">
        <f t="shared" ca="1" si="57"/>
        <v>86.991096138899152</v>
      </c>
    </row>
    <row r="71" spans="1:34" x14ac:dyDescent="0.2">
      <c r="A71" s="347">
        <f t="shared" ca="1" si="35"/>
        <v>0.01</v>
      </c>
      <c r="B71" s="304">
        <f t="shared" ca="1" si="36"/>
        <v>0.67000000000000037</v>
      </c>
      <c r="D71" s="306">
        <f t="shared" ca="1" si="37"/>
        <v>16.332129711030117</v>
      </c>
      <c r="E71" s="307">
        <f t="shared" ca="1" si="38"/>
        <v>75.500963956005975</v>
      </c>
      <c r="F71" s="304">
        <f t="shared" ca="1" si="39"/>
        <v>77.247226611600922</v>
      </c>
      <c r="G71" s="306">
        <f t="shared" ca="1" si="40"/>
        <v>10.001507539875657</v>
      </c>
      <c r="H71" s="307">
        <f t="shared" ca="1" si="41"/>
        <v>52.144826326001954</v>
      </c>
      <c r="I71" s="304">
        <f t="shared" ca="1" si="42"/>
        <v>53.095320562542007</v>
      </c>
      <c r="J71" s="306">
        <f t="shared" ca="1" si="43"/>
        <v>3.1533607140620514</v>
      </c>
      <c r="K71" s="307">
        <f t="shared" ca="1" si="44"/>
        <v>17.196339961047403</v>
      </c>
      <c r="L71" s="304">
        <f t="shared" ca="1" si="29"/>
        <v>17.483071579356579</v>
      </c>
      <c r="M71" s="306">
        <f t="shared" ca="1" si="45"/>
        <v>1.3812952694093028</v>
      </c>
      <c r="N71" s="304">
        <f t="shared" ca="1" si="46"/>
        <v>79.142389198539064</v>
      </c>
      <c r="P71" s="310">
        <f t="shared" ca="1" si="47"/>
        <v>3</v>
      </c>
      <c r="Q71" s="304">
        <f t="shared" ca="1" si="48"/>
        <v>778.53</v>
      </c>
      <c r="R71" s="306">
        <f t="shared" ca="1" si="49"/>
        <v>0.39070793394773529</v>
      </c>
      <c r="S71" s="307">
        <f t="shared" ca="1" si="50"/>
        <v>8.8386277240243505</v>
      </c>
      <c r="T71" s="304">
        <f t="shared" ca="1" si="30"/>
        <v>86.706937972678887</v>
      </c>
      <c r="U71" s="311">
        <f t="shared" ca="1" si="31"/>
        <v>0</v>
      </c>
      <c r="V71" s="306">
        <f t="shared" ca="1" si="32"/>
        <v>1.2228952580476791</v>
      </c>
      <c r="W71" s="304">
        <f t="shared" ca="1" si="33"/>
        <v>11.125511064767082</v>
      </c>
      <c r="Y71" s="314" t="str">
        <f t="shared" ca="1" si="51"/>
        <v/>
      </c>
      <c r="Z71" s="315" t="str">
        <f t="shared" ca="1" si="52"/>
        <v/>
      </c>
      <c r="AA71" s="316" t="str">
        <f t="shared" ca="1" si="53"/>
        <v/>
      </c>
      <c r="AC71" s="310" t="e">
        <f t="shared" ca="1" si="54"/>
        <v>#N/A</v>
      </c>
      <c r="AD71" s="323" t="e">
        <f t="shared" ca="1" si="55"/>
        <v>#N/A</v>
      </c>
      <c r="AE71" s="324">
        <f t="shared" ca="1" si="34"/>
        <v>17.196339961047403</v>
      </c>
      <c r="AG71" s="306">
        <f t="shared" ca="1" si="56"/>
        <v>77.22520085861207</v>
      </c>
      <c r="AH71" s="304">
        <f t="shared" ca="1" si="57"/>
        <v>86.860226985662806</v>
      </c>
    </row>
    <row r="72" spans="1:34" x14ac:dyDescent="0.2">
      <c r="A72" s="347">
        <f t="shared" ca="1" si="35"/>
        <v>0.01</v>
      </c>
      <c r="B72" s="304">
        <f t="shared" ca="1" si="36"/>
        <v>0.68000000000000038</v>
      </c>
      <c r="D72" s="306">
        <f t="shared" ca="1" si="37"/>
        <v>16.336993450613903</v>
      </c>
      <c r="E72" s="307">
        <f t="shared" ca="1" si="38"/>
        <v>75.366127976191507</v>
      </c>
      <c r="F72" s="304">
        <f t="shared" ca="1" si="39"/>
        <v>77.116474252451908</v>
      </c>
      <c r="G72" s="306">
        <f t="shared" ca="1" si="40"/>
        <v>10.164877474381797</v>
      </c>
      <c r="H72" s="307">
        <f t="shared" ca="1" si="41"/>
        <v>52.898487605763869</v>
      </c>
      <c r="I72" s="304">
        <f t="shared" ca="1" si="42"/>
        <v>53.866267042058411</v>
      </c>
      <c r="J72" s="306">
        <f t="shared" ca="1" si="43"/>
        <v>3.2541926391333389</v>
      </c>
      <c r="K72" s="307">
        <f t="shared" ca="1" si="44"/>
        <v>17.721556530706234</v>
      </c>
      <c r="L72" s="304">
        <f t="shared" ca="1" si="29"/>
        <v>18.017861571329888</v>
      </c>
      <c r="M72" s="306">
        <f t="shared" ca="1" si="45"/>
        <v>1.3809522163034282</v>
      </c>
      <c r="N72" s="304">
        <f t="shared" ca="1" si="46"/>
        <v>79.122733703423592</v>
      </c>
      <c r="P72" s="310">
        <f t="shared" ca="1" si="47"/>
        <v>3</v>
      </c>
      <c r="Q72" s="304">
        <f t="shared" ca="1" si="48"/>
        <v>777.34999999999991</v>
      </c>
      <c r="R72" s="306">
        <f t="shared" ca="1" si="49"/>
        <v>0.39011574692596562</v>
      </c>
      <c r="S72" s="307">
        <f t="shared" ca="1" si="50"/>
        <v>8.8347265665550907</v>
      </c>
      <c r="T72" s="304">
        <f t="shared" ca="1" si="30"/>
        <v>86.668667617905442</v>
      </c>
      <c r="U72" s="311">
        <f t="shared" ca="1" si="31"/>
        <v>0</v>
      </c>
      <c r="V72" s="306">
        <f t="shared" ca="1" si="32"/>
        <v>1.2228310312001487</v>
      </c>
      <c r="W72" s="304">
        <f t="shared" ca="1" si="33"/>
        <v>11.450341125891141</v>
      </c>
      <c r="Y72" s="314" t="str">
        <f t="shared" ca="1" si="51"/>
        <v/>
      </c>
      <c r="Z72" s="315" t="str">
        <f t="shared" ca="1" si="52"/>
        <v/>
      </c>
      <c r="AA72" s="316" t="str">
        <f t="shared" ca="1" si="53"/>
        <v/>
      </c>
      <c r="AC72" s="310" t="e">
        <f t="shared" ca="1" si="54"/>
        <v>#N/A</v>
      </c>
      <c r="AD72" s="323" t="e">
        <f t="shared" ca="1" si="55"/>
        <v>#N/A</v>
      </c>
      <c r="AE72" s="324">
        <f t="shared" ca="1" si="34"/>
        <v>17.721556530706234</v>
      </c>
      <c r="AG72" s="306">
        <f t="shared" ca="1" si="56"/>
        <v>77.094330987894196</v>
      </c>
      <c r="AH72" s="304">
        <f t="shared" ca="1" si="57"/>
        <v>86.728715729116828</v>
      </c>
    </row>
    <row r="73" spans="1:34" x14ac:dyDescent="0.2">
      <c r="A73" s="347">
        <f t="shared" ca="1" si="35"/>
        <v>0.01</v>
      </c>
      <c r="B73" s="304">
        <f t="shared" ca="1" si="36"/>
        <v>0.69000000000000039</v>
      </c>
      <c r="D73" s="306">
        <f t="shared" ca="1" si="37"/>
        <v>16.341274803511361</v>
      </c>
      <c r="E73" s="307">
        <f t="shared" ca="1" si="38"/>
        <v>75.230741989710936</v>
      </c>
      <c r="F73" s="304">
        <f t="shared" ca="1" si="39"/>
        <v>76.985075193353751</v>
      </c>
      <c r="G73" s="306">
        <f t="shared" ca="1" si="40"/>
        <v>10.328290222416911</v>
      </c>
      <c r="H73" s="307">
        <f t="shared" ca="1" si="41"/>
        <v>53.650795025660976</v>
      </c>
      <c r="I73" s="304">
        <f t="shared" ca="1" si="42"/>
        <v>54.635898325221682</v>
      </c>
      <c r="J73" s="306">
        <f t="shared" ca="1" si="43"/>
        <v>3.3566584776173323</v>
      </c>
      <c r="K73" s="307">
        <f t="shared" ca="1" si="44"/>
        <v>18.254302943863358</v>
      </c>
      <c r="L73" s="304">
        <f t="shared" ca="1" si="29"/>
        <v>18.560353770919853</v>
      </c>
      <c r="M73" s="306">
        <f t="shared" ca="1" si="45"/>
        <v>1.3806133907191889</v>
      </c>
      <c r="N73" s="304">
        <f t="shared" ca="1" si="46"/>
        <v>79.103320427455628</v>
      </c>
      <c r="P73" s="310">
        <f t="shared" ca="1" si="47"/>
        <v>3</v>
      </c>
      <c r="Q73" s="304">
        <f t="shared" ca="1" si="48"/>
        <v>776.17</v>
      </c>
      <c r="R73" s="306">
        <f t="shared" ca="1" si="49"/>
        <v>0.38952355990419596</v>
      </c>
      <c r="S73" s="307">
        <f t="shared" ca="1" si="50"/>
        <v>8.8308313309560482</v>
      </c>
      <c r="T73" s="304">
        <f t="shared" ca="1" si="30"/>
        <v>86.630455356678837</v>
      </c>
      <c r="U73" s="311">
        <f t="shared" ca="1" si="31"/>
        <v>0</v>
      </c>
      <c r="V73" s="306">
        <f t="shared" ca="1" si="32"/>
        <v>1.2227658869981541</v>
      </c>
      <c r="W73" s="304">
        <f t="shared" ca="1" si="33"/>
        <v>11.779251787005034</v>
      </c>
      <c r="Y73" s="314" t="str">
        <f t="shared" ca="1" si="51"/>
        <v/>
      </c>
      <c r="Z73" s="315" t="str">
        <f t="shared" ca="1" si="52"/>
        <v/>
      </c>
      <c r="AA73" s="316" t="str">
        <f t="shared" ca="1" si="53"/>
        <v/>
      </c>
      <c r="AC73" s="310" t="e">
        <f t="shared" ca="1" si="54"/>
        <v>#N/A</v>
      </c>
      <c r="AD73" s="323" t="e">
        <f t="shared" ca="1" si="55"/>
        <v>#N/A</v>
      </c>
      <c r="AE73" s="324">
        <f t="shared" ca="1" si="34"/>
        <v>18.254302943863358</v>
      </c>
      <c r="AG73" s="306">
        <f t="shared" ca="1" si="56"/>
        <v>76.962814698688987</v>
      </c>
      <c r="AH73" s="304">
        <f t="shared" ca="1" si="57"/>
        <v>86.596564945524605</v>
      </c>
    </row>
    <row r="74" spans="1:34" x14ac:dyDescent="0.2">
      <c r="A74" s="347">
        <f t="shared" ca="1" si="35"/>
        <v>0.01</v>
      </c>
      <c r="B74" s="304">
        <f t="shared" ca="1" si="36"/>
        <v>0.7000000000000004</v>
      </c>
      <c r="D74" s="306">
        <f t="shared" ca="1" si="37"/>
        <v>16.344985849005365</v>
      </c>
      <c r="E74" s="307">
        <f t="shared" ca="1" si="38"/>
        <v>75.094806758722981</v>
      </c>
      <c r="F74" s="304">
        <f t="shared" ca="1" si="39"/>
        <v>76.853032240336049</v>
      </c>
      <c r="G74" s="306">
        <f t="shared" ca="1" si="40"/>
        <v>10.491740080906965</v>
      </c>
      <c r="H74" s="307">
        <f t="shared" ca="1" si="41"/>
        <v>54.401743093248207</v>
      </c>
      <c r="I74" s="304">
        <f t="shared" ca="1" si="42"/>
        <v>55.404207976552541</v>
      </c>
      <c r="J74" s="306">
        <f t="shared" ca="1" si="43"/>
        <v>3.4607586291339518</v>
      </c>
      <c r="K74" s="307">
        <f t="shared" ca="1" si="44"/>
        <v>18.794565634457904</v>
      </c>
      <c r="L74" s="304">
        <f t="shared" ca="1" si="29"/>
        <v>19.110534991911429</v>
      </c>
      <c r="M74" s="306">
        <f t="shared" ca="1" si="45"/>
        <v>1.380278674613912</v>
      </c>
      <c r="N74" s="304">
        <f t="shared" ca="1" si="46"/>
        <v>79.0841426072882</v>
      </c>
      <c r="P74" s="310">
        <f t="shared" ca="1" si="47"/>
        <v>3</v>
      </c>
      <c r="Q74" s="304">
        <f t="shared" ca="1" si="48"/>
        <v>774.99</v>
      </c>
      <c r="R74" s="306">
        <f t="shared" ca="1" si="49"/>
        <v>0.38893137288242635</v>
      </c>
      <c r="S74" s="307">
        <f t="shared" ca="1" si="50"/>
        <v>8.8269420172272248</v>
      </c>
      <c r="T74" s="304">
        <f t="shared" ca="1" si="30"/>
        <v>86.592301188999073</v>
      </c>
      <c r="U74" s="311">
        <f t="shared" ca="1" si="31"/>
        <v>0</v>
      </c>
      <c r="V74" s="306">
        <f t="shared" ca="1" si="32"/>
        <v>1.2226998272471679</v>
      </c>
      <c r="W74" s="304">
        <f t="shared" ca="1" si="33"/>
        <v>12.112214887302168</v>
      </c>
      <c r="Y74" s="314" t="str">
        <f t="shared" ca="1" si="51"/>
        <v/>
      </c>
      <c r="Z74" s="315" t="str">
        <f t="shared" ca="1" si="52"/>
        <v/>
      </c>
      <c r="AA74" s="316" t="str">
        <f t="shared" ca="1" si="53"/>
        <v/>
      </c>
      <c r="AC74" s="310" t="e">
        <f t="shared" ca="1" si="54"/>
        <v>#N/A</v>
      </c>
      <c r="AD74" s="323" t="e">
        <f t="shared" ca="1" si="55"/>
        <v>#N/A</v>
      </c>
      <c r="AE74" s="324">
        <f t="shared" ca="1" si="34"/>
        <v>18.794565634457904</v>
      </c>
      <c r="AG74" s="306">
        <f t="shared" ca="1" si="56"/>
        <v>76.830654772924163</v>
      </c>
      <c r="AH74" s="304">
        <f t="shared" ca="1" si="57"/>
        <v>86.463777231510534</v>
      </c>
    </row>
    <row r="75" spans="1:34" x14ac:dyDescent="0.2">
      <c r="A75" s="347">
        <f t="shared" ca="1" si="35"/>
        <v>0.01</v>
      </c>
      <c r="B75" s="304">
        <f t="shared" ca="1" si="36"/>
        <v>0.71000000000000041</v>
      </c>
      <c r="D75" s="306">
        <f t="shared" ca="1" si="37"/>
        <v>16.348138182478241</v>
      </c>
      <c r="E75" s="307">
        <f t="shared" ca="1" si="38"/>
        <v>74.958323137797521</v>
      </c>
      <c r="F75" s="304">
        <f t="shared" ca="1" si="39"/>
        <v>76.720348211304895</v>
      </c>
      <c r="G75" s="306">
        <f t="shared" ca="1" si="40"/>
        <v>10.655221462731747</v>
      </c>
      <c r="H75" s="307">
        <f t="shared" ca="1" si="41"/>
        <v>55.151326324626183</v>
      </c>
      <c r="I75" s="304">
        <f t="shared" ca="1" si="42"/>
        <v>56.171189588482676</v>
      </c>
      <c r="J75" s="306">
        <f t="shared" ca="1" si="43"/>
        <v>3.5664934368521455</v>
      </c>
      <c r="K75" s="307">
        <f t="shared" ca="1" si="44"/>
        <v>19.342330981547274</v>
      </c>
      <c r="L75" s="304">
        <f t="shared" ca="1" si="29"/>
        <v>19.668391983963328</v>
      </c>
      <c r="M75" s="306">
        <f t="shared" ca="1" si="45"/>
        <v>1.3799479548372573</v>
      </c>
      <c r="N75" s="304">
        <f t="shared" ca="1" si="46"/>
        <v>79.06519375988438</v>
      </c>
      <c r="P75" s="310">
        <f t="shared" ca="1" si="47"/>
        <v>3</v>
      </c>
      <c r="Q75" s="304">
        <f t="shared" ca="1" si="48"/>
        <v>773.81</v>
      </c>
      <c r="R75" s="306">
        <f t="shared" ca="1" si="49"/>
        <v>0.38833918586065669</v>
      </c>
      <c r="S75" s="307">
        <f t="shared" ca="1" si="50"/>
        <v>8.8230586253686187</v>
      </c>
      <c r="T75" s="304">
        <f t="shared" ca="1" si="30"/>
        <v>86.55420511486615</v>
      </c>
      <c r="U75" s="311">
        <f t="shared" ca="1" si="31"/>
        <v>0</v>
      </c>
      <c r="V75" s="306">
        <f t="shared" ca="1" si="32"/>
        <v>1.2226328537610622</v>
      </c>
      <c r="W75" s="304">
        <f t="shared" ca="1" si="33"/>
        <v>12.449202152879735</v>
      </c>
      <c r="Y75" s="314" t="str">
        <f t="shared" ca="1" si="51"/>
        <v/>
      </c>
      <c r="Z75" s="315" t="str">
        <f t="shared" ca="1" si="52"/>
        <v/>
      </c>
      <c r="AA75" s="316" t="str">
        <f t="shared" ca="1" si="53"/>
        <v/>
      </c>
      <c r="AC75" s="310" t="e">
        <f t="shared" ca="1" si="54"/>
        <v>#N/A</v>
      </c>
      <c r="AD75" s="323" t="e">
        <f t="shared" ca="1" si="55"/>
        <v>#N/A</v>
      </c>
      <c r="AE75" s="324">
        <f t="shared" ca="1" si="34"/>
        <v>19.342330981547274</v>
      </c>
      <c r="AG75" s="306">
        <f t="shared" ca="1" si="56"/>
        <v>76.697854005219696</v>
      </c>
      <c r="AH75" s="304">
        <f t="shared" ca="1" si="57"/>
        <v>86.330355203876351</v>
      </c>
    </row>
    <row r="76" spans="1:34" x14ac:dyDescent="0.2">
      <c r="A76" s="347">
        <f t="shared" ca="1" si="35"/>
        <v>0.01</v>
      </c>
      <c r="B76" s="304">
        <f t="shared" ca="1" si="36"/>
        <v>0.72000000000000042</v>
      </c>
      <c r="D76" s="306">
        <f t="shared" ca="1" si="37"/>
        <v>16.350742942659505</v>
      </c>
      <c r="E76" s="307">
        <f t="shared" ca="1" si="38"/>
        <v>74.821292069785017</v>
      </c>
      <c r="F76" s="304">
        <f t="shared" ca="1" si="39"/>
        <v>76.587025936309885</v>
      </c>
      <c r="G76" s="306">
        <f t="shared" ca="1" si="40"/>
        <v>10.818728892158342</v>
      </c>
      <c r="H76" s="307">
        <f t="shared" ca="1" si="41"/>
        <v>55.899539245324036</v>
      </c>
      <c r="I76" s="304">
        <f t="shared" ca="1" si="42"/>
        <v>56.936836781485702</v>
      </c>
      <c r="J76" s="306">
        <f t="shared" ca="1" si="43"/>
        <v>3.673863188626596</v>
      </c>
      <c r="K76" s="307">
        <f t="shared" ca="1" si="44"/>
        <v>19.897585309397027</v>
      </c>
      <c r="L76" s="304">
        <f t="shared" ca="1" si="29"/>
        <v>20.233911432876194</v>
      </c>
      <c r="M76" s="306">
        <f t="shared" ca="1" si="45"/>
        <v>1.379621122861868</v>
      </c>
      <c r="N76" s="304">
        <f t="shared" ca="1" si="46"/>
        <v>79.046467667084642</v>
      </c>
      <c r="P76" s="310">
        <f t="shared" ca="1" si="47"/>
        <v>3</v>
      </c>
      <c r="Q76" s="304">
        <f t="shared" ca="1" si="48"/>
        <v>772.63</v>
      </c>
      <c r="R76" s="306">
        <f t="shared" ca="1" si="49"/>
        <v>0.38774699883888702</v>
      </c>
      <c r="S76" s="307">
        <f t="shared" ca="1" si="50"/>
        <v>8.81918115538023</v>
      </c>
      <c r="T76" s="304">
        <f t="shared" ca="1" si="30"/>
        <v>86.516167134280067</v>
      </c>
      <c r="U76" s="311">
        <f t="shared" ca="1" si="31"/>
        <v>0</v>
      </c>
      <c r="V76" s="306">
        <f t="shared" ca="1" si="32"/>
        <v>1.2225649683620863</v>
      </c>
      <c r="W76" s="304">
        <f t="shared" ca="1" si="33"/>
        <v>12.790185198613987</v>
      </c>
      <c r="Y76" s="314" t="str">
        <f t="shared" ca="1" si="51"/>
        <v/>
      </c>
      <c r="Z76" s="315" t="str">
        <f t="shared" ca="1" si="52"/>
        <v/>
      </c>
      <c r="AA76" s="316" t="str">
        <f t="shared" ca="1" si="53"/>
        <v/>
      </c>
      <c r="AC76" s="310" t="e">
        <f t="shared" ca="1" si="54"/>
        <v>#N/A</v>
      </c>
      <c r="AD76" s="323" t="e">
        <f t="shared" ca="1" si="55"/>
        <v>#N/A</v>
      </c>
      <c r="AE76" s="324">
        <f t="shared" ca="1" si="34"/>
        <v>19.897585309397027</v>
      </c>
      <c r="AG76" s="306">
        <f t="shared" ca="1" si="56"/>
        <v>76.564415203108524</v>
      </c>
      <c r="AH76" s="304">
        <f t="shared" ca="1" si="57"/>
        <v>86.196301499415782</v>
      </c>
    </row>
    <row r="77" spans="1:34" x14ac:dyDescent="0.2">
      <c r="A77" s="347">
        <f t="shared" ca="1" si="35"/>
        <v>0.01</v>
      </c>
      <c r="B77" s="304">
        <f t="shared" ca="1" si="36"/>
        <v>0.73000000000000043</v>
      </c>
      <c r="D77" s="306">
        <f t="shared" ca="1" si="37"/>
        <v>16.352810836987512</v>
      </c>
      <c r="E77" s="307">
        <f t="shared" ca="1" si="38"/>
        <v>74.683714581951861</v>
      </c>
      <c r="F77" s="304">
        <f t="shared" ca="1" si="39"/>
        <v>76.453068257779847</v>
      </c>
      <c r="G77" s="306">
        <f t="shared" ca="1" si="40"/>
        <v>10.982257000528216</v>
      </c>
      <c r="H77" s="307">
        <f t="shared" ca="1" si="41"/>
        <v>56.646376391143555</v>
      </c>
      <c r="I77" s="304">
        <f t="shared" ca="1" si="42"/>
        <v>57.701143204210062</v>
      </c>
      <c r="J77" s="306">
        <f t="shared" ca="1" si="43"/>
        <v>3.782868118090029</v>
      </c>
      <c r="K77" s="307">
        <f t="shared" ca="1" si="44"/>
        <v>20.460314887579365</v>
      </c>
      <c r="L77" s="304">
        <f t="shared" ca="1" si="29"/>
        <v>20.807079960863412</v>
      </c>
      <c r="M77" s="306">
        <f t="shared" ca="1" si="45"/>
        <v>1.3792980745324015</v>
      </c>
      <c r="N77" s="304">
        <f t="shared" ca="1" si="46"/>
        <v>79.027958361227462</v>
      </c>
      <c r="P77" s="310">
        <f t="shared" ca="1" si="47"/>
        <v>3</v>
      </c>
      <c r="Q77" s="304">
        <f t="shared" ca="1" si="48"/>
        <v>771.44999999999993</v>
      </c>
      <c r="R77" s="306">
        <f t="shared" ca="1" si="49"/>
        <v>0.38715481181711736</v>
      </c>
      <c r="S77" s="307">
        <f t="shared" ca="1" si="50"/>
        <v>8.8153096072620585</v>
      </c>
      <c r="T77" s="304">
        <f t="shared" ca="1" si="30"/>
        <v>86.478187247240797</v>
      </c>
      <c r="U77" s="311">
        <f t="shared" ca="1" si="31"/>
        <v>0</v>
      </c>
      <c r="V77" s="306">
        <f t="shared" ca="1" si="32"/>
        <v>1.2224961728808357</v>
      </c>
      <c r="W77" s="304">
        <f t="shared" ca="1" si="33"/>
        <v>13.135135530040138</v>
      </c>
      <c r="Y77" s="314" t="str">
        <f t="shared" ca="1" si="51"/>
        <v/>
      </c>
      <c r="Z77" s="315" t="str">
        <f t="shared" ca="1" si="52"/>
        <v/>
      </c>
      <c r="AA77" s="316" t="str">
        <f t="shared" ca="1" si="53"/>
        <v/>
      </c>
      <c r="AC77" s="310" t="e">
        <f t="shared" ca="1" si="54"/>
        <v>#N/A</v>
      </c>
      <c r="AD77" s="323" t="e">
        <f t="shared" ca="1" si="55"/>
        <v>#N/A</v>
      </c>
      <c r="AE77" s="324">
        <f t="shared" ca="1" si="34"/>
        <v>20.460314887579365</v>
      </c>
      <c r="AG77" s="306">
        <f t="shared" ca="1" si="56"/>
        <v>76.430341187228862</v>
      </c>
      <c r="AH77" s="304">
        <f t="shared" ca="1" si="57"/>
        <v>86.06161877472816</v>
      </c>
    </row>
    <row r="78" spans="1:34" x14ac:dyDescent="0.2">
      <c r="A78" s="347">
        <f t="shared" ca="1" si="35"/>
        <v>0.01</v>
      </c>
      <c r="B78" s="304">
        <f t="shared" ca="1" si="36"/>
        <v>0.74000000000000044</v>
      </c>
      <c r="D78" s="306">
        <f t="shared" ca="1" si="37"/>
        <v>16.354352165240297</v>
      </c>
      <c r="E78" s="307">
        <f t="shared" ca="1" si="38"/>
        <v>74.545591782359281</v>
      </c>
      <c r="F78" s="304">
        <f t="shared" ca="1" si="39"/>
        <v>76.318478030728912</v>
      </c>
      <c r="G78" s="306">
        <f t="shared" ca="1" si="40"/>
        <v>11.14580052218062</v>
      </c>
      <c r="H78" s="307">
        <f t="shared" ca="1" si="41"/>
        <v>57.391832308967146</v>
      </c>
      <c r="I78" s="304">
        <f t="shared" ca="1" si="42"/>
        <v>58.464102533613286</v>
      </c>
      <c r="J78" s="306">
        <f t="shared" ca="1" si="43"/>
        <v>3.8935084057035731</v>
      </c>
      <c r="K78" s="307">
        <f t="shared" ca="1" si="44"/>
        <v>21.030505931079919</v>
      </c>
      <c r="L78" s="304">
        <f t="shared" ca="1" si="29"/>
        <v>21.387884126824513</v>
      </c>
      <c r="M78" s="306">
        <f t="shared" ca="1" si="45"/>
        <v>1.3789787098314545</v>
      </c>
      <c r="N78" s="304">
        <f t="shared" ca="1" si="46"/>
        <v>79.009660111737745</v>
      </c>
      <c r="P78" s="310">
        <f t="shared" ca="1" si="47"/>
        <v>3</v>
      </c>
      <c r="Q78" s="304">
        <f t="shared" ca="1" si="48"/>
        <v>770.27</v>
      </c>
      <c r="R78" s="306">
        <f t="shared" ca="1" si="49"/>
        <v>0.38656262479534775</v>
      </c>
      <c r="S78" s="307">
        <f t="shared" ca="1" si="50"/>
        <v>8.8114439810141043</v>
      </c>
      <c r="T78" s="304">
        <f t="shared" ca="1" si="30"/>
        <v>86.440265453748367</v>
      </c>
      <c r="U78" s="311">
        <f t="shared" ca="1" si="31"/>
        <v>0</v>
      </c>
      <c r="V78" s="306">
        <f t="shared" ca="1" si="32"/>
        <v>1.2224264691562263</v>
      </c>
      <c r="W78" s="304">
        <f t="shared" ca="1" si="33"/>
        <v>13.484024545236581</v>
      </c>
      <c r="Y78" s="314" t="str">
        <f t="shared" ca="1" si="51"/>
        <v/>
      </c>
      <c r="Z78" s="315" t="str">
        <f t="shared" ca="1" si="52"/>
        <v/>
      </c>
      <c r="AA78" s="316" t="str">
        <f t="shared" ca="1" si="53"/>
        <v/>
      </c>
      <c r="AC78" s="310" t="e">
        <f t="shared" ca="1" si="54"/>
        <v>#N/A</v>
      </c>
      <c r="AD78" s="323" t="e">
        <f t="shared" ca="1" si="55"/>
        <v>#N/A</v>
      </c>
      <c r="AE78" s="324">
        <f t="shared" ca="1" si="34"/>
        <v>21.030505931079919</v>
      </c>
      <c r="AG78" s="306">
        <f t="shared" ca="1" si="56"/>
        <v>76.295634791490002</v>
      </c>
      <c r="AH78" s="304">
        <f t="shared" ca="1" si="57"/>
        <v>85.926309706030906</v>
      </c>
    </row>
    <row r="79" spans="1:34" x14ac:dyDescent="0.2">
      <c r="A79" s="347">
        <f t="shared" ca="1" si="35"/>
        <v>0.01</v>
      </c>
      <c r="B79" s="304">
        <f t="shared" ca="1" si="36"/>
        <v>0.75000000000000044</v>
      </c>
      <c r="D79" s="306">
        <f t="shared" ca="1" si="37"/>
        <v>16.355376841575261</v>
      </c>
      <c r="E79" s="307">
        <f t="shared" ca="1" si="38"/>
        <v>74.406924856466617</v>
      </c>
      <c r="F79" s="304">
        <f t="shared" ca="1" si="39"/>
        <v>76.183258122935428</v>
      </c>
      <c r="G79" s="306">
        <f t="shared" ca="1" si="40"/>
        <v>11.309354290596373</v>
      </c>
      <c r="H79" s="307">
        <f t="shared" ca="1" si="41"/>
        <v>58.13590155753181</v>
      </c>
      <c r="I79" s="304">
        <f t="shared" ca="1" si="42"/>
        <v>59.225708475097704</v>
      </c>
      <c r="J79" s="306">
        <f t="shared" ca="1" si="43"/>
        <v>4.005784179767458</v>
      </c>
      <c r="K79" s="307">
        <f t="shared" ca="1" si="44"/>
        <v>21.608144600412412</v>
      </c>
      <c r="L79" s="304">
        <f t="shared" ca="1" si="29"/>
        <v>21.97631042662092</v>
      </c>
      <c r="M79" s="306">
        <f t="shared" ca="1" si="45"/>
        <v>1.3786629326610305</v>
      </c>
      <c r="N79" s="304">
        <f t="shared" ca="1" si="46"/>
        <v>78.99156741260586</v>
      </c>
      <c r="P79" s="310">
        <f t="shared" ca="1" si="47"/>
        <v>3</v>
      </c>
      <c r="Q79" s="304">
        <f t="shared" ca="1" si="48"/>
        <v>769.08999999999992</v>
      </c>
      <c r="R79" s="306">
        <f t="shared" ca="1" si="49"/>
        <v>0.38597043777357803</v>
      </c>
      <c r="S79" s="307">
        <f t="shared" ca="1" si="50"/>
        <v>8.8075842766363692</v>
      </c>
      <c r="T79" s="304">
        <f t="shared" ca="1" si="30"/>
        <v>86.402401753802792</v>
      </c>
      <c r="U79" s="311">
        <f t="shared" ca="1" si="31"/>
        <v>0</v>
      </c>
      <c r="V79" s="306">
        <f t="shared" ca="1" si="32"/>
        <v>1.2223558590354646</v>
      </c>
      <c r="W79" s="304">
        <f t="shared" ca="1" si="33"/>
        <v>13.836823536713474</v>
      </c>
      <c r="Y79" s="314" t="str">
        <f t="shared" ca="1" si="51"/>
        <v/>
      </c>
      <c r="Z79" s="315" t="str">
        <f t="shared" ca="1" si="52"/>
        <v/>
      </c>
      <c r="AA79" s="316" t="str">
        <f t="shared" ca="1" si="53"/>
        <v/>
      </c>
      <c r="AC79" s="310" t="e">
        <f t="shared" ca="1" si="54"/>
        <v>#N/A</v>
      </c>
      <c r="AD79" s="323" t="e">
        <f t="shared" ca="1" si="55"/>
        <v>#N/A</v>
      </c>
      <c r="AE79" s="324">
        <f t="shared" ca="1" si="34"/>
        <v>21.608144600412412</v>
      </c>
      <c r="AG79" s="306">
        <f t="shared" ca="1" si="56"/>
        <v>76.160298863213455</v>
      </c>
      <c r="AH79" s="304">
        <f t="shared" ca="1" si="57"/>
        <v>85.790376988970522</v>
      </c>
    </row>
    <row r="80" spans="1:34" x14ac:dyDescent="0.2">
      <c r="A80" s="347">
        <f t="shared" ca="1" si="35"/>
        <v>0.01</v>
      </c>
      <c r="B80" s="304">
        <f t="shared" ca="1" si="36"/>
        <v>0.76000000000000045</v>
      </c>
      <c r="D80" s="306">
        <f t="shared" ca="1" si="37"/>
        <v>16.355894415105027</v>
      </c>
      <c r="E80" s="307">
        <f t="shared" ca="1" si="38"/>
        <v>74.26771506394185</v>
      </c>
      <c r="F80" s="304">
        <f t="shared" ca="1" si="39"/>
        <v>76.047411415096292</v>
      </c>
      <c r="G80" s="306">
        <f t="shared" ca="1" si="40"/>
        <v>11.472913234747423</v>
      </c>
      <c r="H80" s="307">
        <f t="shared" ca="1" si="41"/>
        <v>58.878578708171226</v>
      </c>
      <c r="I80" s="304">
        <f t="shared" ca="1" si="42"/>
        <v>59.985954762647204</v>
      </c>
      <c r="J80" s="306">
        <f t="shared" ca="1" si="43"/>
        <v>4.1196955173941774</v>
      </c>
      <c r="K80" s="307">
        <f t="shared" ca="1" si="44"/>
        <v>22.193217001740926</v>
      </c>
      <c r="L80" s="304">
        <f t="shared" ca="1" si="29"/>
        <v>22.572345293353994</v>
      </c>
      <c r="M80" s="306">
        <f t="shared" ca="1" si="45"/>
        <v>1.3783506506383192</v>
      </c>
      <c r="N80" s="304">
        <f t="shared" ca="1" si="46"/>
        <v>78.973674970686702</v>
      </c>
      <c r="P80" s="310">
        <f t="shared" ca="1" si="47"/>
        <v>3</v>
      </c>
      <c r="Q80" s="304">
        <f t="shared" ca="1" si="48"/>
        <v>767.91</v>
      </c>
      <c r="R80" s="306">
        <f t="shared" ca="1" si="49"/>
        <v>0.38537825075180843</v>
      </c>
      <c r="S80" s="307">
        <f t="shared" ca="1" si="50"/>
        <v>8.8037304941288514</v>
      </c>
      <c r="T80" s="304">
        <f t="shared" ca="1" si="30"/>
        <v>86.364596147404043</v>
      </c>
      <c r="U80" s="311">
        <f t="shared" ca="1" si="31"/>
        <v>0</v>
      </c>
      <c r="V80" s="306">
        <f t="shared" ca="1" si="32"/>
        <v>1.222284344374017</v>
      </c>
      <c r="W80" s="304">
        <f t="shared" ca="1" si="33"/>
        <v>14.193503693305324</v>
      </c>
      <c r="Y80" s="314" t="str">
        <f t="shared" ca="1" si="51"/>
        <v/>
      </c>
      <c r="Z80" s="315" t="str">
        <f t="shared" ca="1" si="52"/>
        <v/>
      </c>
      <c r="AA80" s="316" t="str">
        <f t="shared" ca="1" si="53"/>
        <v/>
      </c>
      <c r="AC80" s="310" t="e">
        <f t="shared" ca="1" si="54"/>
        <v>#N/A</v>
      </c>
      <c r="AD80" s="323" t="e">
        <f t="shared" ca="1" si="55"/>
        <v>#N/A</v>
      </c>
      <c r="AE80" s="324">
        <f t="shared" ca="1" si="34"/>
        <v>22.193217001740926</v>
      </c>
      <c r="AG80" s="306">
        <f t="shared" ca="1" si="56"/>
        <v>76.024336263251882</v>
      </c>
      <c r="AH80" s="304">
        <f t="shared" ca="1" si="57"/>
        <v>85.653823338432815</v>
      </c>
    </row>
    <row r="81" spans="1:34" x14ac:dyDescent="0.2">
      <c r="A81" s="347">
        <f t="shared" ca="1" si="35"/>
        <v>0.01</v>
      </c>
      <c r="B81" s="304">
        <f t="shared" ca="1" si="36"/>
        <v>0.77000000000000046</v>
      </c>
      <c r="D81" s="306">
        <f t="shared" ca="1" si="37"/>
        <v>16.35591408912493</v>
      </c>
      <c r="E81" s="307">
        <f t="shared" ca="1" si="38"/>
        <v>74.127963735662263</v>
      </c>
      <c r="F81" s="304">
        <f t="shared" ca="1" si="39"/>
        <v>75.910940800957633</v>
      </c>
      <c r="G81" s="306">
        <f t="shared" ca="1" si="40"/>
        <v>11.636472375638673</v>
      </c>
      <c r="H81" s="307">
        <f t="shared" ca="1" si="41"/>
        <v>59.619858345527845</v>
      </c>
      <c r="I81" s="304">
        <f t="shared" ca="1" si="42"/>
        <v>60.744835158964818</v>
      </c>
      <c r="J81" s="306">
        <f t="shared" ca="1" si="43"/>
        <v>4.235242445446108</v>
      </c>
      <c r="K81" s="307">
        <f t="shared" ca="1" si="44"/>
        <v>22.78570918700942</v>
      </c>
      <c r="L81" s="304">
        <f t="shared" ca="1" si="29"/>
        <v>23.175975097645274</v>
      </c>
      <c r="M81" s="306">
        <f t="shared" ca="1" si="45"/>
        <v>1.3780417749046794</v>
      </c>
      <c r="N81" s="304">
        <f t="shared" ca="1" si="46"/>
        <v>78.955977694755134</v>
      </c>
      <c r="P81" s="310">
        <f t="shared" ca="1" si="47"/>
        <v>3</v>
      </c>
      <c r="Q81" s="304">
        <f t="shared" ca="1" si="48"/>
        <v>766.7299999999999</v>
      </c>
      <c r="R81" s="306">
        <f t="shared" ca="1" si="49"/>
        <v>0.38478606373003871</v>
      </c>
      <c r="S81" s="307">
        <f t="shared" ca="1" si="50"/>
        <v>8.799882633491551</v>
      </c>
      <c r="T81" s="304">
        <f t="shared" ca="1" si="30"/>
        <v>86.326848634552121</v>
      </c>
      <c r="U81" s="311">
        <f t="shared" ca="1" si="31"/>
        <v>0</v>
      </c>
      <c r="V81" s="306">
        <f t="shared" ca="1" si="32"/>
        <v>1.2222119270355793</v>
      </c>
      <c r="W81" s="304">
        <f t="shared" ca="1" si="33"/>
        <v>14.554036102067496</v>
      </c>
      <c r="Y81" s="314" t="str">
        <f t="shared" ca="1" si="51"/>
        <v/>
      </c>
      <c r="Z81" s="315" t="str">
        <f t="shared" ca="1" si="52"/>
        <v/>
      </c>
      <c r="AA81" s="316" t="str">
        <f t="shared" ca="1" si="53"/>
        <v/>
      </c>
      <c r="AC81" s="310" t="e">
        <f t="shared" ca="1" si="54"/>
        <v>#N/A</v>
      </c>
      <c r="AD81" s="323" t="e">
        <f t="shared" ca="1" si="55"/>
        <v>#N/A</v>
      </c>
      <c r="AE81" s="324">
        <f t="shared" ca="1" si="34"/>
        <v>22.78570918700942</v>
      </c>
      <c r="AG81" s="306">
        <f t="shared" ca="1" si="56"/>
        <v>75.88774986608675</v>
      </c>
      <c r="AH81" s="304">
        <f t="shared" ca="1" si="57"/>
        <v>85.516651488351599</v>
      </c>
    </row>
    <row r="82" spans="1:34" x14ac:dyDescent="0.2">
      <c r="A82" s="347">
        <f t="shared" ca="1" si="35"/>
        <v>0.01</v>
      </c>
      <c r="B82" s="304">
        <f t="shared" ca="1" si="36"/>
        <v>0.78000000000000047</v>
      </c>
      <c r="D82" s="306">
        <f t="shared" ca="1" si="37"/>
        <v>16.355444739096708</v>
      </c>
      <c r="E82" s="307">
        <f t="shared" ca="1" si="38"/>
        <v>73.987672270891665</v>
      </c>
      <c r="F82" s="304">
        <f t="shared" ca="1" si="39"/>
        <v>75.773849187424261</v>
      </c>
      <c r="G82" s="306">
        <f t="shared" ca="1" si="40"/>
        <v>11.80002682302964</v>
      </c>
      <c r="H82" s="307">
        <f t="shared" ca="1" si="41"/>
        <v>60.359735068236759</v>
      </c>
      <c r="I82" s="304">
        <f t="shared" ca="1" si="42"/>
        <v>61.502343455611097</v>
      </c>
      <c r="J82" s="306">
        <f t="shared" ca="1" si="43"/>
        <v>4.3524249414394491</v>
      </c>
      <c r="K82" s="307">
        <f t="shared" ca="1" si="44"/>
        <v>23.385607154078244</v>
      </c>
      <c r="L82" s="304">
        <f t="shared" ca="1" si="29"/>
        <v>23.787186147918792</v>
      </c>
      <c r="M82" s="306">
        <f t="shared" ca="1" si="45"/>
        <v>1.3777362199468066</v>
      </c>
      <c r="N82" s="304">
        <f t="shared" ca="1" si="46"/>
        <v>78.93847068525973</v>
      </c>
      <c r="P82" s="310">
        <f t="shared" ca="1" si="47"/>
        <v>3</v>
      </c>
      <c r="Q82" s="304">
        <f t="shared" ca="1" si="48"/>
        <v>765.55</v>
      </c>
      <c r="R82" s="306">
        <f t="shared" ca="1" si="49"/>
        <v>0.3841938767082691</v>
      </c>
      <c r="S82" s="307">
        <f t="shared" ca="1" si="50"/>
        <v>8.7960406947244678</v>
      </c>
      <c r="T82" s="304">
        <f t="shared" ca="1" si="30"/>
        <v>86.289159215247039</v>
      </c>
      <c r="U82" s="311">
        <f t="shared" ca="1" si="31"/>
        <v>0</v>
      </c>
      <c r="V82" s="306">
        <f t="shared" ca="1" si="32"/>
        <v>1.2221386088920436</v>
      </c>
      <c r="W82" s="304">
        <f t="shared" ca="1" si="33"/>
        <v>14.918391750176447</v>
      </c>
      <c r="Y82" s="314" t="str">
        <f t="shared" ca="1" si="51"/>
        <v/>
      </c>
      <c r="Z82" s="315" t="str">
        <f t="shared" ca="1" si="52"/>
        <v/>
      </c>
      <c r="AA82" s="316" t="str">
        <f t="shared" ca="1" si="53"/>
        <v/>
      </c>
      <c r="AC82" s="310" t="e">
        <f t="shared" ca="1" si="54"/>
        <v>#N/A</v>
      </c>
      <c r="AD82" s="323" t="e">
        <f t="shared" ca="1" si="55"/>
        <v>#N/A</v>
      </c>
      <c r="AE82" s="324">
        <f t="shared" ca="1" si="34"/>
        <v>23.385607154078244</v>
      </c>
      <c r="AG82" s="306">
        <f t="shared" ca="1" si="56"/>
        <v>75.750542559906734</v>
      </c>
      <c r="AH82" s="304">
        <f t="shared" ca="1" si="57"/>
        <v>85.37886419151647</v>
      </c>
    </row>
    <row r="83" spans="1:34" x14ac:dyDescent="0.2">
      <c r="A83" s="347">
        <f t="shared" ca="1" si="35"/>
        <v>0.01</v>
      </c>
      <c r="B83" s="304">
        <f t="shared" ca="1" si="36"/>
        <v>0.79000000000000048</v>
      </c>
      <c r="D83" s="306">
        <f t="shared" ca="1" si="37"/>
        <v>16.354494929483984</v>
      </c>
      <c r="E83" s="307">
        <f t="shared" ca="1" si="38"/>
        <v>73.84684213462026</v>
      </c>
      <c r="F83" s="304">
        <f t="shared" ca="1" si="39"/>
        <v>75.636139494649271</v>
      </c>
      <c r="G83" s="306">
        <f t="shared" ca="1" si="40"/>
        <v>11.96357177232448</v>
      </c>
      <c r="H83" s="307">
        <f t="shared" ca="1" si="41"/>
        <v>61.098203489582964</v>
      </c>
      <c r="I83" s="304">
        <f t="shared" ca="1" si="42"/>
        <v>62.258473473142971</v>
      </c>
      <c r="J83" s="306">
        <f t="shared" ca="1" si="43"/>
        <v>4.4712429344162201</v>
      </c>
      <c r="K83" s="307">
        <f t="shared" ca="1" si="44"/>
        <v>23.992896846867342</v>
      </c>
      <c r="L83" s="304">
        <f t="shared" ca="1" si="29"/>
        <v>24.40596469068543</v>
      </c>
      <c r="M83" s="306">
        <f t="shared" ca="1" si="45"/>
        <v>1.3774339034291609</v>
      </c>
      <c r="N83" s="304">
        <f t="shared" ca="1" si="46"/>
        <v>78.921149224721532</v>
      </c>
      <c r="P83" s="310">
        <f t="shared" ca="1" si="47"/>
        <v>3</v>
      </c>
      <c r="Q83" s="304">
        <f t="shared" ca="1" si="48"/>
        <v>764.36999999999989</v>
      </c>
      <c r="R83" s="306">
        <f t="shared" ca="1" si="49"/>
        <v>0.38360168968649944</v>
      </c>
      <c r="S83" s="307">
        <f t="shared" ca="1" si="50"/>
        <v>8.792204677827602</v>
      </c>
      <c r="T83" s="304">
        <f t="shared" ca="1" si="30"/>
        <v>86.251527889488784</v>
      </c>
      <c r="U83" s="311">
        <f t="shared" ca="1" si="31"/>
        <v>0</v>
      </c>
      <c r="V83" s="306">
        <f t="shared" ca="1" si="32"/>
        <v>1.222064391823467</v>
      </c>
      <c r="W83" s="304">
        <f t="shared" ca="1" si="33"/>
        <v>15.286541526833581</v>
      </c>
      <c r="Y83" s="314" t="str">
        <f t="shared" ca="1" si="51"/>
        <v/>
      </c>
      <c r="Z83" s="315" t="str">
        <f t="shared" ca="1" si="52"/>
        <v/>
      </c>
      <c r="AA83" s="316" t="str">
        <f t="shared" ca="1" si="53"/>
        <v/>
      </c>
      <c r="AC83" s="310" t="e">
        <f t="shared" ca="1" si="54"/>
        <v>#N/A</v>
      </c>
      <c r="AD83" s="323" t="e">
        <f t="shared" ca="1" si="55"/>
        <v>#N/A</v>
      </c>
      <c r="AE83" s="324">
        <f t="shared" ca="1" si="34"/>
        <v>23.992896846867342</v>
      </c>
      <c r="AG83" s="306">
        <f t="shared" ca="1" si="56"/>
        <v>75.612717246668183</v>
      </c>
      <c r="AH83" s="304">
        <f t="shared" ca="1" si="57"/>
        <v>85.240464219379362</v>
      </c>
    </row>
    <row r="84" spans="1:34" x14ac:dyDescent="0.2">
      <c r="A84" s="347">
        <f t="shared" ca="1" si="35"/>
        <v>0.01</v>
      </c>
      <c r="B84" s="304">
        <f t="shared" ca="1" si="36"/>
        <v>0.80000000000000049</v>
      </c>
      <c r="D84" s="306">
        <f t="shared" ca="1" si="37"/>
        <v>16.353072929526668</v>
      </c>
      <c r="E84" s="307">
        <f t="shared" ca="1" si="38"/>
        <v>73.705474855055044</v>
      </c>
      <c r="F84" s="304">
        <f t="shared" ca="1" si="39"/>
        <v>75.497814656104907</v>
      </c>
      <c r="G84" s="306">
        <f t="shared" ca="1" si="40"/>
        <v>12.127102501619747</v>
      </c>
      <c r="H84" s="307">
        <f t="shared" ca="1" si="41"/>
        <v>61.835258238133513</v>
      </c>
      <c r="I84" s="304">
        <f t="shared" ca="1" si="42"/>
        <v>63.013219061252933</v>
      </c>
      <c r="J84" s="306">
        <f t="shared" ca="1" si="43"/>
        <v>4.5916963057859412</v>
      </c>
      <c r="K84" s="307">
        <f t="shared" ca="1" si="44"/>
        <v>24.607564155505926</v>
      </c>
      <c r="L84" s="304">
        <f t="shared" ca="1" si="29"/>
        <v>25.032296910829185</v>
      </c>
      <c r="M84" s="306">
        <f t="shared" ca="1" si="45"/>
        <v>1.377134746036816</v>
      </c>
      <c r="N84" s="304">
        <f t="shared" ca="1" si="46"/>
        <v>78.904008768730023</v>
      </c>
      <c r="P84" s="310">
        <f t="shared" ca="1" si="47"/>
        <v>3</v>
      </c>
      <c r="Q84" s="304">
        <f t="shared" ca="1" si="48"/>
        <v>763.18999999999994</v>
      </c>
      <c r="R84" s="306">
        <f t="shared" ca="1" si="49"/>
        <v>0.38300950266472977</v>
      </c>
      <c r="S84" s="307">
        <f t="shared" ca="1" si="50"/>
        <v>8.7883745828009552</v>
      </c>
      <c r="T84" s="304">
        <f t="shared" ca="1" si="30"/>
        <v>86.21395465727737</v>
      </c>
      <c r="U84" s="311">
        <f t="shared" ca="1" si="31"/>
        <v>0</v>
      </c>
      <c r="V84" s="306">
        <f t="shared" ca="1" si="32"/>
        <v>1.2219892777180359</v>
      </c>
      <c r="W84" s="304">
        <f t="shared" ca="1" si="33"/>
        <v>15.658456225172342</v>
      </c>
      <c r="Y84" s="314" t="str">
        <f t="shared" ca="1" si="51"/>
        <v/>
      </c>
      <c r="Z84" s="315" t="str">
        <f t="shared" ca="1" si="52"/>
        <v/>
      </c>
      <c r="AA84" s="316" t="str">
        <f t="shared" ca="1" si="53"/>
        <v/>
      </c>
      <c r="AC84" s="310" t="e">
        <f t="shared" ca="1" si="54"/>
        <v>#N/A</v>
      </c>
      <c r="AD84" s="323" t="e">
        <f t="shared" ca="1" si="55"/>
        <v>#N/A</v>
      </c>
      <c r="AE84" s="324">
        <f t="shared" ca="1" si="34"/>
        <v>24.607564155505926</v>
      </c>
      <c r="AG84" s="306">
        <f t="shared" ca="1" si="56"/>
        <v>75.474276842138721</v>
      </c>
      <c r="AH84" s="304">
        <f t="shared" ca="1" si="57"/>
        <v>85.10145436186005</v>
      </c>
    </row>
    <row r="85" spans="1:34" x14ac:dyDescent="0.2">
      <c r="A85" s="347">
        <f t="shared" ca="1" si="35"/>
        <v>0.01</v>
      </c>
      <c r="B85" s="304">
        <f t="shared" ca="1" si="36"/>
        <v>0.8100000000000005</v>
      </c>
      <c r="D85" s="306">
        <f t="shared" ca="1" si="37"/>
        <v>16.351186728033205</v>
      </c>
      <c r="E85" s="307">
        <f t="shared" ca="1" si="38"/>
        <v>73.56357202125001</v>
      </c>
      <c r="F85" s="304">
        <f t="shared" ca="1" si="39"/>
        <v>75.358877618636583</v>
      </c>
      <c r="G85" s="306">
        <f t="shared" ca="1" si="40"/>
        <v>12.29061436890008</v>
      </c>
      <c r="H85" s="307">
        <f t="shared" ca="1" si="41"/>
        <v>62.570893958346012</v>
      </c>
      <c r="I85" s="304">
        <f t="shared" ca="1" si="42"/>
        <v>63.766574098908549</v>
      </c>
      <c r="J85" s="306">
        <f t="shared" ca="1" si="43"/>
        <v>4.7137848901385402</v>
      </c>
      <c r="K85" s="307">
        <f t="shared" ca="1" si="44"/>
        <v>25.229594916488324</v>
      </c>
      <c r="L85" s="304">
        <f t="shared" ca="1" si="29"/>
        <v>25.666168931895388</v>
      </c>
      <c r="M85" s="306">
        <f t="shared" ca="1" si="45"/>
        <v>1.3768386713279523</v>
      </c>
      <c r="N85" s="304">
        <f t="shared" ca="1" si="46"/>
        <v>78.887044937491581</v>
      </c>
      <c r="P85" s="310">
        <f t="shared" ca="1" si="47"/>
        <v>3</v>
      </c>
      <c r="Q85" s="304">
        <f t="shared" ca="1" si="48"/>
        <v>762.01</v>
      </c>
      <c r="R85" s="306">
        <f t="shared" ca="1" si="49"/>
        <v>0.38241731564296016</v>
      </c>
      <c r="S85" s="307">
        <f t="shared" ca="1" si="50"/>
        <v>8.7845504096445257</v>
      </c>
      <c r="T85" s="304">
        <f t="shared" ca="1" si="30"/>
        <v>86.176439518612796</v>
      </c>
      <c r="U85" s="311">
        <f t="shared" ca="1" si="31"/>
        <v>0</v>
      </c>
      <c r="V85" s="306">
        <f t="shared" ca="1" si="32"/>
        <v>1.2219132684720337</v>
      </c>
      <c r="W85" s="304">
        <f t="shared" ca="1" si="33"/>
        <v>16.034106544168665</v>
      </c>
      <c r="Y85" s="314" t="str">
        <f t="shared" ca="1" si="51"/>
        <v/>
      </c>
      <c r="Z85" s="315" t="str">
        <f t="shared" ca="1" si="52"/>
        <v/>
      </c>
      <c r="AA85" s="316" t="str">
        <f t="shared" ca="1" si="53"/>
        <v/>
      </c>
      <c r="AC85" s="310" t="e">
        <f t="shared" ca="1" si="54"/>
        <v>#N/A</v>
      </c>
      <c r="AD85" s="323" t="e">
        <f t="shared" ca="1" si="55"/>
        <v>#N/A</v>
      </c>
      <c r="AE85" s="324">
        <f t="shared" ca="1" si="34"/>
        <v>25.229594916488324</v>
      </c>
      <c r="AG85" s="306">
        <f t="shared" ca="1" si="56"/>
        <v>75.335224275925469</v>
      </c>
      <c r="AH85" s="304">
        <f t="shared" ca="1" si="57"/>
        <v>84.961837427150627</v>
      </c>
    </row>
    <row r="86" spans="1:34" x14ac:dyDescent="0.2">
      <c r="A86" s="347">
        <f t="shared" ca="1" si="35"/>
        <v>0.01</v>
      </c>
      <c r="B86" s="304">
        <f t="shared" ca="1" si="36"/>
        <v>0.82000000000000051</v>
      </c>
      <c r="D86" s="306">
        <f t="shared" ca="1" si="37"/>
        <v>16.348844047263668</v>
      </c>
      <c r="E86" s="307">
        <f t="shared" ca="1" si="38"/>
        <v>73.421135280865428</v>
      </c>
      <c r="F86" s="304">
        <f t="shared" ca="1" si="39"/>
        <v>75.219331342500581</v>
      </c>
      <c r="G86" s="306">
        <f t="shared" ca="1" si="40"/>
        <v>12.454102809372717</v>
      </c>
      <c r="H86" s="307">
        <f t="shared" ca="1" si="41"/>
        <v>63.305105311154669</v>
      </c>
      <c r="I86" s="304">
        <f t="shared" ca="1" si="42"/>
        <v>64.518532494491907</v>
      </c>
      <c r="J86" s="306">
        <f t="shared" ca="1" si="43"/>
        <v>4.8375084760299041</v>
      </c>
      <c r="K86" s="307">
        <f t="shared" ca="1" si="44"/>
        <v>25.858974912835826</v>
      </c>
      <c r="L86" s="304">
        <f t="shared" ca="1" si="29"/>
        <v>26.307566816380678</v>
      </c>
      <c r="M86" s="306">
        <f t="shared" ca="1" si="45"/>
        <v>1.3765456055952974</v>
      </c>
      <c r="N86" s="304">
        <f t="shared" ca="1" si="46"/>
        <v>78.870253507890538</v>
      </c>
      <c r="P86" s="310">
        <f t="shared" ca="1" si="47"/>
        <v>3</v>
      </c>
      <c r="Q86" s="304">
        <f t="shared" ca="1" si="48"/>
        <v>760.82999999999993</v>
      </c>
      <c r="R86" s="306">
        <f t="shared" ca="1" si="49"/>
        <v>0.3818251286211905</v>
      </c>
      <c r="S86" s="307">
        <f t="shared" ca="1" si="50"/>
        <v>8.7807321583583136</v>
      </c>
      <c r="T86" s="304">
        <f t="shared" ca="1" si="30"/>
        <v>86.138982473495062</v>
      </c>
      <c r="U86" s="311">
        <f t="shared" ca="1" si="31"/>
        <v>0</v>
      </c>
      <c r="V86" s="306">
        <f t="shared" ca="1" si="32"/>
        <v>1.2218363659898028</v>
      </c>
      <c r="W86" s="304">
        <f t="shared" ca="1" si="33"/>
        <v>16.41346309055427</v>
      </c>
      <c r="Y86" s="314" t="str">
        <f t="shared" ca="1" si="51"/>
        <v/>
      </c>
      <c r="Z86" s="315" t="str">
        <f t="shared" ca="1" si="52"/>
        <v/>
      </c>
      <c r="AA86" s="316" t="str">
        <f t="shared" ca="1" si="53"/>
        <v/>
      </c>
      <c r="AC86" s="310" t="e">
        <f t="shared" ca="1" si="54"/>
        <v>#N/A</v>
      </c>
      <c r="AD86" s="323" t="e">
        <f t="shared" ca="1" si="55"/>
        <v>#N/A</v>
      </c>
      <c r="AE86" s="324">
        <f t="shared" ca="1" si="34"/>
        <v>25.858974912835826</v>
      </c>
      <c r="AG86" s="306">
        <f t="shared" ca="1" si="56"/>
        <v>75.195562491488559</v>
      </c>
      <c r="AH86" s="304">
        <f t="shared" ca="1" si="57"/>
        <v>84.821616241518711</v>
      </c>
    </row>
    <row r="87" spans="1:34" x14ac:dyDescent="0.2">
      <c r="A87" s="347">
        <f t="shared" ca="1" si="35"/>
        <v>0.01</v>
      </c>
      <c r="B87" s="304">
        <f t="shared" ca="1" si="36"/>
        <v>0.83000000000000052</v>
      </c>
      <c r="D87" s="306">
        <f t="shared" ca="1" si="37"/>
        <v>16.346052355969611</v>
      </c>
      <c r="E87" s="307">
        <f t="shared" ca="1" si="38"/>
        <v>73.278166338047413</v>
      </c>
      <c r="F87" s="304">
        <f t="shared" ca="1" si="39"/>
        <v>75.079178801387044</v>
      </c>
      <c r="G87" s="306">
        <f t="shared" ca="1" si="40"/>
        <v>12.617563332932413</v>
      </c>
      <c r="H87" s="307">
        <f t="shared" ca="1" si="41"/>
        <v>64.037886974535141</v>
      </c>
      <c r="I87" s="304">
        <f t="shared" ca="1" si="42"/>
        <v>65.269088185939125</v>
      </c>
      <c r="J87" s="306">
        <f t="shared" ca="1" si="43"/>
        <v>4.9628668067414301</v>
      </c>
      <c r="K87" s="307">
        <f t="shared" ca="1" si="44"/>
        <v>26.495689874264276</v>
      </c>
      <c r="L87" s="304">
        <f t="shared" ca="1" si="29"/>
        <v>26.956476566024843</v>
      </c>
      <c r="M87" s="306">
        <f t="shared" ca="1" si="45"/>
        <v>1.3762554777358591</v>
      </c>
      <c r="N87" s="304">
        <f t="shared" ca="1" si="46"/>
        <v>78.853630406025559</v>
      </c>
      <c r="P87" s="310">
        <f t="shared" ca="1" si="47"/>
        <v>3</v>
      </c>
      <c r="Q87" s="304">
        <f t="shared" ca="1" si="48"/>
        <v>759.65</v>
      </c>
      <c r="R87" s="306">
        <f t="shared" ca="1" si="49"/>
        <v>0.38123294159942084</v>
      </c>
      <c r="S87" s="307">
        <f t="shared" ca="1" si="50"/>
        <v>8.7769198289423187</v>
      </c>
      <c r="T87" s="304">
        <f t="shared" ca="1" si="30"/>
        <v>86.101583521924155</v>
      </c>
      <c r="U87" s="311">
        <f t="shared" ca="1" si="31"/>
        <v>0</v>
      </c>
      <c r="V87" s="306">
        <f t="shared" ca="1" si="32"/>
        <v>1.2217585721837114</v>
      </c>
      <c r="W87" s="304">
        <f t="shared" ca="1" si="33"/>
        <v>16.796496380732918</v>
      </c>
      <c r="Y87" s="314" t="str">
        <f t="shared" ca="1" si="51"/>
        <v/>
      </c>
      <c r="Z87" s="315" t="str">
        <f t="shared" ca="1" si="52"/>
        <v/>
      </c>
      <c r="AA87" s="316" t="str">
        <f t="shared" ca="1" si="53"/>
        <v/>
      </c>
      <c r="AC87" s="310" t="e">
        <f t="shared" ca="1" si="54"/>
        <v>#N/A</v>
      </c>
      <c r="AD87" s="323" t="e">
        <f t="shared" ca="1" si="55"/>
        <v>#N/A</v>
      </c>
      <c r="AE87" s="324">
        <f t="shared" ca="1" si="34"/>
        <v>26.495689874264276</v>
      </c>
      <c r="AG87" s="306">
        <f t="shared" ca="1" si="56"/>
        <v>75.05529444614146</v>
      </c>
      <c r="AH87" s="304">
        <f t="shared" ca="1" si="57"/>
        <v>84.68079364910993</v>
      </c>
    </row>
    <row r="88" spans="1:34" x14ac:dyDescent="0.2">
      <c r="A88" s="347">
        <f t="shared" ca="1" si="35"/>
        <v>0.01</v>
      </c>
      <c r="B88" s="304">
        <f t="shared" ca="1" si="36"/>
        <v>0.84000000000000052</v>
      </c>
      <c r="D88" s="306">
        <f t="shared" ca="1" si="37"/>
        <v>16.342818881651731</v>
      </c>
      <c r="E88" s="307">
        <f t="shared" ca="1" si="38"/>
        <v>73.134666951418794</v>
      </c>
      <c r="F88" s="304">
        <f t="shared" ca="1" si="39"/>
        <v>74.938422982428847</v>
      </c>
      <c r="G88" s="306">
        <f t="shared" ca="1" si="40"/>
        <v>12.78099152174893</v>
      </c>
      <c r="H88" s="307">
        <f t="shared" ca="1" si="41"/>
        <v>64.769233644049322</v>
      </c>
      <c r="I88" s="304">
        <f t="shared" ca="1" si="42"/>
        <v>66.018235140879597</v>
      </c>
      <c r="J88" s="306">
        <f t="shared" ca="1" si="43"/>
        <v>5.0898595810148368</v>
      </c>
      <c r="K88" s="307">
        <f t="shared" ca="1" si="44"/>
        <v>27.139725477357199</v>
      </c>
      <c r="L88" s="304">
        <f t="shared" ca="1" si="29"/>
        <v>27.612884122104305</v>
      </c>
      <c r="M88" s="306">
        <f t="shared" ca="1" si="45"/>
        <v>1.3759682191283698</v>
      </c>
      <c r="N88" s="304">
        <f t="shared" ca="1" si="46"/>
        <v>78.837171700187611</v>
      </c>
      <c r="P88" s="310">
        <f t="shared" ca="1" si="47"/>
        <v>3</v>
      </c>
      <c r="Q88" s="304">
        <f t="shared" ca="1" si="48"/>
        <v>758.46999999999991</v>
      </c>
      <c r="R88" s="306">
        <f t="shared" ca="1" si="49"/>
        <v>0.38064075457765117</v>
      </c>
      <c r="S88" s="307">
        <f t="shared" ca="1" si="50"/>
        <v>8.7731134213965429</v>
      </c>
      <c r="T88" s="304">
        <f t="shared" ca="1" si="30"/>
        <v>86.064242663900089</v>
      </c>
      <c r="U88" s="311">
        <f t="shared" ca="1" si="31"/>
        <v>0</v>
      </c>
      <c r="V88" s="306">
        <f t="shared" ca="1" si="32"/>
        <v>1.2216798889741136</v>
      </c>
      <c r="W88" s="304">
        <f t="shared" ca="1" si="33"/>
        <v>17.183176842699176</v>
      </c>
      <c r="Y88" s="314" t="str">
        <f t="shared" ca="1" si="51"/>
        <v/>
      </c>
      <c r="Z88" s="315" t="str">
        <f t="shared" ca="1" si="52"/>
        <v/>
      </c>
      <c r="AA88" s="316" t="str">
        <f t="shared" ca="1" si="53"/>
        <v/>
      </c>
      <c r="AC88" s="310" t="e">
        <f t="shared" ca="1" si="54"/>
        <v>#N/A</v>
      </c>
      <c r="AD88" s="323" t="e">
        <f t="shared" ca="1" si="55"/>
        <v>#N/A</v>
      </c>
      <c r="AE88" s="324">
        <f t="shared" ca="1" si="34"/>
        <v>27.139725477357199</v>
      </c>
      <c r="AG88" s="306">
        <f t="shared" ca="1" si="56"/>
        <v>74.914423111038261</v>
      </c>
      <c r="AH88" s="304">
        <f t="shared" ca="1" si="57"/>
        <v>84.539372511748979</v>
      </c>
    </row>
    <row r="89" spans="1:34" x14ac:dyDescent="0.2">
      <c r="A89" s="347">
        <f t="shared" ca="1" si="35"/>
        <v>0.01</v>
      </c>
      <c r="B89" s="304">
        <f t="shared" ca="1" si="36"/>
        <v>0.85000000000000053</v>
      </c>
      <c r="D89" s="306">
        <f t="shared" ca="1" si="37"/>
        <v>16.33915062209077</v>
      </c>
      <c r="E89" s="307">
        <f t="shared" ca="1" si="38"/>
        <v>72.990638932174036</v>
      </c>
      <c r="F89" s="304">
        <f t="shared" ca="1" si="39"/>
        <v>74.797066886197953</v>
      </c>
      <c r="G89" s="306">
        <f t="shared" ca="1" si="40"/>
        <v>12.944383027969838</v>
      </c>
      <c r="H89" s="307">
        <f t="shared" ca="1" si="41"/>
        <v>65.499140033371063</v>
      </c>
      <c r="I89" s="304">
        <f t="shared" ca="1" si="42"/>
        <v>66.765967356775008</v>
      </c>
      <c r="J89" s="306">
        <f t="shared" ca="1" si="43"/>
        <v>5.2184864537634308</v>
      </c>
      <c r="K89" s="307">
        <f t="shared" ca="1" si="44"/>
        <v>27.791067345744302</v>
      </c>
      <c r="L89" s="304">
        <f t="shared" ca="1" si="29"/>
        <v>28.276775365727396</v>
      </c>
      <c r="M89" s="306">
        <f t="shared" ca="1" si="45"/>
        <v>1.3756837635178927</v>
      </c>
      <c r="N89" s="304">
        <f t="shared" ca="1" si="46"/>
        <v>78.820873594248468</v>
      </c>
      <c r="P89" s="310">
        <f t="shared" ca="1" si="47"/>
        <v>3</v>
      </c>
      <c r="Q89" s="304">
        <f t="shared" ca="1" si="48"/>
        <v>757.29</v>
      </c>
      <c r="R89" s="306">
        <f t="shared" ca="1" si="49"/>
        <v>0.38004856755588157</v>
      </c>
      <c r="S89" s="307">
        <f t="shared" ca="1" si="50"/>
        <v>8.7693129357209845</v>
      </c>
      <c r="T89" s="304">
        <f t="shared" ca="1" si="30"/>
        <v>86.026959899422863</v>
      </c>
      <c r="U89" s="311">
        <f t="shared" ca="1" si="31"/>
        <v>0</v>
      </c>
      <c r="V89" s="306">
        <f t="shared" ca="1" si="32"/>
        <v>1.2216003182893151</v>
      </c>
      <c r="W89" s="304">
        <f t="shared" ca="1" si="33"/>
        <v>17.573474817959731</v>
      </c>
      <c r="Y89" s="314" t="str">
        <f t="shared" ca="1" si="51"/>
        <v/>
      </c>
      <c r="Z89" s="315" t="str">
        <f t="shared" ca="1" si="52"/>
        <v/>
      </c>
      <c r="AA89" s="316" t="str">
        <f t="shared" ca="1" si="53"/>
        <v/>
      </c>
      <c r="AC89" s="310" t="e">
        <f t="shared" ca="1" si="54"/>
        <v>#N/A</v>
      </c>
      <c r="AD89" s="323" t="e">
        <f t="shared" ca="1" si="55"/>
        <v>#N/A</v>
      </c>
      <c r="AE89" s="324">
        <f t="shared" ca="1" si="34"/>
        <v>27.791067345744302</v>
      </c>
      <c r="AG89" s="306">
        <f t="shared" ca="1" si="56"/>
        <v>74.772951471149767</v>
      </c>
      <c r="AH89" s="304">
        <f t="shared" ca="1" si="57"/>
        <v>84.397355708740207</v>
      </c>
    </row>
    <row r="90" spans="1:34" x14ac:dyDescent="0.2">
      <c r="A90" s="347">
        <f t="shared" ca="1" si="35"/>
        <v>0.01</v>
      </c>
      <c r="B90" s="304">
        <f t="shared" ca="1" si="36"/>
        <v>0.86000000000000054</v>
      </c>
      <c r="D90" s="306">
        <f t="shared" ca="1" si="37"/>
        <v>16.335054356202704</v>
      </c>
      <c r="E90" s="307">
        <f t="shared" ca="1" si="38"/>
        <v>72.846084142270172</v>
      </c>
      <c r="F90" s="304">
        <f t="shared" ca="1" si="39"/>
        <v>74.655113526688865</v>
      </c>
      <c r="G90" s="306">
        <f t="shared" ca="1" si="40"/>
        <v>13.107733571531865</v>
      </c>
      <c r="H90" s="307">
        <f t="shared" ca="1" si="41"/>
        <v>66.227600874793765</v>
      </c>
      <c r="I90" s="304">
        <f t="shared" ca="1" si="42"/>
        <v>67.512278861057922</v>
      </c>
      <c r="J90" s="306">
        <f t="shared" ca="1" si="43"/>
        <v>5.3487470367609395</v>
      </c>
      <c r="K90" s="307">
        <f t="shared" ca="1" si="44"/>
        <v>28.449701050285128</v>
      </c>
      <c r="L90" s="304">
        <f t="shared" ca="1" si="29"/>
        <v>28.948136118131227</v>
      </c>
      <c r="M90" s="306">
        <f t="shared" ca="1" si="45"/>
        <v>1.3754020469070929</v>
      </c>
      <c r="N90" s="304">
        <f t="shared" ca="1" si="46"/>
        <v>78.804732421430899</v>
      </c>
      <c r="P90" s="310">
        <f t="shared" ca="1" si="47"/>
        <v>3</v>
      </c>
      <c r="Q90" s="304">
        <f t="shared" ca="1" si="48"/>
        <v>756.1099999999999</v>
      </c>
      <c r="R90" s="306">
        <f t="shared" ca="1" si="49"/>
        <v>0.37945638053411185</v>
      </c>
      <c r="S90" s="307">
        <f t="shared" ca="1" si="50"/>
        <v>8.7655183719156433</v>
      </c>
      <c r="T90" s="304">
        <f t="shared" ca="1" si="30"/>
        <v>85.989735228492464</v>
      </c>
      <c r="U90" s="311">
        <f t="shared" ca="1" si="31"/>
        <v>0</v>
      </c>
      <c r="V90" s="306">
        <f t="shared" ca="1" si="32"/>
        <v>1.2215198620655325</v>
      </c>
      <c r="W90" s="304">
        <f t="shared" ca="1" si="33"/>
        <v>17.967360563456882</v>
      </c>
      <c r="Y90" s="314" t="str">
        <f t="shared" ca="1" si="51"/>
        <v/>
      </c>
      <c r="Z90" s="315" t="str">
        <f t="shared" ca="1" si="52"/>
        <v/>
      </c>
      <c r="AA90" s="316" t="str">
        <f t="shared" ca="1" si="53"/>
        <v/>
      </c>
      <c r="AC90" s="310" t="e">
        <f t="shared" ca="1" si="54"/>
        <v>#N/A</v>
      </c>
      <c r="AD90" s="323" t="e">
        <f t="shared" ca="1" si="55"/>
        <v>#N/A</v>
      </c>
      <c r="AE90" s="324">
        <f t="shared" ca="1" si="34"/>
        <v>28.449701050285128</v>
      </c>
      <c r="AG90" s="306">
        <f t="shared" ca="1" si="56"/>
        <v>74.630882525227975</v>
      </c>
      <c r="AH90" s="304">
        <f t="shared" ca="1" si="57"/>
        <v>84.254746136666654</v>
      </c>
    </row>
    <row r="91" spans="1:34" x14ac:dyDescent="0.2">
      <c r="A91" s="347">
        <f t="shared" ca="1" si="35"/>
        <v>0.01</v>
      </c>
      <c r="B91" s="304">
        <f t="shared" ca="1" si="36"/>
        <v>0.87000000000000055</v>
      </c>
      <c r="D91" s="306">
        <f t="shared" ca="1" si="37"/>
        <v>16.330536654265526</v>
      </c>
      <c r="E91" s="307">
        <f t="shared" ca="1" si="38"/>
        <v>72.701004492708194</v>
      </c>
      <c r="F91" s="304">
        <f t="shared" ca="1" si="39"/>
        <v>74.512565931291661</v>
      </c>
      <c r="G91" s="306">
        <f t="shared" ca="1" si="40"/>
        <v>13.27103893807452</v>
      </c>
      <c r="H91" s="307">
        <f t="shared" ca="1" si="41"/>
        <v>66.954610919720849</v>
      </c>
      <c r="I91" s="304">
        <f t="shared" ca="1" si="42"/>
        <v>68.25716371126984</v>
      </c>
      <c r="J91" s="306">
        <f t="shared" ca="1" si="43"/>
        <v>5.4806408993089715</v>
      </c>
      <c r="K91" s="307">
        <f t="shared" ca="1" si="44"/>
        <v>29.1156121092577</v>
      </c>
      <c r="L91" s="304">
        <f t="shared" ca="1" si="29"/>
        <v>29.626952140980212</v>
      </c>
      <c r="M91" s="306">
        <f t="shared" ca="1" si="45"/>
        <v>1.3751230074537164</v>
      </c>
      <c r="N91" s="304">
        <f t="shared" ca="1" si="46"/>
        <v>78.788744638434792</v>
      </c>
      <c r="P91" s="310">
        <f t="shared" ca="1" si="47"/>
        <v>3</v>
      </c>
      <c r="Q91" s="304">
        <f t="shared" ca="1" si="48"/>
        <v>754.93</v>
      </c>
      <c r="R91" s="306">
        <f t="shared" ca="1" si="49"/>
        <v>0.37886419351234224</v>
      </c>
      <c r="S91" s="307">
        <f t="shared" ca="1" si="50"/>
        <v>8.7617297299805195</v>
      </c>
      <c r="T91" s="304">
        <f t="shared" ca="1" si="30"/>
        <v>85.952568651108905</v>
      </c>
      <c r="U91" s="311">
        <f t="shared" ca="1" si="31"/>
        <v>0</v>
      </c>
      <c r="V91" s="306">
        <f t="shared" ca="1" si="32"/>
        <v>1.221438522246856</v>
      </c>
      <c r="W91" s="304">
        <f t="shared" ca="1" si="33"/>
        <v>18.364804253494093</v>
      </c>
      <c r="Y91" s="314" t="str">
        <f t="shared" ca="1" si="51"/>
        <v/>
      </c>
      <c r="Z91" s="315" t="str">
        <f t="shared" ca="1" si="52"/>
        <v/>
      </c>
      <c r="AA91" s="316" t="str">
        <f t="shared" ca="1" si="53"/>
        <v/>
      </c>
      <c r="AC91" s="310" t="e">
        <f t="shared" ca="1" si="54"/>
        <v>#N/A</v>
      </c>
      <c r="AD91" s="323" t="e">
        <f t="shared" ca="1" si="55"/>
        <v>#N/A</v>
      </c>
      <c r="AE91" s="324">
        <f t="shared" ca="1" si="34"/>
        <v>29.1156121092577</v>
      </c>
      <c r="AG91" s="306">
        <f t="shared" ca="1" si="56"/>
        <v>74.488219285760778</v>
      </c>
      <c r="AH91" s="304">
        <f t="shared" ca="1" si="57"/>
        <v>84.11154670918863</v>
      </c>
    </row>
    <row r="92" spans="1:34" x14ac:dyDescent="0.2">
      <c r="A92" s="347">
        <f t="shared" ca="1" si="35"/>
        <v>0.01</v>
      </c>
      <c r="B92" s="304">
        <f t="shared" ca="1" si="36"/>
        <v>0.88000000000000056</v>
      </c>
      <c r="D92" s="306">
        <f t="shared" ca="1" si="37"/>
        <v>16.325603887560291</v>
      </c>
      <c r="E92" s="307">
        <f t="shared" ca="1" si="38"/>
        <v>72.555401941897586</v>
      </c>
      <c r="F92" s="304">
        <f t="shared" ca="1" si="39"/>
        <v>74.369427140753473</v>
      </c>
      <c r="G92" s="306">
        <f t="shared" ca="1" si="40"/>
        <v>13.434294976950124</v>
      </c>
      <c r="H92" s="307">
        <f t="shared" ca="1" si="41"/>
        <v>67.680164939139829</v>
      </c>
      <c r="I92" s="304">
        <f t="shared" ca="1" si="42"/>
        <v>69.000615995198757</v>
      </c>
      <c r="J92" s="306">
        <f t="shared" ca="1" si="43"/>
        <v>5.6141675688840946</v>
      </c>
      <c r="K92" s="307">
        <f t="shared" ca="1" si="44"/>
        <v>29.788785988552004</v>
      </c>
      <c r="L92" s="304">
        <f t="shared" ca="1" si="29"/>
        <v>30.313209136666181</v>
      </c>
      <c r="M92" s="306">
        <f t="shared" ca="1" si="45"/>
        <v>1.3748465853738547</v>
      </c>
      <c r="N92" s="304">
        <f t="shared" ca="1" si="46"/>
        <v>78.772906819894487</v>
      </c>
      <c r="P92" s="310">
        <f t="shared" ca="1" si="47"/>
        <v>3</v>
      </c>
      <c r="Q92" s="304">
        <f t="shared" ca="1" si="48"/>
        <v>753.74999999999989</v>
      </c>
      <c r="R92" s="306">
        <f t="shared" ca="1" si="49"/>
        <v>0.37827200649057252</v>
      </c>
      <c r="S92" s="307">
        <f t="shared" ca="1" si="50"/>
        <v>8.7579470099156129</v>
      </c>
      <c r="T92" s="304">
        <f t="shared" ca="1" si="30"/>
        <v>85.915460167272172</v>
      </c>
      <c r="U92" s="311">
        <f t="shared" ca="1" si="31"/>
        <v>0</v>
      </c>
      <c r="V92" s="306">
        <f t="shared" ca="1" si="32"/>
        <v>1.2213563007852082</v>
      </c>
      <c r="W92" s="304">
        <f t="shared" ca="1" si="33"/>
        <v>18.765775981663442</v>
      </c>
      <c r="Y92" s="314" t="str">
        <f t="shared" ca="1" si="51"/>
        <v/>
      </c>
      <c r="Z92" s="315" t="str">
        <f t="shared" ca="1" si="52"/>
        <v/>
      </c>
      <c r="AA92" s="316" t="str">
        <f t="shared" ca="1" si="53"/>
        <v/>
      </c>
      <c r="AC92" s="310" t="e">
        <f t="shared" ca="1" si="54"/>
        <v>#N/A</v>
      </c>
      <c r="AD92" s="323" t="e">
        <f t="shared" ca="1" si="55"/>
        <v>#N/A</v>
      </c>
      <c r="AE92" s="324">
        <f t="shared" ca="1" si="34"/>
        <v>29.788785988552004</v>
      </c>
      <c r="AG92" s="306">
        <f t="shared" ca="1" si="56"/>
        <v>74.344964778916648</v>
      </c>
      <c r="AH92" s="304">
        <f t="shared" ca="1" si="57"/>
        <v>83.967760356840941</v>
      </c>
    </row>
    <row r="93" spans="1:34" x14ac:dyDescent="0.2">
      <c r="A93" s="347">
        <f t="shared" ca="1" si="35"/>
        <v>0.01</v>
      </c>
      <c r="B93" s="304">
        <f t="shared" ca="1" si="36"/>
        <v>0.89000000000000057</v>
      </c>
      <c r="D93" s="306">
        <f t="shared" ca="1" si="37"/>
        <v>16.320262237466483</v>
      </c>
      <c r="E93" s="307">
        <f t="shared" ca="1" si="38"/>
        <v>72.409278494099652</v>
      </c>
      <c r="F93" s="304">
        <f t="shared" ca="1" si="39"/>
        <v>74.225700209130778</v>
      </c>
      <c r="G93" s="306">
        <f t="shared" ca="1" si="40"/>
        <v>13.59749759932479</v>
      </c>
      <c r="H93" s="307">
        <f t="shared" ca="1" si="41"/>
        <v>68.404257724080821</v>
      </c>
      <c r="I93" s="304">
        <f t="shared" ca="1" si="42"/>
        <v>69.742629831015932</v>
      </c>
      <c r="J93" s="306">
        <f t="shared" ca="1" si="43"/>
        <v>5.7493265317654689</v>
      </c>
      <c r="K93" s="307">
        <f t="shared" ca="1" si="44"/>
        <v>30.469208101868109</v>
      </c>
      <c r="L93" s="304">
        <f t="shared" ca="1" si="29"/>
        <v>31.006892748610067</v>
      </c>
      <c r="M93" s="306">
        <f t="shared" ca="1" si="45"/>
        <v>1.3745727228506044</v>
      </c>
      <c r="N93" s="304">
        <f t="shared" ca="1" si="46"/>
        <v>78.757215653145451</v>
      </c>
      <c r="P93" s="310">
        <f t="shared" ca="1" si="47"/>
        <v>3</v>
      </c>
      <c r="Q93" s="304">
        <f t="shared" ca="1" si="48"/>
        <v>752.56999999999994</v>
      </c>
      <c r="R93" s="306">
        <f t="shared" ca="1" si="49"/>
        <v>0.37767981946880291</v>
      </c>
      <c r="S93" s="307">
        <f t="shared" ca="1" si="50"/>
        <v>8.7541702117209255</v>
      </c>
      <c r="T93" s="304">
        <f t="shared" ca="1" si="30"/>
        <v>85.878409776982281</v>
      </c>
      <c r="U93" s="311">
        <f t="shared" ca="1" si="31"/>
        <v>0</v>
      </c>
      <c r="V93" s="306">
        <f t="shared" ca="1" si="32"/>
        <v>1.2212731996403068</v>
      </c>
      <c r="W93" s="304">
        <f t="shared" ca="1" si="33"/>
        <v>19.170245762774755</v>
      </c>
      <c r="Y93" s="314" t="str">
        <f t="shared" ca="1" si="51"/>
        <v/>
      </c>
      <c r="Z93" s="315" t="str">
        <f t="shared" ca="1" si="52"/>
        <v/>
      </c>
      <c r="AA93" s="316" t="str">
        <f t="shared" ca="1" si="53"/>
        <v/>
      </c>
      <c r="AC93" s="310" t="e">
        <f t="shared" ca="1" si="54"/>
        <v>#N/A</v>
      </c>
      <c r="AD93" s="323" t="e">
        <f t="shared" ca="1" si="55"/>
        <v>#N/A</v>
      </c>
      <c r="AE93" s="324">
        <f t="shared" ca="1" si="34"/>
        <v>30.469208101868109</v>
      </c>
      <c r="AG93" s="306">
        <f t="shared" ca="1" si="56"/>
        <v>74.201122044480556</v>
      </c>
      <c r="AH93" s="304">
        <f t="shared" ca="1" si="57"/>
        <v>83.823390026829586</v>
      </c>
    </row>
    <row r="94" spans="1:34" x14ac:dyDescent="0.2">
      <c r="A94" s="347">
        <f t="shared" ca="1" si="35"/>
        <v>0.01</v>
      </c>
      <c r="B94" s="304">
        <f t="shared" ca="1" si="36"/>
        <v>0.90000000000000058</v>
      </c>
      <c r="D94" s="306">
        <f t="shared" ca="1" si="37"/>
        <v>16.314517704048225</v>
      </c>
      <c r="E94" s="307">
        <f t="shared" ca="1" si="38"/>
        <v>72.262636197943507</v>
      </c>
      <c r="F94" s="304">
        <f t="shared" ca="1" si="39"/>
        <v>74.081388203731962</v>
      </c>
      <c r="G94" s="306">
        <f t="shared" ca="1" si="40"/>
        <v>13.760642776365271</v>
      </c>
      <c r="H94" s="307">
        <f t="shared" ca="1" si="41"/>
        <v>69.126884086060258</v>
      </c>
      <c r="I94" s="304">
        <f t="shared" ca="1" si="42"/>
        <v>70.483199367411984</v>
      </c>
      <c r="J94" s="306">
        <f t="shared" ca="1" si="43"/>
        <v>5.8861172336439189</v>
      </c>
      <c r="K94" s="307">
        <f t="shared" ca="1" si="44"/>
        <v>31.156863810918814</v>
      </c>
      <c r="L94" s="304">
        <f t="shared" ca="1" si="29"/>
        <v>31.707988561565088</v>
      </c>
      <c r="M94" s="306">
        <f t="shared" ca="1" si="45"/>
        <v>1.3743013639477655</v>
      </c>
      <c r="N94" s="304">
        <f t="shared" ca="1" si="46"/>
        <v>78.741667933279473</v>
      </c>
      <c r="P94" s="310">
        <f t="shared" ca="1" si="47"/>
        <v>3</v>
      </c>
      <c r="Q94" s="304">
        <f t="shared" ca="1" si="48"/>
        <v>751.38999999999987</v>
      </c>
      <c r="R94" s="306">
        <f t="shared" ca="1" si="49"/>
        <v>0.37708763244703325</v>
      </c>
      <c r="S94" s="307">
        <f t="shared" ca="1" si="50"/>
        <v>8.7503993353964553</v>
      </c>
      <c r="T94" s="304">
        <f t="shared" ca="1" si="30"/>
        <v>85.84141748023923</v>
      </c>
      <c r="U94" s="311">
        <f t="shared" ca="1" si="31"/>
        <v>0</v>
      </c>
      <c r="V94" s="306">
        <f t="shared" ca="1" si="32"/>
        <v>1.2211892207796213</v>
      </c>
      <c r="W94" s="304">
        <f t="shared" ca="1" si="33"/>
        <v>19.578183534786159</v>
      </c>
      <c r="Y94" s="314" t="str">
        <f t="shared" ca="1" si="51"/>
        <v/>
      </c>
      <c r="Z94" s="315" t="str">
        <f t="shared" ca="1" si="52"/>
        <v/>
      </c>
      <c r="AA94" s="316" t="str">
        <f t="shared" ca="1" si="53"/>
        <v/>
      </c>
      <c r="AC94" s="310" t="e">
        <f t="shared" ca="1" si="54"/>
        <v>#N/A</v>
      </c>
      <c r="AD94" s="323" t="e">
        <f t="shared" ca="1" si="55"/>
        <v>#N/A</v>
      </c>
      <c r="AE94" s="324">
        <f t="shared" ca="1" si="34"/>
        <v>31.156863810918814</v>
      </c>
      <c r="AG94" s="306">
        <f t="shared" ca="1" si="56"/>
        <v>74.0566941357812</v>
      </c>
      <c r="AH94" s="304">
        <f t="shared" ca="1" si="57"/>
        <v>83.678438682827306</v>
      </c>
    </row>
    <row r="95" spans="1:34" x14ac:dyDescent="0.2">
      <c r="A95" s="347">
        <f t="shared" ca="1" si="35"/>
        <v>0.01</v>
      </c>
      <c r="B95" s="304">
        <f t="shared" ca="1" si="36"/>
        <v>0.91000000000000059</v>
      </c>
      <c r="D95" s="306">
        <f t="shared" ca="1" si="37"/>
        <v>16.308376114165078</v>
      </c>
      <c r="E95" s="307">
        <f t="shared" ca="1" si="38"/>
        <v>72.115477145010189</v>
      </c>
      <c r="F95" s="304">
        <f t="shared" ca="1" si="39"/>
        <v>73.936494205051119</v>
      </c>
      <c r="G95" s="306">
        <f t="shared" ca="1" si="40"/>
        <v>13.923726537506923</v>
      </c>
      <c r="H95" s="307">
        <f t="shared" ca="1" si="41"/>
        <v>69.84803885751036</v>
      </c>
      <c r="I95" s="304">
        <f t="shared" ca="1" si="42"/>
        <v>71.222318783732049</v>
      </c>
      <c r="J95" s="306">
        <f t="shared" ca="1" si="43"/>
        <v>6.0245390802132803</v>
      </c>
      <c r="K95" s="307">
        <f t="shared" ca="1" si="44"/>
        <v>31.851738425636668</v>
      </c>
      <c r="L95" s="304">
        <f t="shared" ca="1" si="29"/>
        <v>32.416482101921495</v>
      </c>
      <c r="M95" s="306">
        <f t="shared" ca="1" si="45"/>
        <v>1.3740324545282463</v>
      </c>
      <c r="N95" s="304">
        <f t="shared" ca="1" si="46"/>
        <v>78.726260558469718</v>
      </c>
      <c r="P95" s="310">
        <f t="shared" ca="1" si="47"/>
        <v>3</v>
      </c>
      <c r="Q95" s="304">
        <f t="shared" ca="1" si="48"/>
        <v>750.20999999999992</v>
      </c>
      <c r="R95" s="306">
        <f t="shared" ca="1" si="49"/>
        <v>0.37649544542526359</v>
      </c>
      <c r="S95" s="307">
        <f t="shared" ca="1" si="50"/>
        <v>8.7466343809422025</v>
      </c>
      <c r="T95" s="304">
        <f t="shared" ca="1" si="30"/>
        <v>85.804483277043005</v>
      </c>
      <c r="U95" s="311">
        <f t="shared" ca="1" si="31"/>
        <v>0</v>
      </c>
      <c r="V95" s="306">
        <f t="shared" ca="1" si="32"/>
        <v>1.2211043661783341</v>
      </c>
      <c r="W95" s="304">
        <f t="shared" ca="1" si="33"/>
        <v>19.989559160735908</v>
      </c>
      <c r="Y95" s="314" t="str">
        <f t="shared" ca="1" si="51"/>
        <v/>
      </c>
      <c r="Z95" s="315" t="str">
        <f t="shared" ca="1" si="52"/>
        <v/>
      </c>
      <c r="AA95" s="316" t="str">
        <f t="shared" ca="1" si="53"/>
        <v/>
      </c>
      <c r="AC95" s="310" t="e">
        <f t="shared" ca="1" si="54"/>
        <v>#N/A</v>
      </c>
      <c r="AD95" s="323" t="e">
        <f t="shared" ca="1" si="55"/>
        <v>#N/A</v>
      </c>
      <c r="AE95" s="324">
        <f t="shared" ca="1" si="34"/>
        <v>31.851738425636668</v>
      </c>
      <c r="AG95" s="306">
        <f t="shared" ca="1" si="56"/>
        <v>73.911684119610442</v>
      </c>
      <c r="AH95" s="304">
        <f t="shared" ca="1" si="57"/>
        <v>83.532909304768367</v>
      </c>
    </row>
    <row r="96" spans="1:34" x14ac:dyDescent="0.2">
      <c r="A96" s="347">
        <f t="shared" ca="1" si="35"/>
        <v>0.01</v>
      </c>
      <c r="B96" s="304">
        <f t="shared" ca="1" si="36"/>
        <v>0.9200000000000006</v>
      </c>
      <c r="D96" s="306">
        <f t="shared" ca="1" si="37"/>
        <v>16.301843129138618</v>
      </c>
      <c r="E96" s="307">
        <f t="shared" ca="1" si="38"/>
        <v>71.967803468480824</v>
      </c>
      <c r="F96" s="304">
        <f t="shared" ca="1" si="39"/>
        <v>73.791021306693708</v>
      </c>
      <c r="G96" s="306">
        <f t="shared" ca="1" si="40"/>
        <v>14.086744968798309</v>
      </c>
      <c r="H96" s="307">
        <f t="shared" ca="1" si="41"/>
        <v>70.567716892195165</v>
      </c>
      <c r="I96" s="304">
        <f t="shared" ca="1" si="42"/>
        <v>71.959982290110176</v>
      </c>
      <c r="J96" s="306">
        <f t="shared" ca="1" si="43"/>
        <v>6.1645914377448063</v>
      </c>
      <c r="K96" s="307">
        <f t="shared" ca="1" si="44"/>
        <v>32.553817204385197</v>
      </c>
      <c r="L96" s="304">
        <f t="shared" ca="1" si="29"/>
        <v>33.132358838012763</v>
      </c>
      <c r="M96" s="306">
        <f t="shared" ca="1" si="45"/>
        <v>1.3737659421768695</v>
      </c>
      <c r="N96" s="304">
        <f t="shared" ca="1" si="46"/>
        <v>78.710990525547714</v>
      </c>
      <c r="P96" s="310">
        <f t="shared" ca="1" si="47"/>
        <v>3</v>
      </c>
      <c r="Q96" s="304">
        <f t="shared" ca="1" si="48"/>
        <v>749.03</v>
      </c>
      <c r="R96" s="306">
        <f t="shared" ca="1" si="49"/>
        <v>0.37590325840349398</v>
      </c>
      <c r="S96" s="307">
        <f t="shared" ca="1" si="50"/>
        <v>8.7428753483581669</v>
      </c>
      <c r="T96" s="304">
        <f t="shared" ca="1" si="30"/>
        <v>85.767607167393621</v>
      </c>
      <c r="U96" s="311">
        <f t="shared" ca="1" si="31"/>
        <v>0</v>
      </c>
      <c r="V96" s="306">
        <f t="shared" ca="1" si="32"/>
        <v>1.2210186378192955</v>
      </c>
      <c r="W96" s="304">
        <f t="shared" ca="1" si="33"/>
        <v>20.404342430675392</v>
      </c>
      <c r="Y96" s="314" t="str">
        <f t="shared" ca="1" si="51"/>
        <v/>
      </c>
      <c r="Z96" s="315" t="str">
        <f t="shared" ca="1" si="52"/>
        <v/>
      </c>
      <c r="AA96" s="316" t="str">
        <f t="shared" ca="1" si="53"/>
        <v/>
      </c>
      <c r="AC96" s="310" t="e">
        <f t="shared" ca="1" si="54"/>
        <v>#N/A</v>
      </c>
      <c r="AD96" s="323" t="e">
        <f t="shared" ca="1" si="55"/>
        <v>#N/A</v>
      </c>
      <c r="AE96" s="324">
        <f t="shared" ca="1" si="34"/>
        <v>32.553817204385197</v>
      </c>
      <c r="AG96" s="306">
        <f t="shared" ca="1" si="56"/>
        <v>73.766095076135073</v>
      </c>
      <c r="AH96" s="304">
        <f t="shared" ca="1" si="57"/>
        <v>83.386804888642416</v>
      </c>
    </row>
    <row r="97" spans="1:34" x14ac:dyDescent="0.2">
      <c r="A97" s="347">
        <f t="shared" ca="1" si="35"/>
        <v>0.01</v>
      </c>
      <c r="B97" s="304">
        <f t="shared" ca="1" si="36"/>
        <v>0.9300000000000006</v>
      </c>
      <c r="D97" s="306">
        <f t="shared" ca="1" si="37"/>
        <v>16.294924252003629</v>
      </c>
      <c r="E97" s="307">
        <f t="shared" ca="1" si="38"/>
        <v>71.819617341844321</v>
      </c>
      <c r="F97" s="304">
        <f t="shared" ca="1" si="39"/>
        <v>73.64497261529452</v>
      </c>
      <c r="G97" s="306">
        <f t="shared" ca="1" si="40"/>
        <v>14.249694211318346</v>
      </c>
      <c r="H97" s="307">
        <f t="shared" ca="1" si="41"/>
        <v>71.285913065613613</v>
      </c>
      <c r="I97" s="304">
        <f t="shared" ca="1" si="42"/>
        <v>72.696184127602606</v>
      </c>
      <c r="J97" s="306">
        <f t="shared" ca="1" si="43"/>
        <v>6.3062736336453895</v>
      </c>
      <c r="K97" s="307">
        <f t="shared" ca="1" si="44"/>
        <v>33.263085354174244</v>
      </c>
      <c r="L97" s="304">
        <f t="shared" ca="1" si="29"/>
        <v>33.855604180423249</v>
      </c>
      <c r="M97" s="306">
        <f t="shared" ca="1" si="45"/>
        <v>1.3735017761272967</v>
      </c>
      <c r="N97" s="304">
        <f t="shared" ca="1" si="46"/>
        <v>78.695854925816548</v>
      </c>
      <c r="P97" s="310">
        <f t="shared" ca="1" si="47"/>
        <v>3</v>
      </c>
      <c r="Q97" s="304">
        <f t="shared" ca="1" si="48"/>
        <v>747.84999999999991</v>
      </c>
      <c r="R97" s="306">
        <f t="shared" ca="1" si="49"/>
        <v>0.37531107138172431</v>
      </c>
      <c r="S97" s="307">
        <f t="shared" ca="1" si="50"/>
        <v>8.7391222376443505</v>
      </c>
      <c r="T97" s="304">
        <f t="shared" ca="1" si="30"/>
        <v>85.730789151291077</v>
      </c>
      <c r="U97" s="311">
        <f t="shared" ca="1" si="31"/>
        <v>0</v>
      </c>
      <c r="V97" s="306">
        <f t="shared" ca="1" si="32"/>
        <v>1.2209320376929855</v>
      </c>
      <c r="W97" s="304">
        <f t="shared" ca="1" si="33"/>
        <v>20.822503063602941</v>
      </c>
      <c r="Y97" s="314" t="str">
        <f t="shared" ca="1" si="51"/>
        <v/>
      </c>
      <c r="Z97" s="315" t="str">
        <f t="shared" ca="1" si="52"/>
        <v/>
      </c>
      <c r="AA97" s="316" t="str">
        <f t="shared" ca="1" si="53"/>
        <v/>
      </c>
      <c r="AC97" s="310" t="e">
        <f t="shared" ca="1" si="54"/>
        <v>#N/A</v>
      </c>
      <c r="AD97" s="323" t="e">
        <f t="shared" ca="1" si="55"/>
        <v>#N/A</v>
      </c>
      <c r="AE97" s="324">
        <f t="shared" ca="1" si="34"/>
        <v>33.263085354174244</v>
      </c>
      <c r="AG97" s="306">
        <f t="shared" ca="1" si="56"/>
        <v>73.619930098801731</v>
      </c>
      <c r="AH97" s="304">
        <f t="shared" ca="1" si="57"/>
        <v>83.240128446287656</v>
      </c>
    </row>
    <row r="98" spans="1:34" x14ac:dyDescent="0.2">
      <c r="A98" s="347">
        <f t="shared" ca="1" si="35"/>
        <v>0.01</v>
      </c>
      <c r="B98" s="304">
        <f t="shared" ca="1" si="36"/>
        <v>0.94000000000000061</v>
      </c>
      <c r="D98" s="306">
        <f t="shared" ca="1" si="37"/>
        <v>16.287624834370501</v>
      </c>
      <c r="E98" s="307">
        <f t="shared" ca="1" si="38"/>
        <v>71.670920977661098</v>
      </c>
      <c r="F98" s="304">
        <f t="shared" ca="1" si="39"/>
        <v>73.498351250428357</v>
      </c>
      <c r="G98" s="306">
        <f t="shared" ca="1" si="40"/>
        <v>14.412570459662051</v>
      </c>
      <c r="H98" s="307">
        <f t="shared" ca="1" si="41"/>
        <v>72.002622275390223</v>
      </c>
      <c r="I98" s="304">
        <f t="shared" ca="1" si="42"/>
        <v>73.43091856832001</v>
      </c>
      <c r="J98" s="306">
        <f t="shared" ca="1" si="43"/>
        <v>6.4495849570002912</v>
      </c>
      <c r="K98" s="307">
        <f t="shared" ca="1" si="44"/>
        <v>33.979528030879266</v>
      </c>
      <c r="L98" s="304">
        <f t="shared" ca="1" si="29"/>
        <v>34.586203482297307</v>
      </c>
      <c r="M98" s="306">
        <f t="shared" ca="1" si="45"/>
        <v>1.3732399071928079</v>
      </c>
      <c r="N98" s="304">
        <f t="shared" ca="1" si="46"/>
        <v>78.680850941084756</v>
      </c>
      <c r="P98" s="310">
        <f t="shared" ca="1" si="47"/>
        <v>3</v>
      </c>
      <c r="Q98" s="304">
        <f t="shared" ca="1" si="48"/>
        <v>746.67</v>
      </c>
      <c r="R98" s="306">
        <f t="shared" ca="1" si="49"/>
        <v>0.37471888435995465</v>
      </c>
      <c r="S98" s="307">
        <f t="shared" ca="1" si="50"/>
        <v>8.7353750488007513</v>
      </c>
      <c r="T98" s="304">
        <f t="shared" ca="1" si="30"/>
        <v>85.694029228735374</v>
      </c>
      <c r="U98" s="311">
        <f t="shared" ca="1" si="31"/>
        <v>0</v>
      </c>
      <c r="V98" s="306">
        <f t="shared" ca="1" si="32"/>
        <v>1.2208445677974678</v>
      </c>
      <c r="W98" s="304">
        <f t="shared" ca="1" si="33"/>
        <v>21.244010709398268</v>
      </c>
      <c r="Y98" s="314" t="str">
        <f t="shared" ca="1" si="51"/>
        <v/>
      </c>
      <c r="Z98" s="315" t="str">
        <f t="shared" ca="1" si="52"/>
        <v/>
      </c>
      <c r="AA98" s="316" t="str">
        <f t="shared" ca="1" si="53"/>
        <v/>
      </c>
      <c r="AC98" s="310" t="e">
        <f t="shared" ca="1" si="54"/>
        <v>#N/A</v>
      </c>
      <c r="AD98" s="323" t="e">
        <f t="shared" ca="1" si="55"/>
        <v>#N/A</v>
      </c>
      <c r="AE98" s="324">
        <f t="shared" ca="1" si="34"/>
        <v>33.979528030879266</v>
      </c>
      <c r="AG98" s="306">
        <f t="shared" ca="1" si="56"/>
        <v>73.473192294235076</v>
      </c>
      <c r="AH98" s="304">
        <f t="shared" ca="1" si="57"/>
        <v>83.092883005183154</v>
      </c>
    </row>
    <row r="99" spans="1:34" x14ac:dyDescent="0.2">
      <c r="A99" s="347">
        <f t="shared" ca="1" si="35"/>
        <v>0.01</v>
      </c>
      <c r="B99" s="304">
        <f t="shared" ca="1" si="36"/>
        <v>0.95000000000000062</v>
      </c>
      <c r="D99" s="306">
        <f t="shared" ca="1" si="37"/>
        <v>16.279950082923616</v>
      </c>
      <c r="E99" s="307">
        <f t="shared" ca="1" si="38"/>
        <v>71.521716626379131</v>
      </c>
      <c r="F99" s="304">
        <f t="shared" ca="1" si="39"/>
        <v>73.351160344513715</v>
      </c>
      <c r="G99" s="306">
        <f t="shared" ca="1" si="40"/>
        <v>14.575369960491287</v>
      </c>
      <c r="H99" s="307">
        <f t="shared" ca="1" si="41"/>
        <v>72.717839441654021</v>
      </c>
      <c r="I99" s="304">
        <f t="shared" ca="1" si="42"/>
        <v>74.164179915558734</v>
      </c>
      <c r="J99" s="306">
        <f t="shared" ca="1" si="43"/>
        <v>6.594524659101058</v>
      </c>
      <c r="K99" s="307">
        <f t="shared" ca="1" si="44"/>
        <v>34.703130339464487</v>
      </c>
      <c r="L99" s="304">
        <f t="shared" ca="1" si="29"/>
        <v>35.324142039649772</v>
      </c>
      <c r="M99" s="306">
        <f t="shared" ca="1" si="45"/>
        <v>1.3729802877006971</v>
      </c>
      <c r="N99" s="304">
        <f t="shared" ca="1" si="46"/>
        <v>78.665975839907475</v>
      </c>
      <c r="P99" s="310">
        <f t="shared" ca="1" si="47"/>
        <v>3</v>
      </c>
      <c r="Q99" s="304">
        <f t="shared" ca="1" si="48"/>
        <v>745.4899999999999</v>
      </c>
      <c r="R99" s="306">
        <f t="shared" ca="1" si="49"/>
        <v>0.37412669733818499</v>
      </c>
      <c r="S99" s="307">
        <f t="shared" ca="1" si="50"/>
        <v>8.7316337818273695</v>
      </c>
      <c r="T99" s="304">
        <f t="shared" ca="1" si="30"/>
        <v>85.657327399726498</v>
      </c>
      <c r="U99" s="311">
        <f t="shared" ca="1" si="31"/>
        <v>0</v>
      </c>
      <c r="V99" s="306">
        <f t="shared" ca="1" si="32"/>
        <v>1.2207562301383477</v>
      </c>
      <c r="W99" s="304">
        <f t="shared" ca="1" si="33"/>
        <v>21.668834950757574</v>
      </c>
      <c r="Y99" s="314" t="str">
        <f t="shared" ca="1" si="51"/>
        <v/>
      </c>
      <c r="Z99" s="315" t="str">
        <f t="shared" ca="1" si="52"/>
        <v/>
      </c>
      <c r="AA99" s="316" t="str">
        <f t="shared" ca="1" si="53"/>
        <v/>
      </c>
      <c r="AC99" s="310" t="e">
        <f t="shared" ca="1" si="54"/>
        <v>#N/A</v>
      </c>
      <c r="AD99" s="323" t="e">
        <f t="shared" ca="1" si="55"/>
        <v>#N/A</v>
      </c>
      <c r="AE99" s="324">
        <f t="shared" ca="1" si="34"/>
        <v>34.703130339464487</v>
      </c>
      <c r="AG99" s="306">
        <f t="shared" ca="1" si="56"/>
        <v>73.325884782129833</v>
      </c>
      <c r="AH99" s="304">
        <f t="shared" ca="1" si="57"/>
        <v>82.945071608240355</v>
      </c>
    </row>
    <row r="100" spans="1:34" x14ac:dyDescent="0.2">
      <c r="A100" s="347">
        <f t="shared" ca="1" si="35"/>
        <v>0.01</v>
      </c>
      <c r="B100" s="304">
        <f t="shared" ca="1" si="36"/>
        <v>0.96000000000000063</v>
      </c>
      <c r="D100" s="306">
        <f t="shared" ca="1" si="37"/>
        <v>16.271905065578348</v>
      </c>
      <c r="E100" s="307">
        <f t="shared" ca="1" si="38"/>
        <v>71.372006575199123</v>
      </c>
      <c r="F100" s="304">
        <f t="shared" ca="1" si="39"/>
        <v>73.203403042710107</v>
      </c>
      <c r="G100" s="306">
        <f t="shared" ca="1" si="40"/>
        <v>14.738089011147069</v>
      </c>
      <c r="H100" s="307">
        <f t="shared" ca="1" si="41"/>
        <v>73.431559507406007</v>
      </c>
      <c r="I100" s="304">
        <f t="shared" ca="1" si="42"/>
        <v>74.895962503930775</v>
      </c>
      <c r="J100" s="306">
        <f t="shared" ca="1" si="43"/>
        <v>6.7410919539592502</v>
      </c>
      <c r="K100" s="307">
        <f t="shared" ca="1" si="44"/>
        <v>35.433877334209789</v>
      </c>
      <c r="L100" s="304">
        <f t="shared" ca="1" si="29"/>
        <v>36.069405091677908</v>
      </c>
      <c r="M100" s="306">
        <f t="shared" ca="1" si="45"/>
        <v>1.3727228714300548</v>
      </c>
      <c r="N100" s="304">
        <f t="shared" ca="1" si="46"/>
        <v>78.651226974021668</v>
      </c>
      <c r="P100" s="310">
        <f t="shared" ca="1" si="47"/>
        <v>3</v>
      </c>
      <c r="Q100" s="304">
        <f t="shared" ca="1" si="48"/>
        <v>744.31</v>
      </c>
      <c r="R100" s="306">
        <f t="shared" ca="1" si="49"/>
        <v>0.37353451031641538</v>
      </c>
      <c r="S100" s="307">
        <f t="shared" ca="1" si="50"/>
        <v>8.727898436724205</v>
      </c>
      <c r="T100" s="304">
        <f t="shared" ca="1" si="30"/>
        <v>85.620683664264462</v>
      </c>
      <c r="U100" s="311">
        <f t="shared" ca="1" si="31"/>
        <v>0</v>
      </c>
      <c r="V100" s="306">
        <f t="shared" ca="1" si="32"/>
        <v>1.2206670267287287</v>
      </c>
      <c r="W100" s="304">
        <f t="shared" ca="1" si="33"/>
        <v>22.096945305128784</v>
      </c>
      <c r="Y100" s="314" t="str">
        <f t="shared" ca="1" si="51"/>
        <v/>
      </c>
      <c r="Z100" s="315" t="str">
        <f t="shared" ca="1" si="52"/>
        <v/>
      </c>
      <c r="AA100" s="316" t="str">
        <f t="shared" ca="1" si="53"/>
        <v/>
      </c>
      <c r="AC100" s="310" t="e">
        <f t="shared" ca="1" si="54"/>
        <v>#N/A</v>
      </c>
      <c r="AD100" s="323" t="e">
        <f t="shared" ca="1" si="55"/>
        <v>#N/A</v>
      </c>
      <c r="AE100" s="324">
        <f t="shared" ca="1" si="34"/>
        <v>35.433877334209789</v>
      </c>
      <c r="AG100" s="306">
        <f t="shared" ca="1" si="56"/>
        <v>73.178010695136734</v>
      </c>
      <c r="AH100" s="304">
        <f t="shared" ca="1" si="57"/>
        <v>82.796697313593782</v>
      </c>
    </row>
    <row r="101" spans="1:34" x14ac:dyDescent="0.2">
      <c r="A101" s="347">
        <f t="shared" ca="1" si="35"/>
        <v>0.01</v>
      </c>
      <c r="B101" s="304">
        <f t="shared" ca="1" si="36"/>
        <v>0.97000000000000064</v>
      </c>
      <c r="D101" s="306">
        <f t="shared" ca="1" si="37"/>
        <v>16.263494717318242</v>
      </c>
      <c r="E101" s="307">
        <f t="shared" ca="1" si="38"/>
        <v>71.221793146986002</v>
      </c>
      <c r="F101" s="304">
        <f t="shared" ca="1" si="39"/>
        <v>73.055082502809483</v>
      </c>
      <c r="G101" s="306">
        <f t="shared" ca="1" si="40"/>
        <v>14.900723958320253</v>
      </c>
      <c r="H101" s="307">
        <f t="shared" ca="1" si="41"/>
        <v>74.143777438875873</v>
      </c>
      <c r="I101" s="304">
        <f t="shared" ca="1" si="42"/>
        <v>75.62626069949259</v>
      </c>
      <c r="J101" s="306">
        <f t="shared" ca="1" si="43"/>
        <v>6.8892860188065868</v>
      </c>
      <c r="K101" s="307">
        <f t="shared" ca="1" si="44"/>
        <v>36.171754018941201</v>
      </c>
      <c r="L101" s="304">
        <f t="shared" ca="1" si="29"/>
        <v>36.82197782107464</v>
      </c>
      <c r="M101" s="306">
        <f t="shared" ca="1" si="45"/>
        <v>1.3724676135527325</v>
      </c>
      <c r="N101" s="304">
        <f t="shared" ca="1" si="46"/>
        <v>78.636601774963637</v>
      </c>
      <c r="P101" s="310">
        <f t="shared" ca="1" si="47"/>
        <v>3</v>
      </c>
      <c r="Q101" s="304">
        <f t="shared" ca="1" si="48"/>
        <v>743.12999999999988</v>
      </c>
      <c r="R101" s="306">
        <f t="shared" ca="1" si="49"/>
        <v>0.37294232329464566</v>
      </c>
      <c r="S101" s="307">
        <f t="shared" ca="1" si="50"/>
        <v>8.7241690134912577</v>
      </c>
      <c r="T101" s="304">
        <f t="shared" ca="1" si="30"/>
        <v>85.584098022349238</v>
      </c>
      <c r="U101" s="311">
        <f t="shared" ca="1" si="31"/>
        <v>0</v>
      </c>
      <c r="V101" s="306">
        <f t="shared" ca="1" si="32"/>
        <v>1.2205769595891676</v>
      </c>
      <c r="W101" s="304">
        <f t="shared" ca="1" si="33"/>
        <v>22.528311226646935</v>
      </c>
      <c r="Y101" s="314" t="str">
        <f t="shared" ca="1" si="51"/>
        <v/>
      </c>
      <c r="Z101" s="315" t="str">
        <f t="shared" ca="1" si="52"/>
        <v/>
      </c>
      <c r="AA101" s="316" t="str">
        <f t="shared" ca="1" si="53"/>
        <v/>
      </c>
      <c r="AC101" s="310" t="e">
        <f t="shared" ca="1" si="54"/>
        <v>#N/A</v>
      </c>
      <c r="AD101" s="323" t="e">
        <f t="shared" ca="1" si="55"/>
        <v>#N/A</v>
      </c>
      <c r="AE101" s="324">
        <f t="shared" ca="1" si="34"/>
        <v>36.171754018941201</v>
      </c>
      <c r="AG101" s="306">
        <f t="shared" ca="1" si="56"/>
        <v>73.029573178743235</v>
      </c>
      <c r="AH101" s="304">
        <f t="shared" ca="1" si="57"/>
        <v>82.647763194391217</v>
      </c>
    </row>
    <row r="102" spans="1:34" x14ac:dyDescent="0.2">
      <c r="A102" s="347">
        <f t="shared" ca="1" si="35"/>
        <v>0.01</v>
      </c>
      <c r="B102" s="304">
        <f t="shared" ca="1" si="36"/>
        <v>0.98000000000000065</v>
      </c>
      <c r="D102" s="306">
        <f t="shared" ca="1" si="37"/>
        <v>16.25472384573154</v>
      </c>
      <c r="E102" s="307">
        <f t="shared" ca="1" si="38"/>
        <v>71.071078699223648</v>
      </c>
      <c r="F102" s="304">
        <f t="shared" ca="1" si="39"/>
        <v>72.906201895121612</v>
      </c>
      <c r="G102" s="306">
        <f t="shared" ca="1" si="40"/>
        <v>15.063271196777569</v>
      </c>
      <c r="H102" s="307">
        <f t="shared" ca="1" si="41"/>
        <v>74.85448822586811</v>
      </c>
      <c r="I102" s="304">
        <f t="shared" ca="1" si="42"/>
        <v>76.35506889987262</v>
      </c>
      <c r="J102" s="306">
        <f t="shared" ca="1" si="43"/>
        <v>7.0391059945820755</v>
      </c>
      <c r="K102" s="307">
        <f t="shared" ca="1" si="44"/>
        <v>36.916745347264921</v>
      </c>
      <c r="L102" s="304">
        <f t="shared" ca="1" si="29"/>
        <v>37.581845354343201</v>
      </c>
      <c r="M102" s="306">
        <f t="shared" ca="1" si="45"/>
        <v>1.3722144705772918</v>
      </c>
      <c r="N102" s="304">
        <f t="shared" ca="1" si="46"/>
        <v>78.622097750857506</v>
      </c>
      <c r="P102" s="310">
        <f t="shared" ca="1" si="47"/>
        <v>3</v>
      </c>
      <c r="Q102" s="304">
        <f t="shared" ca="1" si="48"/>
        <v>741.94999999999993</v>
      </c>
      <c r="R102" s="306">
        <f t="shared" ca="1" si="49"/>
        <v>0.37235013627287605</v>
      </c>
      <c r="S102" s="307">
        <f t="shared" ca="1" si="50"/>
        <v>8.7204455121285296</v>
      </c>
      <c r="T102" s="304">
        <f t="shared" ca="1" si="30"/>
        <v>85.547570473980883</v>
      </c>
      <c r="U102" s="311">
        <f t="shared" ca="1" si="31"/>
        <v>0</v>
      </c>
      <c r="V102" s="306">
        <f t="shared" ca="1" si="32"/>
        <v>1.2204860307476297</v>
      </c>
      <c r="W102" s="304">
        <f t="shared" ca="1" si="33"/>
        <v>22.962902108069475</v>
      </c>
      <c r="Y102" s="314" t="str">
        <f t="shared" ca="1" si="51"/>
        <v/>
      </c>
      <c r="Z102" s="315" t="str">
        <f t="shared" ca="1" si="52"/>
        <v/>
      </c>
      <c r="AA102" s="316" t="str">
        <f t="shared" ca="1" si="53"/>
        <v/>
      </c>
      <c r="AC102" s="310" t="e">
        <f t="shared" ca="1" si="54"/>
        <v>#N/A</v>
      </c>
      <c r="AD102" s="323" t="e">
        <f t="shared" ca="1" si="55"/>
        <v>#N/A</v>
      </c>
      <c r="AE102" s="324">
        <f t="shared" ca="1" si="34"/>
        <v>36.916745347264921</v>
      </c>
      <c r="AG102" s="306">
        <f t="shared" ca="1" si="56"/>
        <v>72.880575391148767</v>
      </c>
      <c r="AH102" s="304">
        <f t="shared" ca="1" si="57"/>
        <v>82.498272338582964</v>
      </c>
    </row>
    <row r="103" spans="1:34" x14ac:dyDescent="0.2">
      <c r="A103" s="347">
        <f t="shared" ca="1" si="35"/>
        <v>0.01</v>
      </c>
      <c r="B103" s="304">
        <f t="shared" ca="1" si="36"/>
        <v>0.99000000000000066</v>
      </c>
      <c r="D103" s="306">
        <f t="shared" ca="1" si="37"/>
        <v>16.245597136265928</v>
      </c>
      <c r="E103" s="307">
        <f t="shared" ca="1" si="38"/>
        <v>70.919865623010267</v>
      </c>
      <c r="F103" s="304">
        <f t="shared" ca="1" si="39"/>
        <v>72.756764402354264</v>
      </c>
      <c r="G103" s="306">
        <f t="shared" ca="1" si="40"/>
        <v>15.225727168140228</v>
      </c>
      <c r="H103" s="307">
        <f t="shared" ca="1" si="41"/>
        <v>75.56368688209821</v>
      </c>
      <c r="I103" s="304">
        <f t="shared" ca="1" si="42"/>
        <v>77.082381534397499</v>
      </c>
      <c r="J103" s="306">
        <f t="shared" ca="1" si="43"/>
        <v>7.1905509864066648</v>
      </c>
      <c r="K103" s="307">
        <f t="shared" ca="1" si="44"/>
        <v>37.66883622280475</v>
      </c>
      <c r="L103" s="304">
        <f t="shared" ca="1" si="29"/>
        <v>38.348992762113078</v>
      </c>
      <c r="M103" s="306">
        <f t="shared" ca="1" si="45"/>
        <v>1.3719634002957621</v>
      </c>
      <c r="N103" s="304">
        <f t="shared" ca="1" si="46"/>
        <v>78.607712483364693</v>
      </c>
      <c r="P103" s="310">
        <f t="shared" ca="1" si="47"/>
        <v>3</v>
      </c>
      <c r="Q103" s="304">
        <f t="shared" ca="1" si="48"/>
        <v>740.77</v>
      </c>
      <c r="R103" s="306">
        <f t="shared" ca="1" si="49"/>
        <v>0.37175794925110639</v>
      </c>
      <c r="S103" s="307">
        <f t="shared" ca="1" si="50"/>
        <v>8.7167279326360187</v>
      </c>
      <c r="T103" s="304">
        <f t="shared" ca="1" si="30"/>
        <v>85.511101019159355</v>
      </c>
      <c r="U103" s="311">
        <f t="shared" ca="1" si="31"/>
        <v>0</v>
      </c>
      <c r="V103" s="306">
        <f t="shared" ca="1" si="32"/>
        <v>1.2203942422394447</v>
      </c>
      <c r="W103" s="304">
        <f t="shared" ca="1" si="33"/>
        <v>23.400687282711228</v>
      </c>
      <c r="Y103" s="314" t="str">
        <f t="shared" ca="1" si="51"/>
        <v/>
      </c>
      <c r="Z103" s="315" t="str">
        <f t="shared" ca="1" si="52"/>
        <v/>
      </c>
      <c r="AA103" s="316" t="str">
        <f t="shared" ca="1" si="53"/>
        <v/>
      </c>
      <c r="AC103" s="310" t="e">
        <f t="shared" ca="1" si="54"/>
        <v>#N/A</v>
      </c>
      <c r="AD103" s="323" t="e">
        <f t="shared" ca="1" si="55"/>
        <v>#N/A</v>
      </c>
      <c r="AE103" s="324">
        <f t="shared" ca="1" si="34"/>
        <v>37.66883622280475</v>
      </c>
      <c r="AG103" s="306">
        <f t="shared" ca="1" si="56"/>
        <v>72.731020503135213</v>
      </c>
      <c r="AH103" s="304">
        <f t="shared" ca="1" si="57"/>
        <v>82.34822784871055</v>
      </c>
    </row>
    <row r="104" spans="1:34" x14ac:dyDescent="0.2">
      <c r="A104" s="347">
        <f t="shared" ca="1" si="35"/>
        <v>0.01</v>
      </c>
      <c r="B104" s="304">
        <f t="shared" ca="1" si="36"/>
        <v>1.0000000000000007</v>
      </c>
      <c r="D104" s="306">
        <f t="shared" ca="1" si="37"/>
        <v>16.236119157217843</v>
      </c>
      <c r="E104" s="307">
        <f t="shared" ca="1" si="38"/>
        <v>70.768156342092311</v>
      </c>
      <c r="F104" s="304">
        <f t="shared" ca="1" si="39"/>
        <v>72.606773219488247</v>
      </c>
      <c r="G104" s="306">
        <f t="shared" ca="1" si="40"/>
        <v>15.388088359712407</v>
      </c>
      <c r="H104" s="307">
        <f t="shared" ca="1" si="41"/>
        <v>76.27136844551913</v>
      </c>
      <c r="I104" s="304">
        <f t="shared" ca="1" si="42"/>
        <v>77.80819306421688</v>
      </c>
      <c r="J104" s="306">
        <f t="shared" ca="1" si="43"/>
        <v>7.3436200640459282</v>
      </c>
      <c r="K104" s="307">
        <f t="shared" ca="1" si="44"/>
        <v>38.428011499442839</v>
      </c>
      <c r="L104" s="304">
        <f t="shared" ca="1" si="29"/>
        <v>39.123405059457298</v>
      </c>
      <c r="M104" s="306">
        <f t="shared" ca="1" si="45"/>
        <v>1.3717143617330345</v>
      </c>
      <c r="N104" s="304">
        <f t="shared" ca="1" si="46"/>
        <v>78.593443624784399</v>
      </c>
      <c r="P104" s="310">
        <f t="shared" ca="1" si="47"/>
        <v>3</v>
      </c>
      <c r="Q104" s="304">
        <f t="shared" ca="1" si="48"/>
        <v>739.58999999999992</v>
      </c>
      <c r="R104" s="306">
        <f t="shared" ca="1" si="49"/>
        <v>0.37116576222933673</v>
      </c>
      <c r="S104" s="307">
        <f t="shared" ca="1" si="50"/>
        <v>8.7130162750137252</v>
      </c>
      <c r="T104" s="304">
        <f t="shared" ca="1" si="30"/>
        <v>85.474689657884653</v>
      </c>
      <c r="U104" s="311">
        <f t="shared" ca="1" si="31"/>
        <v>0</v>
      </c>
      <c r="V104" s="306">
        <f t="shared" ca="1" si="32"/>
        <v>1.2203015961072592</v>
      </c>
      <c r="W104" s="304">
        <f t="shared" ca="1" si="33"/>
        <v>23.841636026378847</v>
      </c>
      <c r="Y104" s="314" t="str">
        <f t="shared" ca="1" si="51"/>
        <v/>
      </c>
      <c r="Z104" s="315" t="str">
        <f t="shared" ca="1" si="52"/>
        <v/>
      </c>
      <c r="AA104" s="316" t="str">
        <f t="shared" ca="1" si="53"/>
        <v/>
      </c>
      <c r="AC104" s="310">
        <f t="shared" ca="1" si="54"/>
        <v>1.0000000000000007</v>
      </c>
      <c r="AD104" s="323">
        <f t="shared" ca="1" si="55"/>
        <v>7.3436200640459282</v>
      </c>
      <c r="AE104" s="324">
        <f t="shared" ca="1" si="34"/>
        <v>38.428011499442839</v>
      </c>
      <c r="AG104" s="306">
        <f t="shared" ca="1" si="56"/>
        <v>72.580911697932535</v>
      </c>
      <c r="AH104" s="304">
        <f t="shared" ca="1" si="57"/>
        <v>82.197632841694713</v>
      </c>
    </row>
    <row r="105" spans="1:34" x14ac:dyDescent="0.2">
      <c r="A105" s="347">
        <f t="shared" ca="1" si="35"/>
        <v>0.01</v>
      </c>
      <c r="B105" s="304">
        <f t="shared" ca="1" si="36"/>
        <v>1.0100000000000007</v>
      </c>
      <c r="D105" s="306">
        <f t="shared" ca="1" si="37"/>
        <v>16.221523758000899</v>
      </c>
      <c r="E105" s="307">
        <f t="shared" ca="1" si="38"/>
        <v>70.592307705318618</v>
      </c>
      <c r="F105" s="304">
        <f t="shared" ca="1" si="39"/>
        <v>72.432118153439177</v>
      </c>
      <c r="G105" s="306">
        <f t="shared" ca="1" si="40"/>
        <v>15.550303597292416</v>
      </c>
      <c r="H105" s="307">
        <f t="shared" ca="1" si="41"/>
        <v>76.977291522572315</v>
      </c>
      <c r="I105" s="304">
        <f t="shared" ca="1" si="42"/>
        <v>78.532256761913118</v>
      </c>
      <c r="J105" s="306">
        <f t="shared" ca="1" si="43"/>
        <v>7.4983120238309526</v>
      </c>
      <c r="K105" s="307">
        <f t="shared" ca="1" si="44"/>
        <v>39.194254799283293</v>
      </c>
      <c r="L105" s="304">
        <f t="shared" ca="1" si="29"/>
        <v>39.90506600016932</v>
      </c>
      <c r="M105" s="306">
        <f t="shared" ca="1" si="45"/>
        <v>1.3714673143399105</v>
      </c>
      <c r="N105" s="304">
        <f t="shared" ca="1" si="46"/>
        <v>78.579288851818674</v>
      </c>
      <c r="P105" s="310">
        <f t="shared" ca="1" si="47"/>
        <v>4</v>
      </c>
      <c r="Q105" s="304">
        <f t="shared" ca="1" si="48"/>
        <v>738.19999999999982</v>
      </c>
      <c r="R105" s="306">
        <f t="shared" ca="1" si="49"/>
        <v>0.37046818599182835</v>
      </c>
      <c r="S105" s="307">
        <f t="shared" ca="1" si="50"/>
        <v>8.7093115931538065</v>
      </c>
      <c r="T105" s="304">
        <f t="shared" ca="1" si="30"/>
        <v>85.438346728838852</v>
      </c>
      <c r="U105" s="311">
        <f t="shared" ca="1" si="31"/>
        <v>0</v>
      </c>
      <c r="V105" s="306">
        <f t="shared" ca="1" si="32"/>
        <v>1.2202080945452562</v>
      </c>
      <c r="W105" s="304">
        <f t="shared" ca="1" si="33"/>
        <v>24.285568370327372</v>
      </c>
      <c r="Y105" s="314" t="str">
        <f t="shared" ca="1" si="51"/>
        <v/>
      </c>
      <c r="Z105" s="315" t="str">
        <f t="shared" ca="1" si="52"/>
        <v/>
      </c>
      <c r="AA105" s="316" t="str">
        <f t="shared" ca="1" si="53"/>
        <v/>
      </c>
      <c r="AC105" s="310" t="e">
        <f t="shared" ca="1" si="54"/>
        <v>#N/A</v>
      </c>
      <c r="AD105" s="323" t="e">
        <f t="shared" ca="1" si="55"/>
        <v>#N/A</v>
      </c>
      <c r="AE105" s="324">
        <f t="shared" ca="1" si="34"/>
        <v>39.194254799283293</v>
      </c>
      <c r="AG105" s="306">
        <f t="shared" ca="1" si="56"/>
        <v>72.406130118963318</v>
      </c>
      <c r="AH105" s="304">
        <f t="shared" ca="1" si="57"/>
        <v>82.022368396505868</v>
      </c>
    </row>
    <row r="106" spans="1:34" x14ac:dyDescent="0.2">
      <c r="A106" s="347">
        <f t="shared" ca="1" si="35"/>
        <v>0.01</v>
      </c>
      <c r="B106" s="304">
        <f t="shared" ca="1" si="36"/>
        <v>1.0200000000000007</v>
      </c>
      <c r="D106" s="306">
        <f t="shared" ca="1" si="37"/>
        <v>16.201793179688817</v>
      </c>
      <c r="E106" s="307">
        <f t="shared" ca="1" si="38"/>
        <v>70.392302738223307</v>
      </c>
      <c r="F106" s="304">
        <f t="shared" ca="1" si="39"/>
        <v>72.232779172804172</v>
      </c>
      <c r="G106" s="306">
        <f t="shared" ca="1" si="40"/>
        <v>15.712321529089305</v>
      </c>
      <c r="H106" s="307">
        <f t="shared" ca="1" si="41"/>
        <v>77.681214549954547</v>
      </c>
      <c r="I106" s="304">
        <f t="shared" ca="1" si="42"/>
        <v>79.25432569765232</v>
      </c>
      <c r="J106" s="306">
        <f t="shared" ca="1" si="43"/>
        <v>7.654625149462861</v>
      </c>
      <c r="K106" s="307">
        <f t="shared" ca="1" si="44"/>
        <v>39.967547329645924</v>
      </c>
      <c r="L106" s="304">
        <f t="shared" ca="1" si="29"/>
        <v>40.693956869863079</v>
      </c>
      <c r="M106" s="306">
        <f t="shared" ca="1" si="45"/>
        <v>1.3712222179971054</v>
      </c>
      <c r="N106" s="304">
        <f t="shared" ca="1" si="46"/>
        <v>78.565245865801856</v>
      </c>
      <c r="P106" s="310">
        <f t="shared" ca="1" si="47"/>
        <v>4</v>
      </c>
      <c r="Q106" s="304">
        <f t="shared" ca="1" si="48"/>
        <v>736.59999999999991</v>
      </c>
      <c r="R106" s="306">
        <f t="shared" ca="1" si="49"/>
        <v>0.36966522053858142</v>
      </c>
      <c r="S106" s="307">
        <f t="shared" ca="1" si="50"/>
        <v>8.7056149409484203</v>
      </c>
      <c r="T106" s="304">
        <f t="shared" ca="1" si="30"/>
        <v>85.40208257070401</v>
      </c>
      <c r="U106" s="311">
        <f t="shared" ca="1" si="31"/>
        <v>0</v>
      </c>
      <c r="V106" s="306">
        <f t="shared" ca="1" si="32"/>
        <v>1.2201137400434225</v>
      </c>
      <c r="W106" s="304">
        <f t="shared" ca="1" si="33"/>
        <v>24.73229870870334</v>
      </c>
      <c r="Y106" s="314" t="str">
        <f t="shared" ca="1" si="51"/>
        <v/>
      </c>
      <c r="Z106" s="315" t="str">
        <f t="shared" ca="1" si="52"/>
        <v/>
      </c>
      <c r="AA106" s="316" t="str">
        <f t="shared" ca="1" si="53"/>
        <v/>
      </c>
      <c r="AC106" s="310" t="e">
        <f t="shared" ca="1" si="54"/>
        <v>#N/A</v>
      </c>
      <c r="AD106" s="323" t="e">
        <f t="shared" ca="1" si="55"/>
        <v>#N/A</v>
      </c>
      <c r="AE106" s="324">
        <f t="shared" ca="1" si="34"/>
        <v>39.967547329645924</v>
      </c>
      <c r="AG106" s="306">
        <f t="shared" ca="1" si="56"/>
        <v>72.206655524767882</v>
      </c>
      <c r="AH106" s="304">
        <f t="shared" ca="1" si="57"/>
        <v>81.822414207544824</v>
      </c>
    </row>
    <row r="107" spans="1:34" x14ac:dyDescent="0.2">
      <c r="A107" s="347">
        <f t="shared" ca="1" si="35"/>
        <v>0.01</v>
      </c>
      <c r="B107" s="304">
        <f t="shared" ca="1" si="36"/>
        <v>1.0300000000000007</v>
      </c>
      <c r="D107" s="306">
        <f t="shared" ca="1" si="37"/>
        <v>16.181696326860493</v>
      </c>
      <c r="E107" s="307">
        <f t="shared" ca="1" si="38"/>
        <v>70.191788521312091</v>
      </c>
      <c r="F107" s="304">
        <f t="shared" ca="1" si="39"/>
        <v>72.032870773247197</v>
      </c>
      <c r="G107" s="306">
        <f t="shared" ca="1" si="40"/>
        <v>15.874138492357909</v>
      </c>
      <c r="H107" s="307">
        <f t="shared" ca="1" si="41"/>
        <v>78.383132435167667</v>
      </c>
      <c r="I107" s="304">
        <f t="shared" ca="1" si="42"/>
        <v>79.974394172282373</v>
      </c>
      <c r="J107" s="306">
        <f t="shared" ca="1" si="43"/>
        <v>7.8125574495700967</v>
      </c>
      <c r="K107" s="307">
        <f t="shared" ca="1" si="44"/>
        <v>40.747869064571539</v>
      </c>
      <c r="L107" s="304">
        <f t="shared" ca="1" si="29"/>
        <v>41.490057691045685</v>
      </c>
      <c r="M107" s="306">
        <f t="shared" ca="1" si="45"/>
        <v>1.3709790337521022</v>
      </c>
      <c r="N107" s="304">
        <f t="shared" ca="1" si="46"/>
        <v>78.551312434919097</v>
      </c>
      <c r="P107" s="310">
        <f t="shared" ca="1" si="47"/>
        <v>4</v>
      </c>
      <c r="Q107" s="304">
        <f t="shared" ca="1" si="48"/>
        <v>734.99999999999989</v>
      </c>
      <c r="R107" s="306">
        <f t="shared" ca="1" si="49"/>
        <v>0.36886225508533443</v>
      </c>
      <c r="S107" s="307">
        <f t="shared" ca="1" si="50"/>
        <v>8.7019263183975664</v>
      </c>
      <c r="T107" s="304">
        <f t="shared" ca="1" si="30"/>
        <v>85.365897183480129</v>
      </c>
      <c r="U107" s="311">
        <f t="shared" ca="1" si="31"/>
        <v>0</v>
      </c>
      <c r="V107" s="306">
        <f t="shared" ca="1" si="32"/>
        <v>1.2200185352432726</v>
      </c>
      <c r="W107" s="304">
        <f t="shared" ca="1" si="33"/>
        <v>25.181787871613903</v>
      </c>
      <c r="Y107" s="314" t="str">
        <f t="shared" ca="1" si="51"/>
        <v/>
      </c>
      <c r="Z107" s="315" t="str">
        <f t="shared" ca="1" si="52"/>
        <v/>
      </c>
      <c r="AA107" s="316" t="str">
        <f t="shared" ca="1" si="53"/>
        <v/>
      </c>
      <c r="AC107" s="310" t="e">
        <f t="shared" ca="1" si="54"/>
        <v>#N/A</v>
      </c>
      <c r="AD107" s="323" t="e">
        <f t="shared" ca="1" si="55"/>
        <v>#N/A</v>
      </c>
      <c r="AE107" s="324">
        <f t="shared" ca="1" si="34"/>
        <v>40.747869064571539</v>
      </c>
      <c r="AG107" s="306">
        <f t="shared" ca="1" si="56"/>
        <v>72.006610984412745</v>
      </c>
      <c r="AH107" s="304">
        <f t="shared" ca="1" si="57"/>
        <v>81.621893280072072</v>
      </c>
    </row>
    <row r="108" spans="1:34" x14ac:dyDescent="0.2">
      <c r="A108" s="347">
        <f t="shared" ca="1" si="35"/>
        <v>0.01</v>
      </c>
      <c r="B108" s="304">
        <f t="shared" ca="1" si="36"/>
        <v>1.0400000000000007</v>
      </c>
      <c r="D108" s="306">
        <f t="shared" ca="1" si="37"/>
        <v>16.161237940076333</v>
      </c>
      <c r="E108" s="307">
        <f t="shared" ca="1" si="38"/>
        <v>69.990768676870545</v>
      </c>
      <c r="F108" s="304">
        <f t="shared" ca="1" si="39"/>
        <v>71.832397368701024</v>
      </c>
      <c r="G108" s="306">
        <f t="shared" ca="1" si="40"/>
        <v>16.035750871758673</v>
      </c>
      <c r="H108" s="307">
        <f t="shared" ca="1" si="41"/>
        <v>79.083040121936378</v>
      </c>
      <c r="I108" s="304">
        <f t="shared" ca="1" si="42"/>
        <v>80.692456530638026</v>
      </c>
      <c r="J108" s="306">
        <f t="shared" ca="1" si="43"/>
        <v>7.9721068963906792</v>
      </c>
      <c r="K108" s="307">
        <f t="shared" ca="1" si="44"/>
        <v>41.535199927357056</v>
      </c>
      <c r="L108" s="304">
        <f t="shared" ca="1" si="29"/>
        <v>42.293348429428015</v>
      </c>
      <c r="M108" s="306">
        <f t="shared" ca="1" si="45"/>
        <v>1.3707377237737324</v>
      </c>
      <c r="N108" s="304">
        <f t="shared" ca="1" si="46"/>
        <v>78.537486391604105</v>
      </c>
      <c r="P108" s="310">
        <f t="shared" ca="1" si="47"/>
        <v>4</v>
      </c>
      <c r="Q108" s="304">
        <f t="shared" ca="1" si="48"/>
        <v>733.39999999999986</v>
      </c>
      <c r="R108" s="306">
        <f t="shared" ca="1" si="49"/>
        <v>0.36805928963208739</v>
      </c>
      <c r="S108" s="307">
        <f t="shared" ca="1" si="50"/>
        <v>8.6982457255012449</v>
      </c>
      <c r="T108" s="304">
        <f t="shared" ca="1" si="30"/>
        <v>85.329790567167223</v>
      </c>
      <c r="U108" s="311">
        <f t="shared" ca="1" si="31"/>
        <v>0</v>
      </c>
      <c r="V108" s="306">
        <f t="shared" ca="1" si="32"/>
        <v>1.2199224827935145</v>
      </c>
      <c r="W108" s="304">
        <f t="shared" ca="1" si="33"/>
        <v>25.633996686050814</v>
      </c>
      <c r="Y108" s="314" t="str">
        <f t="shared" ca="1" si="51"/>
        <v/>
      </c>
      <c r="Z108" s="315" t="str">
        <f t="shared" ca="1" si="52"/>
        <v/>
      </c>
      <c r="AA108" s="316" t="str">
        <f t="shared" ca="1" si="53"/>
        <v/>
      </c>
      <c r="AC108" s="310" t="e">
        <f t="shared" ca="1" si="54"/>
        <v>#N/A</v>
      </c>
      <c r="AD108" s="323" t="e">
        <f t="shared" ca="1" si="55"/>
        <v>#N/A</v>
      </c>
      <c r="AE108" s="324">
        <f t="shared" ca="1" si="34"/>
        <v>41.535199927357056</v>
      </c>
      <c r="AG108" s="306">
        <f t="shared" ca="1" si="56"/>
        <v>71.80600089743902</v>
      </c>
      <c r="AH108" s="304">
        <f t="shared" ca="1" si="57"/>
        <v>81.420809951603687</v>
      </c>
    </row>
    <row r="109" spans="1:34" x14ac:dyDescent="0.2">
      <c r="A109" s="347">
        <f t="shared" ca="1" si="35"/>
        <v>0.01</v>
      </c>
      <c r="B109" s="304">
        <f t="shared" ca="1" si="36"/>
        <v>1.0500000000000007</v>
      </c>
      <c r="D109" s="306">
        <f t="shared" ca="1" si="37"/>
        <v>16.140422651690223</v>
      </c>
      <c r="E109" s="307">
        <f t="shared" ca="1" si="38"/>
        <v>69.789246855138984</v>
      </c>
      <c r="F109" s="304">
        <f t="shared" ca="1" si="39"/>
        <v>71.631363382129777</v>
      </c>
      <c r="G109" s="306">
        <f t="shared" ca="1" si="40"/>
        <v>16.197155098275573</v>
      </c>
      <c r="H109" s="307">
        <f t="shared" ca="1" si="41"/>
        <v>79.780932590487765</v>
      </c>
      <c r="I109" s="304">
        <f t="shared" ca="1" si="42"/>
        <v>81.408507161632357</v>
      </c>
      <c r="J109" s="306">
        <f t="shared" ca="1" si="43"/>
        <v>8.1332714262408512</v>
      </c>
      <c r="K109" s="307">
        <f t="shared" ca="1" si="44"/>
        <v>42.329519790919178</v>
      </c>
      <c r="L109" s="304">
        <f t="shared" ca="1" si="29"/>
        <v>43.103808994365266</v>
      </c>
      <c r="M109" s="306">
        <f t="shared" ca="1" si="45"/>
        <v>1.3704982513089548</v>
      </c>
      <c r="N109" s="304">
        <f t="shared" ca="1" si="46"/>
        <v>78.523765630062755</v>
      </c>
      <c r="P109" s="310">
        <f t="shared" ca="1" si="47"/>
        <v>4</v>
      </c>
      <c r="Q109" s="304">
        <f t="shared" ca="1" si="48"/>
        <v>731.79999999999984</v>
      </c>
      <c r="R109" s="306">
        <f t="shared" ca="1" si="49"/>
        <v>0.36725632417884041</v>
      </c>
      <c r="S109" s="307">
        <f t="shared" ca="1" si="50"/>
        <v>8.6945731622594558</v>
      </c>
      <c r="T109" s="304">
        <f t="shared" ca="1" si="30"/>
        <v>85.293762721765262</v>
      </c>
      <c r="U109" s="311">
        <f t="shared" ca="1" si="31"/>
        <v>0</v>
      </c>
      <c r="V109" s="306">
        <f t="shared" ca="1" si="32"/>
        <v>1.2198255853499793</v>
      </c>
      <c r="W109" s="304">
        <f t="shared" ca="1" si="33"/>
        <v>26.088885978425555</v>
      </c>
      <c r="Y109" s="314" t="str">
        <f t="shared" ca="1" si="51"/>
        <v/>
      </c>
      <c r="Z109" s="315" t="str">
        <f t="shared" ca="1" si="52"/>
        <v/>
      </c>
      <c r="AA109" s="316" t="str">
        <f t="shared" ca="1" si="53"/>
        <v/>
      </c>
      <c r="AC109" s="310" t="e">
        <f t="shared" ca="1" si="54"/>
        <v>#N/A</v>
      </c>
      <c r="AD109" s="323" t="e">
        <f t="shared" ca="1" si="55"/>
        <v>#N/A</v>
      </c>
      <c r="AE109" s="324">
        <f t="shared" ca="1" si="34"/>
        <v>42.329519790919178</v>
      </c>
      <c r="AG109" s="306">
        <f t="shared" ca="1" si="56"/>
        <v>71.60482967250158</v>
      </c>
      <c r="AH109" s="304">
        <f t="shared" ca="1" si="57"/>
        <v>81.219168570483092</v>
      </c>
    </row>
    <row r="110" spans="1:34" x14ac:dyDescent="0.2">
      <c r="A110" s="347">
        <f t="shared" ca="1" si="35"/>
        <v>0.01</v>
      </c>
      <c r="B110" s="304">
        <f t="shared" ca="1" si="36"/>
        <v>1.0600000000000007</v>
      </c>
      <c r="D110" s="306">
        <f t="shared" ca="1" si="37"/>
        <v>16.119254990086844</v>
      </c>
      <c r="E110" s="307">
        <f t="shared" ca="1" si="38"/>
        <v>69.587226733348757</v>
      </c>
      <c r="F110" s="304">
        <f t="shared" ca="1" si="39"/>
        <v>71.429773245292665</v>
      </c>
      <c r="G110" s="306">
        <f t="shared" ca="1" si="40"/>
        <v>16.358347648176441</v>
      </c>
      <c r="H110" s="307">
        <f t="shared" ca="1" si="41"/>
        <v>80.47680485782125</v>
      </c>
      <c r="I110" s="304">
        <f t="shared" ca="1" si="42"/>
        <v>82.122540498345771</v>
      </c>
      <c r="J110" s="306">
        <f t="shared" ca="1" si="43"/>
        <v>8.2960489399731117</v>
      </c>
      <c r="K110" s="307">
        <f t="shared" ca="1" si="44"/>
        <v>43.130808478160723</v>
      </c>
      <c r="L110" s="304">
        <f t="shared" ca="1" si="29"/>
        <v>43.92141923929838</v>
      </c>
      <c r="M110" s="306">
        <f t="shared" ca="1" si="45"/>
        <v>1.3702605806417061</v>
      </c>
      <c r="N110" s="304">
        <f t="shared" ca="1" si="46"/>
        <v>78.510148103915355</v>
      </c>
      <c r="P110" s="310">
        <f t="shared" ca="1" si="47"/>
        <v>4</v>
      </c>
      <c r="Q110" s="304">
        <f t="shared" ca="1" si="48"/>
        <v>730.19999999999982</v>
      </c>
      <c r="R110" s="306">
        <f t="shared" ca="1" si="49"/>
        <v>0.36645335872559343</v>
      </c>
      <c r="S110" s="307">
        <f t="shared" ca="1" si="50"/>
        <v>8.690908628672199</v>
      </c>
      <c r="T110" s="304">
        <f t="shared" ca="1" si="30"/>
        <v>85.257813647274276</v>
      </c>
      <c r="U110" s="311">
        <f t="shared" ca="1" si="31"/>
        <v>0</v>
      </c>
      <c r="V110" s="306">
        <f t="shared" ca="1" si="32"/>
        <v>1.2197278455755629</v>
      </c>
      <c r="W110" s="304">
        <f t="shared" ca="1" si="33"/>
        <v>26.546416577095648</v>
      </c>
      <c r="Y110" s="314" t="str">
        <f t="shared" ca="1" si="51"/>
        <v/>
      </c>
      <c r="Z110" s="315" t="str">
        <f t="shared" ca="1" si="52"/>
        <v/>
      </c>
      <c r="AA110" s="316" t="str">
        <f t="shared" ca="1" si="53"/>
        <v/>
      </c>
      <c r="AC110" s="310" t="e">
        <f t="shared" ca="1" si="54"/>
        <v>#N/A</v>
      </c>
      <c r="AD110" s="323" t="e">
        <f t="shared" ca="1" si="55"/>
        <v>#N/A</v>
      </c>
      <c r="AE110" s="324">
        <f t="shared" ca="1" si="34"/>
        <v>43.130808478160723</v>
      </c>
      <c r="AG110" s="306">
        <f t="shared" ca="1" si="56"/>
        <v>71.403101727124451</v>
      </c>
      <c r="AH110" s="304">
        <f t="shared" ca="1" si="57"/>
        <v>81.016973495572088</v>
      </c>
    </row>
    <row r="111" spans="1:34" x14ac:dyDescent="0.2">
      <c r="A111" s="347">
        <f t="shared" ca="1" si="35"/>
        <v>0.01</v>
      </c>
      <c r="B111" s="304">
        <f t="shared" ca="1" si="36"/>
        <v>1.0700000000000007</v>
      </c>
      <c r="D111" s="306">
        <f t="shared" ca="1" si="37"/>
        <v>16.097739383713094</v>
      </c>
      <c r="E111" s="307">
        <f t="shared" ca="1" si="38"/>
        <v>69.384712014789486</v>
      </c>
      <c r="F111" s="304">
        <f t="shared" ca="1" si="39"/>
        <v>71.227631398504471</v>
      </c>
      <c r="G111" s="306">
        <f t="shared" ca="1" si="40"/>
        <v>16.519325042013573</v>
      </c>
      <c r="H111" s="307">
        <f t="shared" ca="1" si="41"/>
        <v>81.170651977969143</v>
      </c>
      <c r="I111" s="304">
        <f t="shared" ca="1" si="42"/>
        <v>82.834551018112506</v>
      </c>
      <c r="J111" s="306">
        <f t="shared" ca="1" si="43"/>
        <v>8.4604373034240616</v>
      </c>
      <c r="K111" s="307">
        <f t="shared" ca="1" si="44"/>
        <v>43.939045762339674</v>
      </c>
      <c r="L111" s="304">
        <f t="shared" ca="1" si="29"/>
        <v>44.746158962196404</v>
      </c>
      <c r="M111" s="306">
        <f t="shared" ca="1" si="45"/>
        <v>1.3700246770537055</v>
      </c>
      <c r="N111" s="304">
        <f t="shared" ca="1" si="46"/>
        <v>78.496631823950921</v>
      </c>
      <c r="P111" s="310">
        <f t="shared" ca="1" si="47"/>
        <v>4</v>
      </c>
      <c r="Q111" s="304">
        <f t="shared" ca="1" si="48"/>
        <v>728.59999999999991</v>
      </c>
      <c r="R111" s="306">
        <f t="shared" ca="1" si="49"/>
        <v>0.3656503932723465</v>
      </c>
      <c r="S111" s="307">
        <f t="shared" ca="1" si="50"/>
        <v>8.6872521247394747</v>
      </c>
      <c r="T111" s="304">
        <f t="shared" ca="1" si="30"/>
        <v>85.22194334369425</v>
      </c>
      <c r="U111" s="311">
        <f t="shared" ca="1" si="31"/>
        <v>0</v>
      </c>
      <c r="V111" s="306">
        <f t="shared" ca="1" si="32"/>
        <v>1.2196292661401555</v>
      </c>
      <c r="W111" s="304">
        <f t="shared" ca="1" si="33"/>
        <v>27.006549314881674</v>
      </c>
      <c r="Y111" s="314" t="str">
        <f t="shared" ca="1" si="51"/>
        <v/>
      </c>
      <c r="Z111" s="315" t="str">
        <f t="shared" ca="1" si="52"/>
        <v/>
      </c>
      <c r="AA111" s="316" t="str">
        <f t="shared" ca="1" si="53"/>
        <v/>
      </c>
      <c r="AC111" s="310" t="e">
        <f t="shared" ca="1" si="54"/>
        <v>#N/A</v>
      </c>
      <c r="AD111" s="323" t="e">
        <f t="shared" ca="1" si="55"/>
        <v>#N/A</v>
      </c>
      <c r="AE111" s="324">
        <f t="shared" ca="1" si="34"/>
        <v>43.939045762339674</v>
      </c>
      <c r="AG111" s="306">
        <f t="shared" ca="1" si="56"/>
        <v>71.20082148745314</v>
      </c>
      <c r="AH111" s="304">
        <f t="shared" ca="1" si="57"/>
        <v>80.81422909594194</v>
      </c>
    </row>
    <row r="112" spans="1:34" x14ac:dyDescent="0.2">
      <c r="A112" s="347">
        <f t="shared" ca="1" si="35"/>
        <v>0.01</v>
      </c>
      <c r="B112" s="304">
        <f t="shared" ca="1" si="36"/>
        <v>1.0800000000000007</v>
      </c>
      <c r="D112" s="306">
        <f t="shared" ca="1" si="37"/>
        <v>16.075880164915443</v>
      </c>
      <c r="E112" s="307">
        <f t="shared" ca="1" si="38"/>
        <v>69.181706427905752</v>
      </c>
      <c r="F112" s="304">
        <f t="shared" ca="1" si="39"/>
        <v>71.024942290393014</v>
      </c>
      <c r="G112" s="306">
        <f t="shared" ca="1" si="40"/>
        <v>16.680083843662729</v>
      </c>
      <c r="H112" s="307">
        <f t="shared" ca="1" si="41"/>
        <v>81.862469042248208</v>
      </c>
      <c r="I112" s="304">
        <f t="shared" ca="1" si="42"/>
        <v>83.544533242604601</v>
      </c>
      <c r="J112" s="306">
        <f t="shared" ca="1" si="43"/>
        <v>8.6264343478524435</v>
      </c>
      <c r="K112" s="307">
        <f t="shared" ca="1" si="44"/>
        <v>44.75421136744076</v>
      </c>
      <c r="L112" s="304">
        <f t="shared" ca="1" si="29"/>
        <v>45.578007905999712</v>
      </c>
      <c r="M112" s="306">
        <f t="shared" ca="1" si="45"/>
        <v>1.3697905067871021</v>
      </c>
      <c r="N112" s="304">
        <f t="shared" ca="1" si="46"/>
        <v>78.4832148559871</v>
      </c>
      <c r="P112" s="310">
        <f t="shared" ca="1" si="47"/>
        <v>4</v>
      </c>
      <c r="Q112" s="304">
        <f t="shared" ca="1" si="48"/>
        <v>726.99999999999989</v>
      </c>
      <c r="R112" s="306">
        <f t="shared" ca="1" si="49"/>
        <v>0.36484742781909951</v>
      </c>
      <c r="S112" s="307">
        <f t="shared" ca="1" si="50"/>
        <v>8.6836036504612846</v>
      </c>
      <c r="T112" s="304">
        <f t="shared" ca="1" si="30"/>
        <v>85.186151811025212</v>
      </c>
      <c r="U112" s="311">
        <f t="shared" ca="1" si="31"/>
        <v>0</v>
      </c>
      <c r="V112" s="306">
        <f t="shared" ca="1" si="32"/>
        <v>1.2195298497205798</v>
      </c>
      <c r="W112" s="304">
        <f t="shared" ca="1" si="33"/>
        <v>27.469245031574829</v>
      </c>
      <c r="Y112" s="314" t="str">
        <f t="shared" ca="1" si="51"/>
        <v/>
      </c>
      <c r="Z112" s="315" t="str">
        <f t="shared" ca="1" si="52"/>
        <v/>
      </c>
      <c r="AA112" s="316" t="str">
        <f t="shared" ca="1" si="53"/>
        <v/>
      </c>
      <c r="AC112" s="310" t="e">
        <f t="shared" ca="1" si="54"/>
        <v>#N/A</v>
      </c>
      <c r="AD112" s="323" t="e">
        <f t="shared" ca="1" si="55"/>
        <v>#N/A</v>
      </c>
      <c r="AE112" s="324">
        <f t="shared" ca="1" si="34"/>
        <v>44.75421136744076</v>
      </c>
      <c r="AG112" s="306">
        <f t="shared" ca="1" si="56"/>
        <v>70.997993388004417</v>
      </c>
      <c r="AH112" s="304">
        <f t="shared" ca="1" si="57"/>
        <v>80.610939750564683</v>
      </c>
    </row>
    <row r="113" spans="1:34" x14ac:dyDescent="0.2">
      <c r="A113" s="347">
        <f t="shared" ca="1" si="35"/>
        <v>0.01</v>
      </c>
      <c r="B113" s="304">
        <f t="shared" ca="1" si="36"/>
        <v>1.0900000000000007</v>
      </c>
      <c r="D113" s="306">
        <f t="shared" ca="1" si="37"/>
        <v>16.053681573594051</v>
      </c>
      <c r="E113" s="307">
        <f t="shared" ca="1" si="38"/>
        <v>68.978213725421782</v>
      </c>
      <c r="F113" s="304">
        <f t="shared" ca="1" si="39"/>
        <v>70.821710377654099</v>
      </c>
      <c r="G113" s="306">
        <f t="shared" ca="1" si="40"/>
        <v>16.84062065939867</v>
      </c>
      <c r="H113" s="307">
        <f t="shared" ca="1" si="41"/>
        <v>82.55225117950242</v>
      </c>
      <c r="I113" s="304">
        <f t="shared" ca="1" si="42"/>
        <v>84.252481737913357</v>
      </c>
      <c r="J113" s="306">
        <f t="shared" ca="1" si="43"/>
        <v>8.7940378703677506</v>
      </c>
      <c r="K113" s="307">
        <f t="shared" ca="1" si="44"/>
        <v>45.576284968549515</v>
      </c>
      <c r="L113" s="304">
        <f t="shared" ca="1" si="29"/>
        <v>46.416945759064056</v>
      </c>
      <c r="M113" s="306">
        <f t="shared" ca="1" si="45"/>
        <v>1.3695580370088616</v>
      </c>
      <c r="N113" s="304">
        <f t="shared" ca="1" si="46"/>
        <v>78.469895318829572</v>
      </c>
      <c r="P113" s="310">
        <f t="shared" ca="1" si="47"/>
        <v>4</v>
      </c>
      <c r="Q113" s="304">
        <f t="shared" ca="1" si="48"/>
        <v>725.39999999999986</v>
      </c>
      <c r="R113" s="306">
        <f t="shared" ca="1" si="49"/>
        <v>0.36404446236585247</v>
      </c>
      <c r="S113" s="307">
        <f t="shared" ca="1" si="50"/>
        <v>8.6799632058376268</v>
      </c>
      <c r="T113" s="304">
        <f t="shared" ca="1" si="30"/>
        <v>85.150439049267121</v>
      </c>
      <c r="U113" s="311">
        <f t="shared" ca="1" si="31"/>
        <v>0</v>
      </c>
      <c r="V113" s="306">
        <f t="shared" ca="1" si="32"/>
        <v>1.2194295990005199</v>
      </c>
      <c r="W113" s="304">
        <f t="shared" ca="1" si="33"/>
        <v>27.934464576434745</v>
      </c>
      <c r="Y113" s="314" t="str">
        <f t="shared" ca="1" si="51"/>
        <v/>
      </c>
      <c r="Z113" s="315" t="str">
        <f t="shared" ca="1" si="52"/>
        <v/>
      </c>
      <c r="AA113" s="316" t="str">
        <f t="shared" ca="1" si="53"/>
        <v/>
      </c>
      <c r="AC113" s="310" t="e">
        <f t="shared" ca="1" si="54"/>
        <v>#N/A</v>
      </c>
      <c r="AD113" s="323" t="e">
        <f t="shared" ca="1" si="55"/>
        <v>#N/A</v>
      </c>
      <c r="AE113" s="324">
        <f t="shared" ca="1" si="34"/>
        <v>45.576284968549515</v>
      </c>
      <c r="AG113" s="306">
        <f t="shared" ca="1" si="56"/>
        <v>70.794621871413568</v>
      </c>
      <c r="AH113" s="304">
        <f t="shared" ca="1" si="57"/>
        <v>80.407109848004694</v>
      </c>
    </row>
    <row r="114" spans="1:34" x14ac:dyDescent="0.2">
      <c r="A114" s="347">
        <f t="shared" ca="1" si="35"/>
        <v>0.01</v>
      </c>
      <c r="B114" s="304">
        <f t="shared" ca="1" si="36"/>
        <v>1.1000000000000008</v>
      </c>
      <c r="D114" s="306">
        <f t="shared" ca="1" si="37"/>
        <v>16.031147760684071</v>
      </c>
      <c r="E114" s="307">
        <f t="shared" ca="1" si="38"/>
        <v>68.77423768349189</v>
      </c>
      <c r="F114" s="304">
        <f t="shared" ca="1" si="39"/>
        <v>70.617940124803425</v>
      </c>
      <c r="G114" s="306">
        <f t="shared" ca="1" si="40"/>
        <v>17.00093213700551</v>
      </c>
      <c r="H114" s="307">
        <f t="shared" ca="1" si="41"/>
        <v>83.239993556337339</v>
      </c>
      <c r="I114" s="304">
        <f t="shared" ca="1" si="42"/>
        <v>84.95839111462827</v>
      </c>
      <c r="J114" s="306">
        <f t="shared" ca="1" si="43"/>
        <v>8.9632456343497715</v>
      </c>
      <c r="K114" s="307">
        <f t="shared" ca="1" si="44"/>
        <v>46.405246192228716</v>
      </c>
      <c r="L114" s="304">
        <f t="shared" ca="1" si="29"/>
        <v>47.262952155605426</v>
      </c>
      <c r="M114" s="306">
        <f t="shared" ca="1" si="45"/>
        <v>1.3693272357767963</v>
      </c>
      <c r="N114" s="304">
        <f t="shared" ca="1" si="46"/>
        <v>78.456671382325808</v>
      </c>
      <c r="P114" s="310">
        <f t="shared" ca="1" si="47"/>
        <v>4</v>
      </c>
      <c r="Q114" s="304">
        <f t="shared" ca="1" si="48"/>
        <v>723.79999999999984</v>
      </c>
      <c r="R114" s="306">
        <f t="shared" ca="1" si="49"/>
        <v>0.36324149691260549</v>
      </c>
      <c r="S114" s="307">
        <f t="shared" ca="1" si="50"/>
        <v>8.6763307908685015</v>
      </c>
      <c r="T114" s="304">
        <f t="shared" ca="1" si="30"/>
        <v>85.114805058420004</v>
      </c>
      <c r="U114" s="311">
        <f t="shared" ca="1" si="31"/>
        <v>0</v>
      </c>
      <c r="V114" s="306">
        <f t="shared" ca="1" si="32"/>
        <v>1.2193285166704613</v>
      </c>
      <c r="W114" s="304">
        <f t="shared" ca="1" si="33"/>
        <v>28.402168810677548</v>
      </c>
      <c r="Y114" s="314" t="str">
        <f t="shared" ca="1" si="51"/>
        <v/>
      </c>
      <c r="Z114" s="315" t="str">
        <f t="shared" ca="1" si="52"/>
        <v/>
      </c>
      <c r="AA114" s="316" t="str">
        <f t="shared" ca="1" si="53"/>
        <v/>
      </c>
      <c r="AC114" s="310" t="e">
        <f t="shared" ca="1" si="54"/>
        <v>#N/A</v>
      </c>
      <c r="AD114" s="323" t="e">
        <f t="shared" ca="1" si="55"/>
        <v>#N/A</v>
      </c>
      <c r="AE114" s="324">
        <f t="shared" ca="1" si="34"/>
        <v>46.405246192228716</v>
      </c>
      <c r="AG114" s="306">
        <f t="shared" ca="1" si="56"/>
        <v>70.590711388179102</v>
      </c>
      <c r="AH114" s="304">
        <f t="shared" ca="1" si="57"/>
        <v>80.202743786110176</v>
      </c>
    </row>
    <row r="115" spans="1:34" x14ac:dyDescent="0.2">
      <c r="A115" s="347">
        <f t="shared" ca="1" si="35"/>
        <v>0.01</v>
      </c>
      <c r="B115" s="304">
        <f t="shared" ca="1" si="36"/>
        <v>1.1100000000000008</v>
      </c>
      <c r="D115" s="306">
        <f t="shared" ca="1" si="37"/>
        <v>16.008282791473508</v>
      </c>
      <c r="E115" s="307">
        <f t="shared" ca="1" si="38"/>
        <v>68.569782100876466</v>
      </c>
      <c r="F115" s="304">
        <f t="shared" ca="1" si="39"/>
        <v>70.413636003926584</v>
      </c>
      <c r="G115" s="306">
        <f t="shared" ca="1" si="40"/>
        <v>17.161014964920245</v>
      </c>
      <c r="H115" s="307">
        <f t="shared" ca="1" si="41"/>
        <v>83.925691377346098</v>
      </c>
      <c r="I115" s="304">
        <f t="shared" ca="1" si="42"/>
        <v>85.662256027913259</v>
      </c>
      <c r="J115" s="306">
        <f t="shared" ca="1" si="43"/>
        <v>9.1340553698594</v>
      </c>
      <c r="K115" s="307">
        <f t="shared" ca="1" si="44"/>
        <v>47.241074616897137</v>
      </c>
      <c r="L115" s="304">
        <f t="shared" ca="1" si="29"/>
        <v>48.11600667614573</v>
      </c>
      <c r="M115" s="306">
        <f t="shared" ca="1" si="45"/>
        <v>1.3690980720071471</v>
      </c>
      <c r="N115" s="304">
        <f t="shared" ca="1" si="46"/>
        <v>78.443541265507605</v>
      </c>
      <c r="P115" s="310">
        <f t="shared" ca="1" si="47"/>
        <v>4</v>
      </c>
      <c r="Q115" s="304">
        <f t="shared" ca="1" si="48"/>
        <v>722.19999999999982</v>
      </c>
      <c r="R115" s="306">
        <f t="shared" ca="1" si="49"/>
        <v>0.3624385314593585</v>
      </c>
      <c r="S115" s="307">
        <f t="shared" ca="1" si="50"/>
        <v>8.6727064055539085</v>
      </c>
      <c r="T115" s="304">
        <f t="shared" ca="1" si="30"/>
        <v>85.079249838483847</v>
      </c>
      <c r="U115" s="311">
        <f t="shared" ca="1" si="31"/>
        <v>0</v>
      </c>
      <c r="V115" s="306">
        <f t="shared" ca="1" si="32"/>
        <v>1.2192266054276195</v>
      </c>
      <c r="W115" s="304">
        <f t="shared" ca="1" si="33"/>
        <v>28.872318609953396</v>
      </c>
      <c r="Y115" s="314" t="str">
        <f t="shared" ca="1" si="51"/>
        <v/>
      </c>
      <c r="Z115" s="315" t="str">
        <f t="shared" ca="1" si="52"/>
        <v/>
      </c>
      <c r="AA115" s="316" t="str">
        <f t="shared" ca="1" si="53"/>
        <v/>
      </c>
      <c r="AC115" s="310" t="e">
        <f t="shared" ca="1" si="54"/>
        <v>#N/A</v>
      </c>
      <c r="AD115" s="323" t="e">
        <f t="shared" ca="1" si="55"/>
        <v>#N/A</v>
      </c>
      <c r="AE115" s="324">
        <f t="shared" ca="1" si="34"/>
        <v>47.241074616897137</v>
      </c>
      <c r="AG115" s="306">
        <f t="shared" ca="1" si="56"/>
        <v>70.386266396405645</v>
      </c>
      <c r="AH115" s="304">
        <f t="shared" ca="1" si="57"/>
        <v>79.997845971705161</v>
      </c>
    </row>
    <row r="116" spans="1:34" x14ac:dyDescent="0.2">
      <c r="A116" s="347">
        <f t="shared" ca="1" si="35"/>
        <v>0.01</v>
      </c>
      <c r="B116" s="304">
        <f t="shared" ca="1" si="36"/>
        <v>1.1200000000000008</v>
      </c>
      <c r="D116" s="306">
        <f t="shared" ca="1" si="37"/>
        <v>15.98509064876685</v>
      </c>
      <c r="E116" s="307">
        <f t="shared" ca="1" si="38"/>
        <v>68.364850798141134</v>
      </c>
      <c r="F116" s="304">
        <f t="shared" ca="1" si="39"/>
        <v>70.208802494426521</v>
      </c>
      <c r="G116" s="306">
        <f t="shared" ca="1" si="40"/>
        <v>17.320865871407914</v>
      </c>
      <c r="H116" s="307">
        <f t="shared" ca="1" si="41"/>
        <v>84.609339885327515</v>
      </c>
      <c r="I116" s="304">
        <f t="shared" ca="1" si="42"/>
        <v>86.364071177580414</v>
      </c>
      <c r="J116" s="306">
        <f t="shared" ca="1" si="43"/>
        <v>9.3064647740410411</v>
      </c>
      <c r="K116" s="307">
        <f t="shared" ca="1" si="44"/>
        <v>48.083749773210506</v>
      </c>
      <c r="L116" s="304">
        <f t="shared" ca="1" si="29"/>
        <v>48.976088847959147</v>
      </c>
      <c r="M116" s="306">
        <f t="shared" ca="1" si="45"/>
        <v>1.3688705154436334</v>
      </c>
      <c r="N116" s="304">
        <f t="shared" ca="1" si="46"/>
        <v>78.430503234817763</v>
      </c>
      <c r="P116" s="310">
        <f t="shared" ca="1" si="47"/>
        <v>4</v>
      </c>
      <c r="Q116" s="304">
        <f t="shared" ca="1" si="48"/>
        <v>720.59999999999991</v>
      </c>
      <c r="R116" s="306">
        <f t="shared" ca="1" si="49"/>
        <v>0.36163556600611158</v>
      </c>
      <c r="S116" s="307">
        <f t="shared" ca="1" si="50"/>
        <v>8.6690900498938479</v>
      </c>
      <c r="T116" s="304">
        <f t="shared" ca="1" si="30"/>
        <v>85.04377338945865</v>
      </c>
      <c r="U116" s="311">
        <f t="shared" ca="1" si="31"/>
        <v>0</v>
      </c>
      <c r="V116" s="306">
        <f t="shared" ca="1" si="32"/>
        <v>1.219123867975876</v>
      </c>
      <c r="W116" s="304">
        <f t="shared" ca="1" si="33"/>
        <v>29.344874866813878</v>
      </c>
      <c r="Y116" s="314" t="str">
        <f t="shared" ca="1" si="51"/>
        <v/>
      </c>
      <c r="Z116" s="315" t="str">
        <f t="shared" ca="1" si="52"/>
        <v/>
      </c>
      <c r="AA116" s="316" t="str">
        <f t="shared" ca="1" si="53"/>
        <v/>
      </c>
      <c r="AC116" s="310" t="e">
        <f t="shared" ca="1" si="54"/>
        <v>#N/A</v>
      </c>
      <c r="AD116" s="323" t="e">
        <f t="shared" ca="1" si="55"/>
        <v>#N/A</v>
      </c>
      <c r="AE116" s="324">
        <f t="shared" ca="1" si="34"/>
        <v>48.083749773210506</v>
      </c>
      <c r="AG116" s="306">
        <f t="shared" ca="1" si="56"/>
        <v>70.181291361544481</v>
      </c>
      <c r="AH116" s="304">
        <f t="shared" ca="1" si="57"/>
        <v>79.792420820281677</v>
      </c>
    </row>
    <row r="117" spans="1:34" x14ac:dyDescent="0.2">
      <c r="A117" s="347">
        <f t="shared" ca="1" si="35"/>
        <v>0.01</v>
      </c>
      <c r="B117" s="304">
        <f t="shared" ca="1" si="36"/>
        <v>1.1300000000000008</v>
      </c>
      <c r="D117" s="306">
        <f t="shared" ca="1" si="37"/>
        <v>15.961575235902686</v>
      </c>
      <c r="E117" s="307">
        <f t="shared" ca="1" si="38"/>
        <v>68.15944761687841</v>
      </c>
      <c r="F117" s="304">
        <f t="shared" ca="1" si="39"/>
        <v>70.00344408276905</v>
      </c>
      <c r="G117" s="306">
        <f t="shared" ca="1" si="40"/>
        <v>17.480481623766941</v>
      </c>
      <c r="H117" s="307">
        <f t="shared" ca="1" si="41"/>
        <v>85.290934361496298</v>
      </c>
      <c r="I117" s="304">
        <f t="shared" ca="1" si="42"/>
        <v>87.063831308161056</v>
      </c>
      <c r="J117" s="306">
        <f t="shared" ca="1" si="43"/>
        <v>9.4804715115169156</v>
      </c>
      <c r="K117" s="307">
        <f t="shared" ca="1" si="44"/>
        <v>48.933251144444625</v>
      </c>
      <c r="L117" s="304">
        <f t="shared" ca="1" si="29"/>
        <v>49.843178145519325</v>
      </c>
      <c r="M117" s="306">
        <f t="shared" ca="1" si="45"/>
        <v>1.3686445366278917</v>
      </c>
      <c r="N117" s="304">
        <f t="shared" ca="1" si="46"/>
        <v>78.4175556024164</v>
      </c>
      <c r="P117" s="310">
        <f t="shared" ca="1" si="47"/>
        <v>4</v>
      </c>
      <c r="Q117" s="304">
        <f t="shared" ca="1" si="48"/>
        <v>718.99999999999989</v>
      </c>
      <c r="R117" s="306">
        <f t="shared" ca="1" si="49"/>
        <v>0.36083260055286454</v>
      </c>
      <c r="S117" s="307">
        <f t="shared" ca="1" si="50"/>
        <v>8.6654817238883197</v>
      </c>
      <c r="T117" s="304">
        <f t="shared" ca="1" si="30"/>
        <v>85.008375711344428</v>
      </c>
      <c r="U117" s="311">
        <f t="shared" ca="1" si="31"/>
        <v>0</v>
      </c>
      <c r="V117" s="306">
        <f t="shared" ca="1" si="32"/>
        <v>1.2190203070257095</v>
      </c>
      <c r="W117" s="304">
        <f t="shared" ca="1" si="33"/>
        <v>29.819798493168509</v>
      </c>
      <c r="Y117" s="314" t="str">
        <f t="shared" ca="1" si="51"/>
        <v/>
      </c>
      <c r="Z117" s="315" t="str">
        <f t="shared" ca="1" si="52"/>
        <v/>
      </c>
      <c r="AA117" s="316" t="str">
        <f t="shared" ca="1" si="53"/>
        <v/>
      </c>
      <c r="AC117" s="310" t="e">
        <f t="shared" ca="1" si="54"/>
        <v>#N/A</v>
      </c>
      <c r="AD117" s="323" t="e">
        <f t="shared" ca="1" si="55"/>
        <v>#N/A</v>
      </c>
      <c r="AE117" s="324">
        <f t="shared" ca="1" si="34"/>
        <v>48.933251144444625</v>
      </c>
      <c r="AG117" s="306">
        <f t="shared" ca="1" si="56"/>
        <v>69.975790756132483</v>
      </c>
      <c r="AH117" s="304">
        <f t="shared" ca="1" si="57"/>
        <v>79.586472755692157</v>
      </c>
    </row>
    <row r="118" spans="1:34" x14ac:dyDescent="0.2">
      <c r="A118" s="347">
        <f t="shared" ca="1" si="35"/>
        <v>0.01</v>
      </c>
      <c r="B118" s="304">
        <f t="shared" ca="1" si="36"/>
        <v>1.1400000000000008</v>
      </c>
      <c r="D118" s="306">
        <f t="shared" ca="1" si="37"/>
        <v>15.937740379633251</v>
      </c>
      <c r="E118" s="307">
        <f t="shared" ca="1" si="38"/>
        <v>67.953576418950973</v>
      </c>
      <c r="F118" s="304">
        <f t="shared" ca="1" si="39"/>
        <v>69.79756526222674</v>
      </c>
      <c r="G118" s="306">
        <f t="shared" ca="1" si="40"/>
        <v>17.639859027563276</v>
      </c>
      <c r="H118" s="307">
        <f t="shared" ca="1" si="41"/>
        <v>85.970470125685807</v>
      </c>
      <c r="I118" s="304">
        <f t="shared" ca="1" si="42"/>
        <v>87.761531208974134</v>
      </c>
      <c r="J118" s="306">
        <f t="shared" ca="1" si="43"/>
        <v>9.6560732147735671</v>
      </c>
      <c r="K118" s="307">
        <f t="shared" ca="1" si="44"/>
        <v>49.789558166880539</v>
      </c>
      <c r="L118" s="304">
        <f t="shared" ca="1" si="29"/>
        <v>50.717253990947185</v>
      </c>
      <c r="M118" s="306">
        <f t="shared" ca="1" si="45"/>
        <v>1.3684201068712278</v>
      </c>
      <c r="N118" s="304">
        <f t="shared" ca="1" si="46"/>
        <v>78.404696724562413</v>
      </c>
      <c r="P118" s="310">
        <f t="shared" ca="1" si="47"/>
        <v>4</v>
      </c>
      <c r="Q118" s="304">
        <f t="shared" ca="1" si="48"/>
        <v>717.39999999999986</v>
      </c>
      <c r="R118" s="306">
        <f t="shared" ca="1" si="49"/>
        <v>0.36002963509961755</v>
      </c>
      <c r="S118" s="307">
        <f t="shared" ca="1" si="50"/>
        <v>8.6618814275373239</v>
      </c>
      <c r="T118" s="304">
        <f t="shared" ca="1" si="30"/>
        <v>84.973056804141152</v>
      </c>
      <c r="U118" s="311">
        <f t="shared" ca="1" si="31"/>
        <v>0</v>
      </c>
      <c r="V118" s="306">
        <f t="shared" ca="1" si="32"/>
        <v>1.21891592529413</v>
      </c>
      <c r="W118" s="304">
        <f t="shared" ca="1" si="33"/>
        <v>30.297050422730432</v>
      </c>
      <c r="Y118" s="314" t="str">
        <f t="shared" ca="1" si="51"/>
        <v/>
      </c>
      <c r="Z118" s="315" t="str">
        <f t="shared" ca="1" si="52"/>
        <v/>
      </c>
      <c r="AA118" s="316" t="str">
        <f t="shared" ca="1" si="53"/>
        <v/>
      </c>
      <c r="AC118" s="310" t="e">
        <f t="shared" ca="1" si="54"/>
        <v>#N/A</v>
      </c>
      <c r="AD118" s="323" t="e">
        <f t="shared" ca="1" si="55"/>
        <v>#N/A</v>
      </c>
      <c r="AE118" s="324">
        <f t="shared" ca="1" si="34"/>
        <v>49.789558166880539</v>
      </c>
      <c r="AG118" s="306">
        <f t="shared" ca="1" si="56"/>
        <v>69.769769059529352</v>
      </c>
      <c r="AH118" s="304">
        <f t="shared" ca="1" si="57"/>
        <v>79.380006209842406</v>
      </c>
    </row>
    <row r="119" spans="1:34" x14ac:dyDescent="0.2">
      <c r="A119" s="347">
        <f t="shared" ca="1" si="35"/>
        <v>0.01</v>
      </c>
      <c r="B119" s="304">
        <f t="shared" ca="1" si="36"/>
        <v>1.1500000000000008</v>
      </c>
      <c r="D119" s="306">
        <f t="shared" ca="1" si="37"/>
        <v>15.913589832873274</v>
      </c>
      <c r="E119" s="307">
        <f t="shared" ca="1" si="38"/>
        <v>67.747241085754595</v>
      </c>
      <c r="F119" s="304">
        <f t="shared" ca="1" si="39"/>
        <v>69.591170532620609</v>
      </c>
      <c r="G119" s="306">
        <f t="shared" ca="1" si="40"/>
        <v>17.798994925892007</v>
      </c>
      <c r="H119" s="307">
        <f t="shared" ca="1" si="41"/>
        <v>86.647942536543354</v>
      </c>
      <c r="I119" s="304">
        <f t="shared" ca="1" si="42"/>
        <v>88.457165714192143</v>
      </c>
      <c r="J119" s="306">
        <f t="shared" ca="1" si="43"/>
        <v>9.8332674845408441</v>
      </c>
      <c r="K119" s="307">
        <f t="shared" ca="1" si="44"/>
        <v>50.652650230191682</v>
      </c>
      <c r="L119" s="304">
        <f t="shared" ca="1" si="29"/>
        <v>51.598295754459429</v>
      </c>
      <c r="M119" s="306">
        <f t="shared" ca="1" si="45"/>
        <v>1.3681971982276142</v>
      </c>
      <c r="N119" s="304">
        <f t="shared" ca="1" si="46"/>
        <v>78.391925000066365</v>
      </c>
      <c r="P119" s="310">
        <f t="shared" ca="1" si="47"/>
        <v>4</v>
      </c>
      <c r="Q119" s="304">
        <f t="shared" ca="1" si="48"/>
        <v>715.79999999999984</v>
      </c>
      <c r="R119" s="306">
        <f t="shared" ca="1" si="49"/>
        <v>0.35922666964637057</v>
      </c>
      <c r="S119" s="307">
        <f t="shared" ca="1" si="50"/>
        <v>8.6582891608408605</v>
      </c>
      <c r="T119" s="304">
        <f t="shared" ca="1" si="30"/>
        <v>84.93781666784885</v>
      </c>
      <c r="U119" s="311">
        <f t="shared" ca="1" si="31"/>
        <v>0</v>
      </c>
      <c r="V119" s="306">
        <f t="shared" ca="1" si="32"/>
        <v>1.218810725504611</v>
      </c>
      <c r="W119" s="304">
        <f t="shared" ca="1" si="33"/>
        <v>30.776591613450993</v>
      </c>
      <c r="Y119" s="314" t="str">
        <f t="shared" ca="1" si="51"/>
        <v/>
      </c>
      <c r="Z119" s="315" t="str">
        <f t="shared" ca="1" si="52"/>
        <v/>
      </c>
      <c r="AA119" s="316" t="str">
        <f t="shared" ca="1" si="53"/>
        <v/>
      </c>
      <c r="AC119" s="310" t="e">
        <f t="shared" ca="1" si="54"/>
        <v>#N/A</v>
      </c>
      <c r="AD119" s="323" t="e">
        <f t="shared" ca="1" si="55"/>
        <v>#N/A</v>
      </c>
      <c r="AE119" s="324">
        <f t="shared" ca="1" si="34"/>
        <v>50.652650230191682</v>
      </c>
      <c r="AG119" s="306">
        <f t="shared" ca="1" si="56"/>
        <v>69.563230757653173</v>
      </c>
      <c r="AH119" s="304">
        <f t="shared" ca="1" si="57"/>
        <v>79.173025622384728</v>
      </c>
    </row>
    <row r="120" spans="1:34" x14ac:dyDescent="0.2">
      <c r="A120" s="347">
        <f t="shared" ca="1" si="35"/>
        <v>0.01</v>
      </c>
      <c r="B120" s="304">
        <f t="shared" ca="1" si="36"/>
        <v>1.1600000000000008</v>
      </c>
      <c r="D120" s="306">
        <f t="shared" ca="1" si="37"/>
        <v>15.889127277325027</v>
      </c>
      <c r="E120" s="307">
        <f t="shared" ca="1" si="38"/>
        <v>67.5404455175008</v>
      </c>
      <c r="F120" s="304">
        <f t="shared" ca="1" si="39"/>
        <v>69.384264400060687</v>
      </c>
      <c r="G120" s="306">
        <f t="shared" ca="1" si="40"/>
        <v>17.957886198665257</v>
      </c>
      <c r="H120" s="307">
        <f t="shared" ca="1" si="41"/>
        <v>87.323346991718367</v>
      </c>
      <c r="I120" s="304">
        <f t="shared" ca="1" si="42"/>
        <v>89.150729702904059</v>
      </c>
      <c r="J120" s="306">
        <f t="shared" ca="1" si="43"/>
        <v>10.012051890163631</v>
      </c>
      <c r="K120" s="307">
        <f t="shared" ca="1" si="44"/>
        <v>51.522506677832993</v>
      </c>
      <c r="L120" s="304">
        <f t="shared" ca="1" si="29"/>
        <v>52.486282754817708</v>
      </c>
      <c r="M120" s="306">
        <f t="shared" ca="1" si="45"/>
        <v>1.3679757834678656</v>
      </c>
      <c r="N120" s="304">
        <f t="shared" ca="1" si="46"/>
        <v>78.379238868810873</v>
      </c>
      <c r="P120" s="310">
        <f t="shared" ca="1" si="47"/>
        <v>4</v>
      </c>
      <c r="Q120" s="304">
        <f t="shared" ca="1" si="48"/>
        <v>714.19999999999982</v>
      </c>
      <c r="R120" s="306">
        <f t="shared" ca="1" si="49"/>
        <v>0.35842370419312358</v>
      </c>
      <c r="S120" s="307">
        <f t="shared" ca="1" si="50"/>
        <v>8.6547049237989295</v>
      </c>
      <c r="T120" s="304">
        <f t="shared" ca="1" si="30"/>
        <v>84.902655302467508</v>
      </c>
      <c r="U120" s="311">
        <f t="shared" ca="1" si="31"/>
        <v>0</v>
      </c>
      <c r="V120" s="306">
        <f t="shared" ca="1" si="32"/>
        <v>1.2187047103870219</v>
      </c>
      <c r="W120" s="304">
        <f t="shared" ca="1" si="33"/>
        <v>31.258383049942715</v>
      </c>
      <c r="Y120" s="314" t="str">
        <f t="shared" ca="1" si="51"/>
        <v/>
      </c>
      <c r="Z120" s="315" t="str">
        <f t="shared" ca="1" si="52"/>
        <v/>
      </c>
      <c r="AA120" s="316" t="str">
        <f t="shared" ca="1" si="53"/>
        <v/>
      </c>
      <c r="AC120" s="310" t="e">
        <f t="shared" ca="1" si="54"/>
        <v>#N/A</v>
      </c>
      <c r="AD120" s="323" t="e">
        <f t="shared" ca="1" si="55"/>
        <v>#N/A</v>
      </c>
      <c r="AE120" s="324">
        <f t="shared" ca="1" si="34"/>
        <v>51.522506677832993</v>
      </c>
      <c r="AG120" s="306">
        <f t="shared" ca="1" si="56"/>
        <v>69.356180342714666</v>
      </c>
      <c r="AH120" s="304">
        <f t="shared" ca="1" si="57"/>
        <v>78.965535440411557</v>
      </c>
    </row>
    <row r="121" spans="1:34" x14ac:dyDescent="0.2">
      <c r="A121" s="347">
        <f t="shared" ca="1" si="35"/>
        <v>0.01</v>
      </c>
      <c r="B121" s="304">
        <f t="shared" ca="1" si="36"/>
        <v>1.1700000000000008</v>
      </c>
      <c r="D121" s="306">
        <f t="shared" ca="1" si="37"/>
        <v>15.864356325986099</v>
      </c>
      <c r="E121" s="307">
        <f t="shared" ca="1" si="38"/>
        <v>67.333193632517492</v>
      </c>
      <c r="F121" s="304">
        <f t="shared" ca="1" si="39"/>
        <v>69.17685137668488</v>
      </c>
      <c r="G121" s="306">
        <f t="shared" ca="1" si="40"/>
        <v>18.116529761925118</v>
      </c>
      <c r="H121" s="307">
        <f t="shared" ca="1" si="41"/>
        <v>87.996678928043536</v>
      </c>
      <c r="I121" s="304">
        <f t="shared" ca="1" si="42"/>
        <v>89.842218099175952</v>
      </c>
      <c r="J121" s="306">
        <f t="shared" ca="1" si="43"/>
        <v>10.192423969966583</v>
      </c>
      <c r="K121" s="307">
        <f t="shared" ca="1" si="44"/>
        <v>52.399106807431799</v>
      </c>
      <c r="L121" s="304">
        <f t="shared" ca="1" si="29"/>
        <v>53.381194259778368</v>
      </c>
      <c r="M121" s="306">
        <f t="shared" ca="1" si="45"/>
        <v>1.3677558360549322</v>
      </c>
      <c r="N121" s="304">
        <f t="shared" ca="1" si="46"/>
        <v>78.366636810334967</v>
      </c>
      <c r="P121" s="310">
        <f t="shared" ca="1" si="47"/>
        <v>4</v>
      </c>
      <c r="Q121" s="304">
        <f t="shared" ca="1" si="48"/>
        <v>712.59999999999991</v>
      </c>
      <c r="R121" s="306">
        <f t="shared" ca="1" si="49"/>
        <v>0.3576207387398766</v>
      </c>
      <c r="S121" s="307">
        <f t="shared" ca="1" si="50"/>
        <v>8.6511287164115309</v>
      </c>
      <c r="T121" s="304">
        <f t="shared" ca="1" si="30"/>
        <v>84.867572707997127</v>
      </c>
      <c r="U121" s="311">
        <f t="shared" ca="1" si="31"/>
        <v>0</v>
      </c>
      <c r="V121" s="306">
        <f t="shared" ca="1" si="32"/>
        <v>1.2185978826775583</v>
      </c>
      <c r="W121" s="304">
        <f t="shared" ca="1" si="33"/>
        <v>31.742385745890903</v>
      </c>
      <c r="Y121" s="314" t="str">
        <f t="shared" ca="1" si="51"/>
        <v/>
      </c>
      <c r="Z121" s="315" t="str">
        <f t="shared" ca="1" si="52"/>
        <v/>
      </c>
      <c r="AA121" s="316" t="str">
        <f t="shared" ca="1" si="53"/>
        <v/>
      </c>
      <c r="AC121" s="310" t="e">
        <f t="shared" ca="1" si="54"/>
        <v>#N/A</v>
      </c>
      <c r="AD121" s="323" t="e">
        <f t="shared" ca="1" si="55"/>
        <v>#N/A</v>
      </c>
      <c r="AE121" s="324">
        <f t="shared" ca="1" si="34"/>
        <v>52.399106807431799</v>
      </c>
      <c r="AG121" s="306">
        <f t="shared" ca="1" si="56"/>
        <v>69.148622312950152</v>
      </c>
      <c r="AH121" s="304">
        <f t="shared" ca="1" si="57"/>
        <v>78.757540118149592</v>
      </c>
    </row>
    <row r="122" spans="1:34" x14ac:dyDescent="0.2">
      <c r="A122" s="347">
        <f t="shared" ca="1" si="35"/>
        <v>0.01</v>
      </c>
      <c r="B122" s="304">
        <f t="shared" ca="1" si="36"/>
        <v>1.1800000000000008</v>
      </c>
      <c r="D122" s="306">
        <f t="shared" ca="1" si="37"/>
        <v>15.83928052554602</v>
      </c>
      <c r="E122" s="307">
        <f t="shared" ca="1" si="38"/>
        <v>67.125489366567066</v>
      </c>
      <c r="F122" s="304">
        <f t="shared" ca="1" si="39"/>
        <v>68.968935980396637</v>
      </c>
      <c r="G122" s="306">
        <f t="shared" ca="1" si="40"/>
        <v>18.274922567180578</v>
      </c>
      <c r="H122" s="307">
        <f t="shared" ca="1" si="41"/>
        <v>88.667933821709212</v>
      </c>
      <c r="I122" s="304">
        <f t="shared" ca="1" si="42"/>
        <v>90.531625872108634</v>
      </c>
      <c r="J122" s="306">
        <f t="shared" ca="1" si="43"/>
        <v>10.374381231612112</v>
      </c>
      <c r="K122" s="307">
        <f t="shared" ca="1" si="44"/>
        <v>53.282429871180561</v>
      </c>
      <c r="L122" s="304">
        <f t="shared" ca="1" si="29"/>
        <v>54.283009486542845</v>
      </c>
      <c r="M122" s="306">
        <f t="shared" ca="1" si="45"/>
        <v>1.3675373301202536</v>
      </c>
      <c r="N122" s="304">
        <f t="shared" ca="1" si="46"/>
        <v>78.354117342479327</v>
      </c>
      <c r="P122" s="310">
        <f t="shared" ca="1" si="47"/>
        <v>4</v>
      </c>
      <c r="Q122" s="304">
        <f t="shared" ca="1" si="48"/>
        <v>710.99999999999989</v>
      </c>
      <c r="R122" s="306">
        <f t="shared" ca="1" si="49"/>
        <v>0.35681777328662961</v>
      </c>
      <c r="S122" s="307">
        <f t="shared" ca="1" si="50"/>
        <v>8.6475605386786647</v>
      </c>
      <c r="T122" s="304">
        <f t="shared" ca="1" si="30"/>
        <v>84.832568884437705</v>
      </c>
      <c r="U122" s="311">
        <f t="shared" ca="1" si="31"/>
        <v>0</v>
      </c>
      <c r="V122" s="306">
        <f t="shared" ca="1" si="32"/>
        <v>1.2184902451186774</v>
      </c>
      <c r="W122" s="304">
        <f t="shared" ca="1" si="33"/>
        <v>32.22856074645334</v>
      </c>
      <c r="Y122" s="314" t="str">
        <f t="shared" ca="1" si="51"/>
        <v/>
      </c>
      <c r="Z122" s="315" t="str">
        <f t="shared" ca="1" si="52"/>
        <v/>
      </c>
      <c r="AA122" s="316" t="str">
        <f t="shared" ca="1" si="53"/>
        <v/>
      </c>
      <c r="AC122" s="310" t="e">
        <f t="shared" ca="1" si="54"/>
        <v>#N/A</v>
      </c>
      <c r="AD122" s="323" t="e">
        <f t="shared" ca="1" si="55"/>
        <v>#N/A</v>
      </c>
      <c r="AE122" s="324">
        <f t="shared" ca="1" si="34"/>
        <v>53.282429871180561</v>
      </c>
      <c r="AG122" s="306">
        <f t="shared" ca="1" si="56"/>
        <v>68.940561172353213</v>
      </c>
      <c r="AH122" s="304">
        <f t="shared" ca="1" si="57"/>
        <v>78.549044116654258</v>
      </c>
    </row>
    <row r="123" spans="1:34" x14ac:dyDescent="0.2">
      <c r="A123" s="347">
        <f t="shared" ca="1" si="35"/>
        <v>0.01</v>
      </c>
      <c r="B123" s="304">
        <f t="shared" ca="1" si="36"/>
        <v>1.1900000000000008</v>
      </c>
      <c r="D123" s="306">
        <f t="shared" ca="1" si="37"/>
        <v>15.813903358677342</v>
      </c>
      <c r="E123" s="307">
        <f t="shared" ca="1" si="38"/>
        <v>66.917336672181278</v>
      </c>
      <c r="F123" s="304">
        <f t="shared" ca="1" si="39"/>
        <v>68.760522734601452</v>
      </c>
      <c r="G123" s="306">
        <f t="shared" ca="1" si="40"/>
        <v>18.433061600767353</v>
      </c>
      <c r="H123" s="307">
        <f t="shared" ca="1" si="41"/>
        <v>89.33710718843102</v>
      </c>
      <c r="I123" s="304">
        <f t="shared" ca="1" si="42"/>
        <v>91.218948035892723</v>
      </c>
      <c r="J123" s="306">
        <f t="shared" ca="1" si="43"/>
        <v>10.557921152451852</v>
      </c>
      <c r="K123" s="307">
        <f t="shared" ca="1" si="44"/>
        <v>54.172455076231259</v>
      </c>
      <c r="L123" s="304">
        <f t="shared" ca="1" si="29"/>
        <v>55.191707602208538</v>
      </c>
      <c r="M123" s="306">
        <f t="shared" ca="1" si="45"/>
        <v>1.3673202404411162</v>
      </c>
      <c r="N123" s="304">
        <f t="shared" ca="1" si="46"/>
        <v>78.341679020088904</v>
      </c>
      <c r="P123" s="310">
        <f t="shared" ca="1" si="47"/>
        <v>4</v>
      </c>
      <c r="Q123" s="304">
        <f t="shared" ca="1" si="48"/>
        <v>709.39999999999986</v>
      </c>
      <c r="R123" s="306">
        <f t="shared" ca="1" si="49"/>
        <v>0.35601480783338263</v>
      </c>
      <c r="S123" s="307">
        <f t="shared" ca="1" si="50"/>
        <v>8.6440003906003309</v>
      </c>
      <c r="T123" s="304">
        <f t="shared" ca="1" si="30"/>
        <v>84.797643831789244</v>
      </c>
      <c r="U123" s="311">
        <f t="shared" ca="1" si="31"/>
        <v>0</v>
      </c>
      <c r="V123" s="306">
        <f t="shared" ca="1" si="32"/>
        <v>1.2183818004590279</v>
      </c>
      <c r="W123" s="304">
        <f t="shared" ca="1" si="33"/>
        <v>32.716869130647744</v>
      </c>
      <c r="Y123" s="314" t="str">
        <f t="shared" ca="1" si="51"/>
        <v/>
      </c>
      <c r="Z123" s="315" t="str">
        <f t="shared" ca="1" si="52"/>
        <v/>
      </c>
      <c r="AA123" s="316" t="str">
        <f t="shared" ca="1" si="53"/>
        <v/>
      </c>
      <c r="AC123" s="310" t="e">
        <f t="shared" ca="1" si="54"/>
        <v>#N/A</v>
      </c>
      <c r="AD123" s="323" t="e">
        <f t="shared" ca="1" si="55"/>
        <v>#N/A</v>
      </c>
      <c r="AE123" s="324">
        <f t="shared" ca="1" si="34"/>
        <v>54.172455076231259</v>
      </c>
      <c r="AG123" s="306">
        <f t="shared" ca="1" si="56"/>
        <v>68.732001430405546</v>
      </c>
      <c r="AH123" s="304">
        <f t="shared" ca="1" si="57"/>
        <v>78.3400519035049</v>
      </c>
    </row>
    <row r="124" spans="1:34" x14ac:dyDescent="0.2">
      <c r="A124" s="347">
        <f t="shared" ca="1" si="35"/>
        <v>0.01</v>
      </c>
      <c r="B124" s="304">
        <f t="shared" ca="1" si="36"/>
        <v>1.2000000000000008</v>
      </c>
      <c r="D124" s="306">
        <f t="shared" ca="1" si="37"/>
        <v>15.788228246226813</v>
      </c>
      <c r="E124" s="307">
        <f t="shared" ca="1" si="38"/>
        <v>66.708739518011612</v>
      </c>
      <c r="F124" s="304">
        <f t="shared" ca="1" si="39"/>
        <v>68.551616167942228</v>
      </c>
      <c r="G124" s="306">
        <f t="shared" ca="1" si="40"/>
        <v>18.59094388322962</v>
      </c>
      <c r="H124" s="307">
        <f t="shared" ca="1" si="41"/>
        <v>90.004194583611138</v>
      </c>
      <c r="I124" s="304">
        <f t="shared" ca="1" si="42"/>
        <v>91.904179649861021</v>
      </c>
      <c r="J124" s="306">
        <f t="shared" ca="1" si="43"/>
        <v>10.743041179871836</v>
      </c>
      <c r="K124" s="307">
        <f t="shared" ca="1" si="44"/>
        <v>55.069161585091472</v>
      </c>
      <c r="L124" s="304">
        <f t="shared" ca="1" si="29"/>
        <v>56.107267724220328</v>
      </c>
      <c r="M124" s="306">
        <f t="shared" ca="1" si="45"/>
        <v>1.3671045424189674</v>
      </c>
      <c r="N124" s="304">
        <f t="shared" ca="1" si="46"/>
        <v>78.329320433770462</v>
      </c>
      <c r="P124" s="310">
        <f t="shared" ca="1" si="47"/>
        <v>4</v>
      </c>
      <c r="Q124" s="304">
        <f t="shared" ca="1" si="48"/>
        <v>707.79999999999984</v>
      </c>
      <c r="R124" s="306">
        <f t="shared" ca="1" si="49"/>
        <v>0.35521184238013565</v>
      </c>
      <c r="S124" s="307">
        <f t="shared" ca="1" si="50"/>
        <v>8.6404482721765294</v>
      </c>
      <c r="T124" s="304">
        <f t="shared" ca="1" si="30"/>
        <v>84.762797550051758</v>
      </c>
      <c r="U124" s="311">
        <f t="shared" ca="1" si="31"/>
        <v>0</v>
      </c>
      <c r="V124" s="306">
        <f t="shared" ca="1" si="32"/>
        <v>1.2182725514533799</v>
      </c>
      <c r="W124" s="304">
        <f t="shared" ca="1" si="33"/>
        <v>33.207272013727184</v>
      </c>
      <c r="Y124" s="314" t="str">
        <f t="shared" ca="1" si="51"/>
        <v/>
      </c>
      <c r="Z124" s="315" t="str">
        <f t="shared" ca="1" si="52"/>
        <v/>
      </c>
      <c r="AA124" s="316" t="str">
        <f t="shared" ca="1" si="53"/>
        <v/>
      </c>
      <c r="AC124" s="310" t="e">
        <f t="shared" ca="1" si="54"/>
        <v>#N/A</v>
      </c>
      <c r="AD124" s="323" t="e">
        <f t="shared" ca="1" si="55"/>
        <v>#N/A</v>
      </c>
      <c r="AE124" s="324">
        <f t="shared" ca="1" si="34"/>
        <v>55.069161585091472</v>
      </c>
      <c r="AG124" s="306">
        <f t="shared" ca="1" si="56"/>
        <v>68.522947601806663</v>
      </c>
      <c r="AH124" s="304">
        <f t="shared" ca="1" si="57"/>
        <v>78.1305679525003</v>
      </c>
    </row>
    <row r="125" spans="1:34" x14ac:dyDescent="0.2">
      <c r="A125" s="347">
        <f t="shared" ca="1" si="35"/>
        <v>0.01</v>
      </c>
      <c r="B125" s="304">
        <f t="shared" ca="1" si="36"/>
        <v>1.2100000000000009</v>
      </c>
      <c r="D125" s="306">
        <f t="shared" ca="1" si="37"/>
        <v>15.762258549311449</v>
      </c>
      <c r="E125" s="307">
        <f t="shared" ca="1" si="38"/>
        <v>66.499701888195048</v>
      </c>
      <c r="F125" s="304">
        <f t="shared" ca="1" si="39"/>
        <v>68.342220814033794</v>
      </c>
      <c r="G125" s="306">
        <f t="shared" ca="1" si="40"/>
        <v>18.748566468722736</v>
      </c>
      <c r="H125" s="307">
        <f t="shared" ca="1" si="41"/>
        <v>90.669191602493086</v>
      </c>
      <c r="I125" s="304">
        <f t="shared" ca="1" si="42"/>
        <v>92.587315818538102</v>
      </c>
      <c r="J125" s="306">
        <f t="shared" ca="1" si="43"/>
        <v>10.929738731631598</v>
      </c>
      <c r="K125" s="307">
        <f t="shared" ca="1" si="44"/>
        <v>55.972528516021995</v>
      </c>
      <c r="L125" s="304">
        <f t="shared" ca="1" si="29"/>
        <v>57.029668920822459</v>
      </c>
      <c r="M125" s="306">
        <f t="shared" ca="1" si="45"/>
        <v>1.3668902120586344</v>
      </c>
      <c r="N125" s="304">
        <f t="shared" ca="1" si="46"/>
        <v>78.317040208701854</v>
      </c>
      <c r="P125" s="310">
        <f t="shared" ca="1" si="47"/>
        <v>4</v>
      </c>
      <c r="Q125" s="304">
        <f t="shared" ca="1" si="48"/>
        <v>706.19999999999982</v>
      </c>
      <c r="R125" s="306">
        <f t="shared" ca="1" si="49"/>
        <v>0.35440887692688861</v>
      </c>
      <c r="S125" s="307">
        <f t="shared" ca="1" si="50"/>
        <v>8.6369041834072604</v>
      </c>
      <c r="T125" s="304">
        <f t="shared" ca="1" si="30"/>
        <v>84.728030039225231</v>
      </c>
      <c r="U125" s="311">
        <f t="shared" ca="1" si="31"/>
        <v>0</v>
      </c>
      <c r="V125" s="306">
        <f t="shared" ca="1" si="32"/>
        <v>1.2181625008625601</v>
      </c>
      <c r="W125" s="304">
        <f t="shared" ca="1" si="33"/>
        <v>33.699730549542807</v>
      </c>
      <c r="Y125" s="314" t="str">
        <f t="shared" ca="1" si="51"/>
        <v/>
      </c>
      <c r="Z125" s="315" t="str">
        <f t="shared" ca="1" si="52"/>
        <v/>
      </c>
      <c r="AA125" s="316" t="str">
        <f t="shared" ca="1" si="53"/>
        <v/>
      </c>
      <c r="AC125" s="310" t="e">
        <f t="shared" ca="1" si="54"/>
        <v>#N/A</v>
      </c>
      <c r="AD125" s="323" t="e">
        <f t="shared" ca="1" si="55"/>
        <v>#N/A</v>
      </c>
      <c r="AE125" s="324">
        <f t="shared" ca="1" si="34"/>
        <v>55.972528516021995</v>
      </c>
      <c r="AG125" s="306">
        <f t="shared" ca="1" si="56"/>
        <v>68.313404206202918</v>
      </c>
      <c r="AH125" s="304">
        <f t="shared" ca="1" si="57"/>
        <v>77.920596743354963</v>
      </c>
    </row>
    <row r="126" spans="1:34" x14ac:dyDescent="0.2">
      <c r="A126" s="347">
        <f t="shared" ca="1" si="35"/>
        <v>0.01</v>
      </c>
      <c r="B126" s="304">
        <f t="shared" ca="1" si="36"/>
        <v>1.2200000000000009</v>
      </c>
      <c r="D126" s="306">
        <f t="shared" ca="1" si="37"/>
        <v>15.73599757132444</v>
      </c>
      <c r="E126" s="307">
        <f t="shared" ca="1" si="38"/>
        <v>66.290227781734046</v>
      </c>
      <c r="F126" s="304">
        <f t="shared" ca="1" si="39"/>
        <v>68.132341211196561</v>
      </c>
      <c r="G126" s="306">
        <f t="shared" ca="1" si="40"/>
        <v>18.90592644443598</v>
      </c>
      <c r="H126" s="307">
        <f t="shared" ca="1" si="41"/>
        <v>91.332093880310424</v>
      </c>
      <c r="I126" s="304">
        <f t="shared" ca="1" si="42"/>
        <v>93.268351691687258</v>
      </c>
      <c r="J126" s="306">
        <f t="shared" ca="1" si="43"/>
        <v>11.118011196197392</v>
      </c>
      <c r="K126" s="307">
        <f t="shared" ca="1" si="44"/>
        <v>56.882534943436013</v>
      </c>
      <c r="L126" s="304">
        <f t="shared" ca="1" si="29"/>
        <v>57.958890211511033</v>
      </c>
      <c r="M126" s="306">
        <f t="shared" ca="1" si="45"/>
        <v>1.3666772259484048</v>
      </c>
      <c r="N126" s="304">
        <f t="shared" ca="1" si="46"/>
        <v>78.304837003490789</v>
      </c>
      <c r="P126" s="310">
        <f t="shared" ca="1" si="47"/>
        <v>4</v>
      </c>
      <c r="Q126" s="304">
        <f t="shared" ca="1" si="48"/>
        <v>704.5999999999998</v>
      </c>
      <c r="R126" s="306">
        <f t="shared" ca="1" si="49"/>
        <v>0.35360591147364162</v>
      </c>
      <c r="S126" s="307">
        <f t="shared" ca="1" si="50"/>
        <v>8.6333681242925238</v>
      </c>
      <c r="T126" s="304">
        <f t="shared" ca="1" si="30"/>
        <v>84.693341299309665</v>
      </c>
      <c r="U126" s="311">
        <f t="shared" ca="1" si="31"/>
        <v>0</v>
      </c>
      <c r="V126" s="306">
        <f t="shared" ca="1" si="32"/>
        <v>1.218051651453379</v>
      </c>
      <c r="W126" s="304">
        <f t="shared" ca="1" si="33"/>
        <v>34.194205932893894</v>
      </c>
      <c r="Y126" s="314" t="str">
        <f t="shared" ca="1" si="51"/>
        <v/>
      </c>
      <c r="Z126" s="315" t="str">
        <f t="shared" ca="1" si="52"/>
        <v/>
      </c>
      <c r="AA126" s="316" t="str">
        <f t="shared" ca="1" si="53"/>
        <v/>
      </c>
      <c r="AC126" s="310" t="e">
        <f t="shared" ca="1" si="54"/>
        <v>#N/A</v>
      </c>
      <c r="AD126" s="323" t="e">
        <f t="shared" ca="1" si="55"/>
        <v>#N/A</v>
      </c>
      <c r="AE126" s="324">
        <f t="shared" ca="1" si="34"/>
        <v>56.882534943436013</v>
      </c>
      <c r="AG126" s="306">
        <f t="shared" ca="1" si="56"/>
        <v>68.10337576791575</v>
      </c>
      <c r="AH126" s="304">
        <f t="shared" ca="1" si="57"/>
        <v>77.710142761395929</v>
      </c>
    </row>
    <row r="127" spans="1:34" x14ac:dyDescent="0.2">
      <c r="A127" s="347">
        <f t="shared" ca="1" si="35"/>
        <v>0.01</v>
      </c>
      <c r="B127" s="304">
        <f t="shared" ca="1" si="36"/>
        <v>1.2300000000000009</v>
      </c>
      <c r="D127" s="306">
        <f t="shared" ca="1" si="37"/>
        <v>15.709448559855391</v>
      </c>
      <c r="E127" s="307">
        <f t="shared" ca="1" si="38"/>
        <v>66.080321211890421</v>
      </c>
      <c r="F127" s="304">
        <f t="shared" ca="1" si="39"/>
        <v>67.921981902189501</v>
      </c>
      <c r="G127" s="306">
        <f t="shared" ca="1" si="40"/>
        <v>19.063020930034533</v>
      </c>
      <c r="H127" s="307">
        <f t="shared" ca="1" si="41"/>
        <v>91.992897092429331</v>
      </c>
      <c r="I127" s="304">
        <f t="shared" ca="1" si="42"/>
        <v>93.947282464354586</v>
      </c>
      <c r="J127" s="306">
        <f t="shared" ca="1" si="43"/>
        <v>11.307855933069744</v>
      </c>
      <c r="K127" s="307">
        <f t="shared" ca="1" si="44"/>
        <v>57.799159898299713</v>
      </c>
      <c r="L127" s="304">
        <f t="shared" ca="1" si="29"/>
        <v>58.894910567486882</v>
      </c>
      <c r="M127" s="306">
        <f t="shared" ca="1" si="45"/>
        <v>1.366465561240926</v>
      </c>
      <c r="N127" s="304">
        <f t="shared" ca="1" si="46"/>
        <v>78.292709509080382</v>
      </c>
      <c r="P127" s="310">
        <f t="shared" ca="1" si="47"/>
        <v>4</v>
      </c>
      <c r="Q127" s="304">
        <f t="shared" ca="1" si="48"/>
        <v>702.99999999999989</v>
      </c>
      <c r="R127" s="306">
        <f t="shared" ca="1" si="49"/>
        <v>0.35280294602039469</v>
      </c>
      <c r="S127" s="307">
        <f t="shared" ca="1" si="50"/>
        <v>8.6298400948323195</v>
      </c>
      <c r="T127" s="304">
        <f t="shared" ca="1" si="30"/>
        <v>84.658731330305059</v>
      </c>
      <c r="U127" s="311">
        <f t="shared" ca="1" si="31"/>
        <v>0</v>
      </c>
      <c r="V127" s="306">
        <f t="shared" ca="1" si="32"/>
        <v>1.217940005998567</v>
      </c>
      <c r="W127" s="304">
        <f t="shared" ca="1" si="33"/>
        <v>34.690659401865027</v>
      </c>
      <c r="Y127" s="314" t="str">
        <f t="shared" ca="1" si="51"/>
        <v/>
      </c>
      <c r="Z127" s="315" t="str">
        <f t="shared" ca="1" si="52"/>
        <v/>
      </c>
      <c r="AA127" s="316" t="str">
        <f t="shared" ca="1" si="53"/>
        <v/>
      </c>
      <c r="AC127" s="310" t="e">
        <f t="shared" ca="1" si="54"/>
        <v>#N/A</v>
      </c>
      <c r="AD127" s="323" t="e">
        <f t="shared" ca="1" si="55"/>
        <v>#N/A</v>
      </c>
      <c r="AE127" s="324">
        <f t="shared" ca="1" si="34"/>
        <v>57.799159898299713</v>
      </c>
      <c r="AG127" s="306">
        <f t="shared" ca="1" si="56"/>
        <v>67.892866815669237</v>
      </c>
      <c r="AH127" s="304">
        <f t="shared" ca="1" si="57"/>
        <v>77.499210497260222</v>
      </c>
    </row>
    <row r="128" spans="1:34" x14ac:dyDescent="0.2">
      <c r="A128" s="347">
        <f t="shared" ca="1" si="35"/>
        <v>0.01</v>
      </c>
      <c r="B128" s="304">
        <f t="shared" ca="1" si="36"/>
        <v>1.2400000000000009</v>
      </c>
      <c r="D128" s="306">
        <f t="shared" ca="1" si="37"/>
        <v>15.682614708529018</v>
      </c>
      <c r="E128" s="307">
        <f t="shared" ca="1" si="38"/>
        <v>65.869986205592198</v>
      </c>
      <c r="F128" s="304">
        <f t="shared" ca="1" si="39"/>
        <v>67.711147433942344</v>
      </c>
      <c r="G128" s="306">
        <f t="shared" ca="1" si="40"/>
        <v>19.219847077119823</v>
      </c>
      <c r="H128" s="307">
        <f t="shared" ca="1" si="41"/>
        <v>92.651596954485257</v>
      </c>
      <c r="I128" s="304">
        <f t="shared" ca="1" si="42"/>
        <v>94.62410337691054</v>
      </c>
      <c r="J128" s="306">
        <f t="shared" ca="1" si="43"/>
        <v>11.499270273105516</v>
      </c>
      <c r="K128" s="307">
        <f t="shared" ca="1" si="44"/>
        <v>58.722382368534284</v>
      </c>
      <c r="L128" s="304">
        <f t="shared" ca="1" si="29"/>
        <v>59.83770891210888</v>
      </c>
      <c r="M128" s="306">
        <f t="shared" ca="1" si="45"/>
        <v>1.3662551956348821</v>
      </c>
      <c r="N128" s="304">
        <f t="shared" ca="1" si="46"/>
        <v>78.280656447699357</v>
      </c>
      <c r="P128" s="310">
        <f t="shared" ca="1" si="47"/>
        <v>4</v>
      </c>
      <c r="Q128" s="304">
        <f t="shared" ca="1" si="48"/>
        <v>701.39999999999986</v>
      </c>
      <c r="R128" s="306">
        <f t="shared" ca="1" si="49"/>
        <v>0.35199998056714771</v>
      </c>
      <c r="S128" s="307">
        <f t="shared" ca="1" si="50"/>
        <v>8.6263200950266476</v>
      </c>
      <c r="T128" s="304">
        <f t="shared" ca="1" si="30"/>
        <v>84.624200132211413</v>
      </c>
      <c r="U128" s="311">
        <f t="shared" ca="1" si="31"/>
        <v>0</v>
      </c>
      <c r="V128" s="306">
        <f t="shared" ca="1" si="32"/>
        <v>1.2178275672766992</v>
      </c>
      <c r="W128" s="304">
        <f t="shared" ca="1" si="33"/>
        <v>35.189052240149969</v>
      </c>
      <c r="Y128" s="314" t="str">
        <f t="shared" ca="1" si="51"/>
        <v/>
      </c>
      <c r="Z128" s="315" t="str">
        <f t="shared" ca="1" si="52"/>
        <v/>
      </c>
      <c r="AA128" s="316" t="str">
        <f t="shared" ca="1" si="53"/>
        <v/>
      </c>
      <c r="AC128" s="310" t="e">
        <f t="shared" ca="1" si="54"/>
        <v>#N/A</v>
      </c>
      <c r="AD128" s="323" t="e">
        <f t="shared" ca="1" si="55"/>
        <v>#N/A</v>
      </c>
      <c r="AE128" s="324">
        <f t="shared" ca="1" si="34"/>
        <v>58.722382368534284</v>
      </c>
      <c r="AG128" s="306">
        <f t="shared" ca="1" si="56"/>
        <v>67.681881882317214</v>
      </c>
      <c r="AH128" s="304">
        <f t="shared" ca="1" si="57"/>
        <v>77.287804446592972</v>
      </c>
    </row>
    <row r="129" spans="1:34" x14ac:dyDescent="0.2">
      <c r="A129" s="347">
        <f t="shared" ca="1" si="35"/>
        <v>0.01</v>
      </c>
      <c r="B129" s="304">
        <f t="shared" ca="1" si="36"/>
        <v>1.2500000000000009</v>
      </c>
      <c r="D129" s="306">
        <f t="shared" ca="1" si="37"/>
        <v>15.655499158766467</v>
      </c>
      <c r="E129" s="307">
        <f t="shared" ca="1" si="38"/>
        <v>65.659226802853297</v>
      </c>
      <c r="F129" s="304">
        <f t="shared" ca="1" si="39"/>
        <v>67.49984235728752</v>
      </c>
      <c r="G129" s="306">
        <f t="shared" ca="1" si="40"/>
        <v>19.376402068707488</v>
      </c>
      <c r="H129" s="307">
        <f t="shared" ca="1" si="41"/>
        <v>93.308189222513789</v>
      </c>
      <c r="I129" s="304">
        <f t="shared" ca="1" si="42"/>
        <v>95.29880971508851</v>
      </c>
      <c r="J129" s="306">
        <f t="shared" ca="1" si="43"/>
        <v>11.692251518834652</v>
      </c>
      <c r="K129" s="307">
        <f t="shared" ca="1" si="44"/>
        <v>59.652181299419276</v>
      </c>
      <c r="L129" s="304">
        <f t="shared" ca="1" si="29"/>
        <v>60.78726412134764</v>
      </c>
      <c r="M129" s="306">
        <f t="shared" ca="1" si="45"/>
        <v>1.3660461073574126</v>
      </c>
      <c r="N129" s="304">
        <f t="shared" ca="1" si="46"/>
        <v>78.268676571854698</v>
      </c>
      <c r="P129" s="310">
        <f t="shared" ca="1" si="47"/>
        <v>4</v>
      </c>
      <c r="Q129" s="304">
        <f t="shared" ca="1" si="48"/>
        <v>699.79999999999984</v>
      </c>
      <c r="R129" s="306">
        <f t="shared" ca="1" si="49"/>
        <v>0.35119701511390067</v>
      </c>
      <c r="S129" s="307">
        <f t="shared" ca="1" si="50"/>
        <v>8.6228081248755082</v>
      </c>
      <c r="T129" s="304">
        <f t="shared" ca="1" si="30"/>
        <v>84.589747705028742</v>
      </c>
      <c r="U129" s="311">
        <f t="shared" ca="1" si="31"/>
        <v>0</v>
      </c>
      <c r="V129" s="306">
        <f t="shared" ca="1" si="32"/>
        <v>1.2177143380721318</v>
      </c>
      <c r="W129" s="304">
        <f t="shared" ca="1" si="33"/>
        <v>35.689345779362377</v>
      </c>
      <c r="Y129" s="314" t="str">
        <f t="shared" ca="1" si="51"/>
        <v/>
      </c>
      <c r="Z129" s="315" t="str">
        <f t="shared" ca="1" si="52"/>
        <v/>
      </c>
      <c r="AA129" s="316" t="str">
        <f t="shared" ca="1" si="53"/>
        <v/>
      </c>
      <c r="AC129" s="310" t="e">
        <f t="shared" ca="1" si="54"/>
        <v>#N/A</v>
      </c>
      <c r="AD129" s="323" t="e">
        <f t="shared" ca="1" si="55"/>
        <v>#N/A</v>
      </c>
      <c r="AE129" s="324">
        <f t="shared" ca="1" si="34"/>
        <v>59.652181299419276</v>
      </c>
      <c r="AG129" s="306">
        <f t="shared" ca="1" si="56"/>
        <v>67.47042550456996</v>
      </c>
      <c r="AH129" s="304">
        <f t="shared" ca="1" si="57"/>
        <v>77.075929109746383</v>
      </c>
    </row>
    <row r="130" spans="1:34" x14ac:dyDescent="0.2">
      <c r="A130" s="347">
        <f t="shared" ca="1" si="35"/>
        <v>0.01</v>
      </c>
      <c r="B130" s="304">
        <f t="shared" ca="1" si="36"/>
        <v>1.2600000000000009</v>
      </c>
      <c r="D130" s="306">
        <f t="shared" ca="1" si="37"/>
        <v>15.62810500147282</v>
      </c>
      <c r="E130" s="307">
        <f t="shared" ca="1" si="38"/>
        <v>65.448047056205198</v>
      </c>
      <c r="F130" s="304">
        <f t="shared" ca="1" si="39"/>
        <v>67.288071226691514</v>
      </c>
      <c r="G130" s="306">
        <f t="shared" ca="1" si="40"/>
        <v>19.532683118722215</v>
      </c>
      <c r="H130" s="307">
        <f t="shared" ca="1" si="41"/>
        <v>93.962669693075838</v>
      </c>
      <c r="I130" s="304">
        <f t="shared" ca="1" si="42"/>
        <v>95.971396810020892</v>
      </c>
      <c r="J130" s="306">
        <f t="shared" ca="1" si="43"/>
        <v>11.886796944771801</v>
      </c>
      <c r="K130" s="307">
        <f t="shared" ca="1" si="44"/>
        <v>60.588535593997221</v>
      </c>
      <c r="L130" s="304">
        <f t="shared" ca="1" si="29"/>
        <v>61.743555024239612</v>
      </c>
      <c r="M130" s="306">
        <f t="shared" ca="1" si="45"/>
        <v>1.365838275147234</v>
      </c>
      <c r="N130" s="304">
        <f t="shared" ca="1" si="46"/>
        <v>78.256768663364582</v>
      </c>
      <c r="P130" s="310">
        <f t="shared" ca="1" si="47"/>
        <v>4</v>
      </c>
      <c r="Q130" s="304">
        <f t="shared" ca="1" si="48"/>
        <v>698.19999999999982</v>
      </c>
      <c r="R130" s="306">
        <f t="shared" ca="1" si="49"/>
        <v>0.35039404966065368</v>
      </c>
      <c r="S130" s="307">
        <f t="shared" ca="1" si="50"/>
        <v>8.6193041843789011</v>
      </c>
      <c r="T130" s="304">
        <f t="shared" ca="1" si="30"/>
        <v>84.555374048757031</v>
      </c>
      <c r="U130" s="311">
        <f t="shared" ca="1" si="31"/>
        <v>0</v>
      </c>
      <c r="V130" s="306">
        <f t="shared" ca="1" si="32"/>
        <v>1.2176003211749291</v>
      </c>
      <c r="W130" s="304">
        <f t="shared" ca="1" si="33"/>
        <v>36.191501401332765</v>
      </c>
      <c r="Y130" s="314" t="str">
        <f t="shared" ca="1" si="51"/>
        <v/>
      </c>
      <c r="Z130" s="315" t="str">
        <f t="shared" ca="1" si="52"/>
        <v/>
      </c>
      <c r="AA130" s="316" t="str">
        <f t="shared" ca="1" si="53"/>
        <v/>
      </c>
      <c r="AC130" s="310" t="e">
        <f t="shared" ca="1" si="54"/>
        <v>#N/A</v>
      </c>
      <c r="AD130" s="323" t="e">
        <f t="shared" ca="1" si="55"/>
        <v>#N/A</v>
      </c>
      <c r="AE130" s="324">
        <f t="shared" ca="1" si="34"/>
        <v>60.588535593997221</v>
      </c>
      <c r="AG130" s="306">
        <f t="shared" ca="1" si="56"/>
        <v>67.25850222272048</v>
      </c>
      <c r="AH130" s="304">
        <f t="shared" ca="1" si="57"/>
        <v>76.86358899147929</v>
      </c>
    </row>
    <row r="131" spans="1:34" x14ac:dyDescent="0.2">
      <c r="A131" s="347">
        <f t="shared" ca="1" si="35"/>
        <v>0.01</v>
      </c>
      <c r="B131" s="304">
        <f t="shared" ca="1" si="36"/>
        <v>1.2700000000000009</v>
      </c>
      <c r="D131" s="306">
        <f t="shared" ca="1" si="37"/>
        <v>15.600435278654583</v>
      </c>
      <c r="E131" s="307">
        <f t="shared" ca="1" si="38"/>
        <v>65.236451030139946</v>
      </c>
      <c r="F131" s="304">
        <f t="shared" ca="1" si="39"/>
        <v>67.075838599985744</v>
      </c>
      <c r="G131" s="306">
        <f t="shared" ca="1" si="40"/>
        <v>19.688687471508761</v>
      </c>
      <c r="H131" s="307">
        <f t="shared" ca="1" si="41"/>
        <v>94.615034203377235</v>
      </c>
      <c r="I131" s="304">
        <f t="shared" ca="1" si="42"/>
        <v>96.641860038272171</v>
      </c>
      <c r="J131" s="306">
        <f t="shared" ca="1" si="43"/>
        <v>12.082903797722956</v>
      </c>
      <c r="K131" s="307">
        <f t="shared" ca="1" si="44"/>
        <v>61.531424113479488</v>
      </c>
      <c r="L131" s="304">
        <f t="shared" ca="1" si="29"/>
        <v>62.70656040334147</v>
      </c>
      <c r="M131" s="306">
        <f t="shared" ca="1" si="45"/>
        <v>1.3656316782384339</v>
      </c>
      <c r="N131" s="304">
        <f t="shared" ca="1" si="46"/>
        <v>78.244931532429888</v>
      </c>
      <c r="P131" s="310">
        <f t="shared" ca="1" si="47"/>
        <v>4</v>
      </c>
      <c r="Q131" s="304">
        <f t="shared" ca="1" si="48"/>
        <v>696.5999999999998</v>
      </c>
      <c r="R131" s="306">
        <f t="shared" ca="1" si="49"/>
        <v>0.3495910842074067</v>
      </c>
      <c r="S131" s="307">
        <f t="shared" ca="1" si="50"/>
        <v>8.6158082735368264</v>
      </c>
      <c r="T131" s="304">
        <f t="shared" ca="1" si="30"/>
        <v>84.521079163396266</v>
      </c>
      <c r="U131" s="311">
        <f t="shared" ca="1" si="31"/>
        <v>0</v>
      </c>
      <c r="V131" s="306">
        <f t="shared" ca="1" si="32"/>
        <v>1.2174855193807974</v>
      </c>
      <c r="W131" s="304">
        <f t="shared" ca="1" si="33"/>
        <v>36.695480540391799</v>
      </c>
      <c r="Y131" s="314" t="str">
        <f t="shared" ca="1" si="51"/>
        <v/>
      </c>
      <c r="Z131" s="315" t="str">
        <f t="shared" ca="1" si="52"/>
        <v/>
      </c>
      <c r="AA131" s="316" t="str">
        <f t="shared" ca="1" si="53"/>
        <v/>
      </c>
      <c r="AC131" s="310" t="e">
        <f t="shared" ca="1" si="54"/>
        <v>#N/A</v>
      </c>
      <c r="AD131" s="323" t="e">
        <f t="shared" ca="1" si="55"/>
        <v>#N/A</v>
      </c>
      <c r="AE131" s="324">
        <f t="shared" ca="1" si="34"/>
        <v>61.531424113479488</v>
      </c>
      <c r="AG131" s="306">
        <f t="shared" ca="1" si="56"/>
        <v>67.046116580370438</v>
      </c>
      <c r="AH131" s="304">
        <f t="shared" ca="1" si="57"/>
        <v>76.650788600657492</v>
      </c>
    </row>
    <row r="132" spans="1:34" x14ac:dyDescent="0.2">
      <c r="A132" s="347">
        <f t="shared" ca="1" si="35"/>
        <v>0.01</v>
      </c>
      <c r="B132" s="304">
        <f t="shared" ca="1" si="36"/>
        <v>1.2800000000000009</v>
      </c>
      <c r="D132" s="306">
        <f t="shared" ca="1" si="37"/>
        <v>15.572492984970292</v>
      </c>
      <c r="E132" s="307">
        <f t="shared" ca="1" si="38"/>
        <v>65.024442800564657</v>
      </c>
      <c r="F132" s="304">
        <f t="shared" ca="1" si="39"/>
        <v>66.863149038097617</v>
      </c>
      <c r="G132" s="306">
        <f t="shared" ca="1" si="40"/>
        <v>19.844412401358465</v>
      </c>
      <c r="H132" s="307">
        <f t="shared" ca="1" si="41"/>
        <v>95.265278631382884</v>
      </c>
      <c r="I132" s="304">
        <f t="shared" ca="1" si="42"/>
        <v>97.31019482186953</v>
      </c>
      <c r="J132" s="306">
        <f t="shared" ca="1" si="43"/>
        <v>12.280569297087292</v>
      </c>
      <c r="K132" s="307">
        <f t="shared" ca="1" si="44"/>
        <v>62.480825677653286</v>
      </c>
      <c r="L132" s="304">
        <f t="shared" ref="L132:L195" ca="1" si="58">SQRT(pos_x^2+pos_z^2)</f>
        <v>63.67625899518486</v>
      </c>
      <c r="M132" s="306">
        <f t="shared" ca="1" si="45"/>
        <v>1.3654262963449035</v>
      </c>
      <c r="N132" s="304">
        <f t="shared" ca="1" si="46"/>
        <v>78.233164016742194</v>
      </c>
      <c r="P132" s="310">
        <f t="shared" ca="1" si="47"/>
        <v>4</v>
      </c>
      <c r="Q132" s="304">
        <f t="shared" ca="1" si="48"/>
        <v>694.99999999999989</v>
      </c>
      <c r="R132" s="306">
        <f t="shared" ca="1" si="49"/>
        <v>0.34878811875415977</v>
      </c>
      <c r="S132" s="307">
        <f t="shared" ca="1" si="50"/>
        <v>8.6123203923492841</v>
      </c>
      <c r="T132" s="304">
        <f t="shared" ref="T132:T195" ca="1" si="59">m*g</f>
        <v>84.486863048946475</v>
      </c>
      <c r="U132" s="311">
        <f t="shared" ref="U132:U195" ca="1" si="60">IF(pos_xz&lt;L_rampe,Poids*COS(Beta),0)</f>
        <v>0</v>
      </c>
      <c r="V132" s="306">
        <f t="shared" ref="V132:V195" ca="1" si="61">Rho_moyen*(20000-Alt_rampe-pos_z)/(20000+Alt_rampe+pos_z)</f>
        <v>1.2173699354910124</v>
      </c>
      <c r="W132" s="304">
        <f t="shared" ref="W132:W195" ca="1" si="62">1/2*Rho*Sref*Cx*vit_xz^2</f>
        <v>37.201244685639686</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62.480825677653286</v>
      </c>
      <c r="AG132" s="306">
        <f t="shared" ca="1" si="56"/>
        <v>66.833273124156122</v>
      </c>
      <c r="AH132" s="304">
        <f t="shared" ca="1" si="57"/>
        <v>76.437532449955057</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15.544281069217552</v>
      </c>
      <c r="E133" s="307">
        <f t="shared" ref="E133:E196" ca="1" si="67">IF(AND(L132&lt;L_rampe,Poussee&lt;Poids*SIN(M132)),0,(-W132+Poussee)/m*SIN(M132)+U132/m*COS(M132)-Poids/m)</f>
        <v>64.81202645426626</v>
      </c>
      <c r="F133" s="304">
        <f t="shared" ref="F133:F196" ca="1" si="68">SQRT(acc_x^2+acc_z^2)</f>
        <v>66.650007104780897</v>
      </c>
      <c r="G133" s="306">
        <f t="shared" ref="G133:G196" ca="1" si="69">G132+acc_x*pas</f>
        <v>19.99985521205064</v>
      </c>
      <c r="H133" s="307">
        <f t="shared" ref="H133:H196" ca="1" si="70">H132+acc_z*pas</f>
        <v>95.913398895925553</v>
      </c>
      <c r="I133" s="304">
        <f t="shared" ref="I133:I196" ca="1" si="71">SQRT(vit_x^2+vit_z^2)</f>
        <v>97.976396628330448</v>
      </c>
      <c r="J133" s="306">
        <f t="shared" ref="J133:J196" ca="1" si="72">J132+0.5*(vit_x+G132)*pas*(K132&gt;=0)</f>
        <v>12.479790635154338</v>
      </c>
      <c r="K133" s="307">
        <f t="shared" ref="K133:K196" ca="1" si="73">K132+0.5*(vit_z+H132)*pas</f>
        <v>63.436719065289829</v>
      </c>
      <c r="L133" s="304">
        <f t="shared" ca="1" si="58"/>
        <v>64.6526294907314</v>
      </c>
      <c r="M133" s="306">
        <f t="shared" ref="M133:M196" ca="1" si="74">IF(AND(L132&gt;L_rampe,G133&gt;0),ATAN2(G133,H133),$M$4)</f>
        <v>1.3652221096453789</v>
      </c>
      <c r="N133" s="304">
        <f t="shared" ref="N133:N196" ca="1" si="75">DEGREES(Beta)</f>
        <v>78.221464980626735</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8.6088405408162743</v>
      </c>
      <c r="T133" s="304">
        <f t="shared" ca="1" si="59"/>
        <v>84.452725705407659</v>
      </c>
      <c r="U133" s="311">
        <f t="shared" ca="1" si="60"/>
        <v>0</v>
      </c>
      <c r="V133" s="306">
        <f t="shared" ca="1" si="61"/>
        <v>1.2172535723123514</v>
      </c>
      <c r="W133" s="304">
        <f t="shared" ca="1" si="62"/>
        <v>37.708755383201201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63.436719065289829</v>
      </c>
      <c r="AG133" s="306">
        <f t="shared" ref="AG133:AG196" ca="1" si="85">IF(AND(L132&lt;L_rampe,Poussee&lt;Poids*SIN(M132)),0,(-W132+Poussee)/m-Poids*SIN(M132)/m)</f>
        <v>66.619976403474098</v>
      </c>
      <c r="AH133" s="304">
        <f t="shared" ref="AH133:AH196" ca="1" si="86">IF(AND(L132&lt;L_rampe,Poussee&lt;Poids*SIN(M132)), g*SIN(M132), (-W132+Poussee)/m)</f>
        <v>76.223825055556276</v>
      </c>
    </row>
    <row r="134" spans="1:34" x14ac:dyDescent="0.2">
      <c r="A134" s="347">
        <f t="shared" ca="1" si="64"/>
        <v>0.01</v>
      </c>
      <c r="B134" s="304">
        <f t="shared" ca="1" si="65"/>
        <v>1.3000000000000009</v>
      </c>
      <c r="D134" s="306">
        <f t="shared" ca="1" si="66"/>
        <v>15.515802435759481</v>
      </c>
      <c r="E134" s="307">
        <f t="shared" ca="1" si="67"/>
        <v>64.599206088386765</v>
      </c>
      <c r="F134" s="304">
        <f t="shared" ca="1" si="68"/>
        <v>66.43641736634649</v>
      </c>
      <c r="G134" s="306">
        <f t="shared" ca="1" si="69"/>
        <v>20.155013236408234</v>
      </c>
      <c r="H134" s="307">
        <f t="shared" ca="1" si="70"/>
        <v>96.559390956809423</v>
      </c>
      <c r="I134" s="304">
        <f t="shared" ca="1" si="71"/>
        <v>98.640460970687684</v>
      </c>
      <c r="J134" s="306">
        <f t="shared" ca="1" si="72"/>
        <v>12.680564977396632</v>
      </c>
      <c r="K134" s="307">
        <f t="shared" ca="1" si="73"/>
        <v>64.399083014553497</v>
      </c>
      <c r="L134" s="304">
        <f t="shared" ca="1" si="58"/>
        <v>65.635650535827935</v>
      </c>
      <c r="M134" s="306">
        <f t="shared" ca="1" si="74"/>
        <v>1.3650190987690638</v>
      </c>
      <c r="N134" s="304">
        <f t="shared" ca="1" si="75"/>
        <v>78.209833314218628</v>
      </c>
      <c r="P134" s="310">
        <f t="shared" ca="1" si="76"/>
        <v>4</v>
      </c>
      <c r="Q134" s="304">
        <f t="shared" ca="1" si="77"/>
        <v>691.79999999999984</v>
      </c>
      <c r="R134" s="306">
        <f t="shared" ca="1" si="78"/>
        <v>0.34718218784766575</v>
      </c>
      <c r="S134" s="307">
        <f t="shared" ca="1" si="79"/>
        <v>8.6053687189377968</v>
      </c>
      <c r="T134" s="304">
        <f t="shared" ca="1" si="59"/>
        <v>84.418667132779788</v>
      </c>
      <c r="U134" s="311">
        <f t="shared" ca="1" si="60"/>
        <v>0</v>
      </c>
      <c r="V134" s="306">
        <f t="shared" ca="1" si="61"/>
        <v>1.2171364326570231</v>
      </c>
      <c r="W134" s="304">
        <f t="shared" ca="1" si="62"/>
        <v>38.217974238466546</v>
      </c>
      <c r="Y134" s="314" t="str">
        <f t="shared" ca="1" si="80"/>
        <v/>
      </c>
      <c r="Z134" s="315" t="str">
        <f t="shared" ca="1" si="81"/>
        <v/>
      </c>
      <c r="AA134" s="316" t="str">
        <f t="shared" ca="1" si="82"/>
        <v/>
      </c>
      <c r="AC134" s="310" t="e">
        <f t="shared" ca="1" si="83"/>
        <v>#N/A</v>
      </c>
      <c r="AD134" s="323" t="e">
        <f t="shared" ca="1" si="84"/>
        <v>#N/A</v>
      </c>
      <c r="AE134" s="324">
        <f t="shared" ca="1" si="63"/>
        <v>64.399083014553497</v>
      </c>
      <c r="AG134" s="306">
        <f t="shared" ca="1" si="85"/>
        <v>66.40623097020692</v>
      </c>
      <c r="AH134" s="304">
        <f t="shared" ca="1" si="86"/>
        <v>76.00967093685864</v>
      </c>
    </row>
    <row r="135" spans="1:34" x14ac:dyDescent="0.2">
      <c r="A135" s="347">
        <f t="shared" ca="1" si="64"/>
        <v>0.01</v>
      </c>
      <c r="B135" s="304">
        <f t="shared" ca="1" si="65"/>
        <v>1.3100000000000009</v>
      </c>
      <c r="D135" s="306">
        <f t="shared" ca="1" si="66"/>
        <v>15.487059945893289</v>
      </c>
      <c r="E135" s="307">
        <f t="shared" ca="1" si="67"/>
        <v>64.38598580990805</v>
      </c>
      <c r="F135" s="304">
        <f t="shared" ca="1" si="68"/>
        <v>66.222384391392708</v>
      </c>
      <c r="G135" s="306">
        <f t="shared" ca="1" si="69"/>
        <v>20.309883835867165</v>
      </c>
      <c r="H135" s="307">
        <f t="shared" ca="1" si="70"/>
        <v>97.2032508149085</v>
      </c>
      <c r="I135" s="304">
        <f t="shared" ca="1" si="71"/>
        <v>99.30238340751157</v>
      </c>
      <c r="J135" s="306">
        <f t="shared" ca="1" si="72"/>
        <v>12.882889462758008</v>
      </c>
      <c r="K135" s="307">
        <f t="shared" ca="1" si="73"/>
        <v>65.367896223412089</v>
      </c>
      <c r="L135" s="304">
        <f t="shared" ca="1" si="58"/>
        <v>66.625300731662094</v>
      </c>
      <c r="M135" s="306">
        <f t="shared" ca="1" si="74"/>
        <v>1.3648172447818039</v>
      </c>
      <c r="N135" s="304">
        <f t="shared" ca="1" si="75"/>
        <v>78.198267932670745</v>
      </c>
      <c r="P135" s="310">
        <f t="shared" ca="1" si="76"/>
        <v>4</v>
      </c>
      <c r="Q135" s="304">
        <f t="shared" ca="1" si="77"/>
        <v>690.19999999999982</v>
      </c>
      <c r="R135" s="306">
        <f t="shared" ca="1" si="78"/>
        <v>0.34637922239441876</v>
      </c>
      <c r="S135" s="307">
        <f t="shared" ca="1" si="79"/>
        <v>8.6019049267138534</v>
      </c>
      <c r="T135" s="304">
        <f t="shared" ca="1" si="59"/>
        <v>84.384687331062906</v>
      </c>
      <c r="U135" s="311">
        <f t="shared" ca="1" si="60"/>
        <v>0</v>
      </c>
      <c r="V135" s="306">
        <f t="shared" ca="1" si="61"/>
        <v>1.2170185193425982</v>
      </c>
      <c r="W135" s="304">
        <f t="shared" ca="1" si="62"/>
        <v>38.728862918317638</v>
      </c>
      <c r="Y135" s="314" t="str">
        <f t="shared" ca="1" si="80"/>
        <v/>
      </c>
      <c r="Z135" s="315" t="str">
        <f t="shared" ca="1" si="81"/>
        <v/>
      </c>
      <c r="AA135" s="316" t="str">
        <f t="shared" ca="1" si="82"/>
        <v/>
      </c>
      <c r="AC135" s="310" t="e">
        <f t="shared" ca="1" si="83"/>
        <v>#N/A</v>
      </c>
      <c r="AD135" s="323" t="e">
        <f t="shared" ca="1" si="84"/>
        <v>#N/A</v>
      </c>
      <c r="AE135" s="324">
        <f t="shared" ca="1" si="63"/>
        <v>65.367896223412089</v>
      </c>
      <c r="AG135" s="306">
        <f t="shared" ca="1" si="85"/>
        <v>66.192041378448806</v>
      </c>
      <c r="AH135" s="304">
        <f t="shared" ca="1" si="86"/>
        <v>75.795074616176549</v>
      </c>
    </row>
    <row r="136" spans="1:34" x14ac:dyDescent="0.2">
      <c r="A136" s="347">
        <f t="shared" ca="1" si="64"/>
        <v>0.01</v>
      </c>
      <c r="B136" s="304">
        <f t="shared" ca="1" si="65"/>
        <v>1.320000000000001</v>
      </c>
      <c r="D136" s="306">
        <f t="shared" ca="1" si="66"/>
        <v>15.45805641916396</v>
      </c>
      <c r="E136" s="307">
        <f t="shared" ca="1" si="67"/>
        <v>64.172369735146546</v>
      </c>
      <c r="F136" s="304">
        <f t="shared" ca="1" si="68"/>
        <v>66.007912750536278</v>
      </c>
      <c r="G136" s="306">
        <f t="shared" ca="1" si="69"/>
        <v>20.464464400058805</v>
      </c>
      <c r="H136" s="307">
        <f t="shared" ca="1" si="70"/>
        <v>97.844974512259967</v>
      </c>
      <c r="I136" s="304">
        <f t="shared" ca="1" si="71"/>
        <v>99.962159542929427</v>
      </c>
      <c r="J136" s="306">
        <f t="shared" ca="1" si="72"/>
        <v>13.086761203937638</v>
      </c>
      <c r="K136" s="307">
        <f t="shared" ca="1" si="73"/>
        <v>66.343137350047925</v>
      </c>
      <c r="L136" s="304">
        <f t="shared" ca="1" si="58"/>
        <v>67.621558635217895</v>
      </c>
      <c r="M136" s="306">
        <f t="shared" ca="1" si="74"/>
        <v>1.3646165291727919</v>
      </c>
      <c r="N136" s="304">
        <f t="shared" ca="1" si="75"/>
        <v>78.186767775391957</v>
      </c>
      <c r="P136" s="310">
        <f t="shared" ca="1" si="76"/>
        <v>4</v>
      </c>
      <c r="Q136" s="304">
        <f t="shared" ca="1" si="77"/>
        <v>688.5999999999998</v>
      </c>
      <c r="R136" s="306">
        <f t="shared" ca="1" si="78"/>
        <v>0.34557625694117178</v>
      </c>
      <c r="S136" s="307">
        <f t="shared" ca="1" si="79"/>
        <v>8.5984491641444425</v>
      </c>
      <c r="T136" s="304">
        <f t="shared" ca="1" si="59"/>
        <v>84.350786300256985</v>
      </c>
      <c r="U136" s="311">
        <f t="shared" ca="1" si="60"/>
        <v>0</v>
      </c>
      <c r="V136" s="306">
        <f t="shared" ca="1" si="61"/>
        <v>1.2168998351919404</v>
      </c>
      <c r="W136" s="304">
        <f t="shared" ca="1" si="62"/>
        <v>39.241383153339683</v>
      </c>
      <c r="Y136" s="314" t="str">
        <f t="shared" ca="1" si="80"/>
        <v/>
      </c>
      <c r="Z136" s="315" t="str">
        <f t="shared" ca="1" si="81"/>
        <v/>
      </c>
      <c r="AA136" s="316" t="str">
        <f t="shared" ca="1" si="82"/>
        <v/>
      </c>
      <c r="AC136" s="310" t="e">
        <f t="shared" ca="1" si="83"/>
        <v>#N/A</v>
      </c>
      <c r="AD136" s="323" t="e">
        <f t="shared" ca="1" si="84"/>
        <v>#N/A</v>
      </c>
      <c r="AE136" s="324">
        <f t="shared" ca="1" si="63"/>
        <v>66.343137350047925</v>
      </c>
      <c r="AG136" s="306">
        <f t="shared" ca="1" si="85"/>
        <v>65.977412184231625</v>
      </c>
      <c r="AH136" s="304">
        <f t="shared" ca="1" si="86"/>
        <v>75.580040618446247</v>
      </c>
    </row>
    <row r="137" spans="1:34" x14ac:dyDescent="0.2">
      <c r="A137" s="347">
        <f t="shared" ca="1" si="64"/>
        <v>0.01</v>
      </c>
      <c r="B137" s="304">
        <f t="shared" ca="1" si="65"/>
        <v>1.330000000000001</v>
      </c>
      <c r="D137" s="306">
        <f t="shared" ca="1" si="66"/>
        <v>15.428794634625117</v>
      </c>
      <c r="E137" s="307">
        <f t="shared" ca="1" si="67"/>
        <v>63.95836198925636</v>
      </c>
      <c r="F137" s="304">
        <f t="shared" ca="1" si="68"/>
        <v>65.79300701614261</v>
      </c>
      <c r="G137" s="306">
        <f t="shared" ca="1" si="69"/>
        <v>20.618752346405056</v>
      </c>
      <c r="H137" s="307">
        <f t="shared" ca="1" si="70"/>
        <v>98.484558132152529</v>
      </c>
      <c r="I137" s="304">
        <f t="shared" ca="1" si="71"/>
        <v>100.61978502664232</v>
      </c>
      <c r="J137" s="306">
        <f t="shared" ca="1" si="72"/>
        <v>13.292177287669956</v>
      </c>
      <c r="K137" s="307">
        <f t="shared" ca="1" si="73"/>
        <v>67.324785013269988</v>
      </c>
      <c r="L137" s="304">
        <f t="shared" ca="1" si="58"/>
        <v>68.624402759731709</v>
      </c>
      <c r="M137" s="306">
        <f t="shared" ca="1" si="74"/>
        <v>1.3644169338417744</v>
      </c>
      <c r="N137" s="304">
        <f t="shared" ca="1" si="75"/>
        <v>78.175331805314144</v>
      </c>
      <c r="P137" s="310">
        <f t="shared" ca="1" si="76"/>
        <v>4</v>
      </c>
      <c r="Q137" s="304">
        <f t="shared" ca="1" si="77"/>
        <v>686.99999999999977</v>
      </c>
      <c r="R137" s="306">
        <f t="shared" ca="1" si="78"/>
        <v>0.34477329148792474</v>
      </c>
      <c r="S137" s="307">
        <f t="shared" ca="1" si="79"/>
        <v>8.5950014312295639</v>
      </c>
      <c r="T137" s="304">
        <f t="shared" ca="1" si="59"/>
        <v>84.316964040362024</v>
      </c>
      <c r="U137" s="311">
        <f t="shared" ca="1" si="60"/>
        <v>0</v>
      </c>
      <c r="V137" s="306">
        <f t="shared" ca="1" si="61"/>
        <v>1.2167803830331341</v>
      </c>
      <c r="W137" s="304">
        <f t="shared" ca="1" si="62"/>
        <v>39.755496740017634</v>
      </c>
      <c r="Y137" s="314" t="str">
        <f t="shared" ca="1" si="80"/>
        <v/>
      </c>
      <c r="Z137" s="315" t="str">
        <f t="shared" ca="1" si="81"/>
        <v/>
      </c>
      <c r="AA137" s="316" t="str">
        <f t="shared" ca="1" si="82"/>
        <v/>
      </c>
      <c r="AC137" s="310" t="e">
        <f t="shared" ca="1" si="83"/>
        <v>#N/A</v>
      </c>
      <c r="AD137" s="323" t="e">
        <f t="shared" ca="1" si="84"/>
        <v>#N/A</v>
      </c>
      <c r="AE137" s="324">
        <f t="shared" ca="1" si="63"/>
        <v>67.324785013269988</v>
      </c>
      <c r="AG137" s="306">
        <f t="shared" ca="1" si="85"/>
        <v>65.762347945250724</v>
      </c>
      <c r="AH137" s="304">
        <f t="shared" ca="1" si="86"/>
        <v>75.36457347093129</v>
      </c>
    </row>
    <row r="138" spans="1:34" x14ac:dyDescent="0.2">
      <c r="A138" s="347">
        <f t="shared" ca="1" si="64"/>
        <v>0.01</v>
      </c>
      <c r="B138" s="304">
        <f t="shared" ca="1" si="65"/>
        <v>1.340000000000001</v>
      </c>
      <c r="D138" s="306">
        <f t="shared" ca="1" si="66"/>
        <v>15.399277332049959</v>
      </c>
      <c r="E138" s="307">
        <f t="shared" ca="1" si="67"/>
        <v>63.743966705741812</v>
      </c>
      <c r="F138" s="304">
        <f t="shared" ca="1" si="68"/>
        <v>65.57767176205715</v>
      </c>
      <c r="G138" s="306">
        <f t="shared" ca="1" si="69"/>
        <v>20.772745119725556</v>
      </c>
      <c r="H138" s="307">
        <f t="shared" ca="1" si="70"/>
        <v>99.12199779920995</v>
      </c>
      <c r="I138" s="304">
        <f t="shared" ca="1" si="71"/>
        <v>101.27525555393905</v>
      </c>
      <c r="J138" s="306">
        <f t="shared" ca="1" si="72"/>
        <v>13.499134775000609</v>
      </c>
      <c r="K138" s="307">
        <f t="shared" ca="1" si="73"/>
        <v>68.312817792926808</v>
      </c>
      <c r="L138" s="304">
        <f t="shared" ca="1" si="58"/>
        <v>69.633811575148229</v>
      </c>
      <c r="M138" s="306">
        <f t="shared" ca="1" si="74"/>
        <v>1.3642184410867411</v>
      </c>
      <c r="N138" s="304">
        <f t="shared" ca="1" si="75"/>
        <v>78.163959008186808</v>
      </c>
      <c r="P138" s="310">
        <f t="shared" ca="1" si="76"/>
        <v>4</v>
      </c>
      <c r="Q138" s="304">
        <f t="shared" ca="1" si="77"/>
        <v>685.39999999999986</v>
      </c>
      <c r="R138" s="306">
        <f t="shared" ca="1" si="78"/>
        <v>0.34397032603467781</v>
      </c>
      <c r="S138" s="307">
        <f t="shared" ca="1" si="79"/>
        <v>8.5915617279692178</v>
      </c>
      <c r="T138" s="304">
        <f t="shared" ca="1" si="59"/>
        <v>84.283220551378037</v>
      </c>
      <c r="U138" s="311">
        <f t="shared" ca="1" si="60"/>
        <v>0</v>
      </c>
      <c r="V138" s="306">
        <f t="shared" ca="1" si="61"/>
        <v>1.2166601656994163</v>
      </c>
      <c r="W138" s="304">
        <f t="shared" ca="1" si="62"/>
        <v>40.271165542917863</v>
      </c>
      <c r="Y138" s="314" t="str">
        <f t="shared" ca="1" si="80"/>
        <v/>
      </c>
      <c r="Z138" s="315" t="str">
        <f t="shared" ca="1" si="81"/>
        <v/>
      </c>
      <c r="AA138" s="316" t="str">
        <f t="shared" ca="1" si="82"/>
        <v/>
      </c>
      <c r="AC138" s="310" t="e">
        <f t="shared" ca="1" si="83"/>
        <v>#N/A</v>
      </c>
      <c r="AD138" s="323" t="e">
        <f t="shared" ca="1" si="84"/>
        <v>#N/A</v>
      </c>
      <c r="AE138" s="324">
        <f t="shared" ca="1" si="63"/>
        <v>68.312817792926808</v>
      </c>
      <c r="AG138" s="306">
        <f t="shared" ca="1" si="85"/>
        <v>65.546853220591274</v>
      </c>
      <c r="AH138" s="304">
        <f t="shared" ca="1" si="86"/>
        <v>75.148677702929433</v>
      </c>
    </row>
    <row r="139" spans="1:34" x14ac:dyDescent="0.2">
      <c r="A139" s="347">
        <f t="shared" ca="1" si="64"/>
        <v>0.01</v>
      </c>
      <c r="B139" s="304">
        <f t="shared" ca="1" si="65"/>
        <v>1.350000000000001</v>
      </c>
      <c r="D139" s="306">
        <f t="shared" ca="1" si="66"/>
        <v>15.369507213094227</v>
      </c>
      <c r="E139" s="307">
        <f t="shared" ca="1" si="67"/>
        <v>63.52918802597793</v>
      </c>
      <c r="F139" s="304">
        <f t="shared" ca="1" si="68"/>
        <v>65.361911563336434</v>
      </c>
      <c r="G139" s="306">
        <f t="shared" ca="1" si="69"/>
        <v>20.9264401918565</v>
      </c>
      <c r="H139" s="307">
        <f t="shared" ca="1" si="70"/>
        <v>99.757289679469736</v>
      </c>
      <c r="I139" s="304">
        <f t="shared" ca="1" si="71"/>
        <v>101.92856686570741</v>
      </c>
      <c r="J139" s="306">
        <f t="shared" ca="1" si="72"/>
        <v>13.70763070155852</v>
      </c>
      <c r="K139" s="307">
        <f t="shared" ca="1" si="73"/>
        <v>69.307214230320213</v>
      </c>
      <c r="L139" s="304">
        <f t="shared" ca="1" si="58"/>
        <v>70.649763508576655</v>
      </c>
      <c r="M139" s="306">
        <f t="shared" ca="1" si="74"/>
        <v>1.3640210335920726</v>
      </c>
      <c r="N139" s="304">
        <f t="shared" ca="1" si="75"/>
        <v>78.152648391898055</v>
      </c>
      <c r="P139" s="310">
        <f t="shared" ca="1" si="76"/>
        <v>4</v>
      </c>
      <c r="Q139" s="304">
        <f t="shared" ca="1" si="77"/>
        <v>683.79999999999984</v>
      </c>
      <c r="R139" s="306">
        <f t="shared" ca="1" si="78"/>
        <v>0.34316736058143082</v>
      </c>
      <c r="S139" s="307">
        <f t="shared" ca="1" si="79"/>
        <v>8.588130054363404</v>
      </c>
      <c r="T139" s="304">
        <f t="shared" ca="1" si="59"/>
        <v>84.249555833304996</v>
      </c>
      <c r="U139" s="311">
        <f t="shared" ca="1" si="60"/>
        <v>0</v>
      </c>
      <c r="V139" s="306">
        <f t="shared" ca="1" si="61"/>
        <v>1.2165391860291079</v>
      </c>
      <c r="W139" s="304">
        <f t="shared" ca="1" si="62"/>
        <v>40.788351496854446</v>
      </c>
      <c r="Y139" s="314" t="str">
        <f t="shared" ca="1" si="80"/>
        <v/>
      </c>
      <c r="Z139" s="315" t="str">
        <f t="shared" ca="1" si="81"/>
        <v/>
      </c>
      <c r="AA139" s="316" t="str">
        <f t="shared" ca="1" si="82"/>
        <v/>
      </c>
      <c r="AC139" s="310" t="e">
        <f t="shared" ca="1" si="83"/>
        <v>#N/A</v>
      </c>
      <c r="AD139" s="323" t="e">
        <f t="shared" ca="1" si="84"/>
        <v>#N/A</v>
      </c>
      <c r="AE139" s="324">
        <f t="shared" ca="1" si="63"/>
        <v>69.307214230320213</v>
      </c>
      <c r="AG139" s="306">
        <f t="shared" ca="1" si="85"/>
        <v>65.330932570454792</v>
      </c>
      <c r="AH139" s="304">
        <f t="shared" ca="1" si="86"/>
        <v>74.932357845480212</v>
      </c>
    </row>
    <row r="140" spans="1:34" x14ac:dyDescent="0.2">
      <c r="A140" s="347">
        <f t="shared" ca="1" si="64"/>
        <v>0.01</v>
      </c>
      <c r="B140" s="304">
        <f t="shared" ca="1" si="65"/>
        <v>1.360000000000001</v>
      </c>
      <c r="D140" s="306">
        <f t="shared" ca="1" si="66"/>
        <v>15.33948694241346</v>
      </c>
      <c r="E140" s="307">
        <f t="shared" ca="1" si="67"/>
        <v>63.314030098739366</v>
      </c>
      <c r="F140" s="304">
        <f t="shared" ca="1" si="68"/>
        <v>65.145730995979676</v>
      </c>
      <c r="G140" s="306">
        <f t="shared" ca="1" si="69"/>
        <v>21.079835061280633</v>
      </c>
      <c r="H140" s="307">
        <f t="shared" ca="1" si="70"/>
        <v>100.39042998045713</v>
      </c>
      <c r="I140" s="304">
        <f t="shared" ca="1" si="71"/>
        <v>102.57971474844264</v>
      </c>
      <c r="J140" s="306">
        <f t="shared" ca="1" si="72"/>
        <v>13.917662077824206</v>
      </c>
      <c r="K140" s="307">
        <f t="shared" ca="1" si="73"/>
        <v>70.307952828619847</v>
      </c>
      <c r="L140" s="304">
        <f t="shared" ca="1" si="58"/>
        <v>71.672236944746885</v>
      </c>
      <c r="M140" s="306">
        <f t="shared" ca="1" si="74"/>
        <v>1.3638246944171284</v>
      </c>
      <c r="N140" s="304">
        <f t="shared" ca="1" si="75"/>
        <v>78.141398985820658</v>
      </c>
      <c r="P140" s="310">
        <f t="shared" ca="1" si="76"/>
        <v>4</v>
      </c>
      <c r="Q140" s="304">
        <f t="shared" ca="1" si="77"/>
        <v>682.19999999999982</v>
      </c>
      <c r="R140" s="306">
        <f t="shared" ca="1" si="78"/>
        <v>0.34236439512818384</v>
      </c>
      <c r="S140" s="307">
        <f t="shared" ca="1" si="79"/>
        <v>8.5847064104121227</v>
      </c>
      <c r="T140" s="304">
        <f t="shared" ca="1" si="59"/>
        <v>84.215969886142929</v>
      </c>
      <c r="U140" s="311">
        <f t="shared" ca="1" si="60"/>
        <v>0</v>
      </c>
      <c r="V140" s="306">
        <f t="shared" ca="1" si="61"/>
        <v>1.2164174468655402</v>
      </c>
      <c r="W140" s="304">
        <f t="shared" ca="1" si="62"/>
        <v>41.307016609039778</v>
      </c>
      <c r="Y140" s="314" t="str">
        <f t="shared" ca="1" si="80"/>
        <v/>
      </c>
      <c r="Z140" s="315" t="str">
        <f t="shared" ca="1" si="81"/>
        <v/>
      </c>
      <c r="AA140" s="316" t="str">
        <f t="shared" ca="1" si="82"/>
        <v/>
      </c>
      <c r="AC140" s="310" t="e">
        <f t="shared" ca="1" si="83"/>
        <v>#N/A</v>
      </c>
      <c r="AD140" s="323" t="e">
        <f t="shared" ca="1" si="84"/>
        <v>#N/A</v>
      </c>
      <c r="AE140" s="324">
        <f t="shared" ca="1" si="63"/>
        <v>70.307952828619847</v>
      </c>
      <c r="AG140" s="306">
        <f t="shared" ca="1" si="85"/>
        <v>65.114590555886011</v>
      </c>
      <c r="AH140" s="304">
        <f t="shared" ca="1" si="86"/>
        <v>74.715618431073793</v>
      </c>
    </row>
    <row r="141" spans="1:34" x14ac:dyDescent="0.2">
      <c r="A141" s="347">
        <f t="shared" ca="1" si="64"/>
        <v>0.01</v>
      </c>
      <c r="B141" s="304">
        <f t="shared" ca="1" si="65"/>
        <v>1.370000000000001</v>
      </c>
      <c r="D141" s="306">
        <f t="shared" ca="1" si="66"/>
        <v>15.309219148736638</v>
      </c>
      <c r="E141" s="307">
        <f t="shared" ca="1" si="67"/>
        <v>63.098497079737129</v>
      </c>
      <c r="F141" s="304">
        <f t="shared" ca="1" si="68"/>
        <v>64.929134636660905</v>
      </c>
      <c r="G141" s="306">
        <f t="shared" ca="1" si="69"/>
        <v>21.232927252768</v>
      </c>
      <c r="H141" s="307">
        <f t="shared" ca="1" si="70"/>
        <v>101.0214149512545</v>
      </c>
      <c r="I141" s="304">
        <f t="shared" ca="1" si="71"/>
        <v>103.22869503425336</v>
      </c>
      <c r="J141" s="306">
        <f t="shared" ca="1" si="72"/>
        <v>14.12922588939445</v>
      </c>
      <c r="K141" s="307">
        <f t="shared" ca="1" si="73"/>
        <v>71.315012053278409</v>
      </c>
      <c r="L141" s="304">
        <f t="shared" ca="1" si="58"/>
        <v>72.701210226465832</v>
      </c>
      <c r="M141" s="306">
        <f t="shared" ca="1" si="74"/>
        <v>1.3636294069852533</v>
      </c>
      <c r="N141" s="304">
        <f t="shared" ca="1" si="75"/>
        <v>78.130209840182275</v>
      </c>
      <c r="P141" s="310">
        <f t="shared" ca="1" si="76"/>
        <v>4</v>
      </c>
      <c r="Q141" s="304">
        <f t="shared" ca="1" si="77"/>
        <v>680.5999999999998</v>
      </c>
      <c r="R141" s="306">
        <f t="shared" ca="1" si="78"/>
        <v>0.34156142967493686</v>
      </c>
      <c r="S141" s="307">
        <f t="shared" ca="1" si="79"/>
        <v>8.5812907961153737</v>
      </c>
      <c r="T141" s="304">
        <f t="shared" ca="1" si="59"/>
        <v>84.182462709891823</v>
      </c>
      <c r="U141" s="311">
        <f t="shared" ca="1" si="60"/>
        <v>0</v>
      </c>
      <c r="V141" s="306">
        <f t="shared" ca="1" si="61"/>
        <v>1.2162949510569885</v>
      </c>
      <c r="W141" s="304">
        <f t="shared" ca="1" si="62"/>
        <v>41.82712296122002</v>
      </c>
      <c r="Y141" s="314" t="str">
        <f t="shared" ca="1" si="80"/>
        <v/>
      </c>
      <c r="Z141" s="315" t="str">
        <f t="shared" ca="1" si="81"/>
        <v/>
      </c>
      <c r="AA141" s="316" t="str">
        <f t="shared" ca="1" si="82"/>
        <v/>
      </c>
      <c r="AC141" s="310" t="e">
        <f t="shared" ca="1" si="83"/>
        <v>#N/A</v>
      </c>
      <c r="AD141" s="323" t="e">
        <f t="shared" ca="1" si="84"/>
        <v>#N/A</v>
      </c>
      <c r="AE141" s="324">
        <f t="shared" ca="1" si="63"/>
        <v>71.315012053278409</v>
      </c>
      <c r="AG141" s="306">
        <f t="shared" ca="1" si="85"/>
        <v>64.897831738500372</v>
      </c>
      <c r="AH141" s="304">
        <f t="shared" ca="1" si="86"/>
        <v>74.498463993360843</v>
      </c>
    </row>
    <row r="142" spans="1:34" x14ac:dyDescent="0.2">
      <c r="A142" s="347">
        <f t="shared" ca="1" si="64"/>
        <v>0.01</v>
      </c>
      <c r="B142" s="304">
        <f t="shared" ca="1" si="65"/>
        <v>1.380000000000001</v>
      </c>
      <c r="D142" s="306">
        <f t="shared" ca="1" si="66"/>
        <v>15.278706425898013</v>
      </c>
      <c r="E142" s="307">
        <f t="shared" ca="1" si="67"/>
        <v>62.882593131162764</v>
      </c>
      <c r="F142" s="304">
        <f t="shared" ca="1" si="68"/>
        <v>64.712127062461292</v>
      </c>
      <c r="G142" s="306">
        <f t="shared" ca="1" si="69"/>
        <v>21.385714317026981</v>
      </c>
      <c r="H142" s="307">
        <f t="shared" ca="1" si="70"/>
        <v>101.65024088256612</v>
      </c>
      <c r="I142" s="304">
        <f t="shared" ca="1" si="71"/>
        <v>103.87550360086448</v>
      </c>
      <c r="J142" s="306">
        <f t="shared" ca="1" si="72"/>
        <v>14.342319097243424</v>
      </c>
      <c r="K142" s="307">
        <f t="shared" ca="1" si="73"/>
        <v>72.328370332447506</v>
      </c>
      <c r="L142" s="304">
        <f t="shared" ca="1" si="58"/>
        <v>73.73666165507376</v>
      </c>
      <c r="M142" s="306">
        <f t="shared" ca="1" si="74"/>
        <v>1.3634351550731856</v>
      </c>
      <c r="N142" s="304">
        <f t="shared" ca="1" si="75"/>
        <v>78.119080025458445</v>
      </c>
      <c r="P142" s="310">
        <f t="shared" ca="1" si="76"/>
        <v>4</v>
      </c>
      <c r="Q142" s="304">
        <f t="shared" ca="1" si="77"/>
        <v>678.99999999999977</v>
      </c>
      <c r="R142" s="306">
        <f t="shared" ca="1" si="78"/>
        <v>0.34075846422168982</v>
      </c>
      <c r="S142" s="307">
        <f t="shared" ca="1" si="79"/>
        <v>8.5778832114731571</v>
      </c>
      <c r="T142" s="304">
        <f t="shared" ca="1" si="59"/>
        <v>84.149034304551677</v>
      </c>
      <c r="U142" s="311">
        <f t="shared" ca="1" si="60"/>
        <v>0</v>
      </c>
      <c r="V142" s="306">
        <f t="shared" ca="1" si="61"/>
        <v>1.2161717014565976</v>
      </c>
      <c r="W142" s="304">
        <f t="shared" ca="1" si="62"/>
        <v>42.348632711794295</v>
      </c>
      <c r="Y142" s="314" t="str">
        <f t="shared" ca="1" si="80"/>
        <v/>
      </c>
      <c r="Z142" s="315" t="str">
        <f t="shared" ca="1" si="81"/>
        <v/>
      </c>
      <c r="AA142" s="316" t="str">
        <f t="shared" ca="1" si="82"/>
        <v/>
      </c>
      <c r="AC142" s="310" t="e">
        <f t="shared" ca="1" si="83"/>
        <v>#N/A</v>
      </c>
      <c r="AD142" s="323" t="e">
        <f t="shared" ca="1" si="84"/>
        <v>#N/A</v>
      </c>
      <c r="AE142" s="324">
        <f t="shared" ca="1" si="63"/>
        <v>72.328370332447506</v>
      </c>
      <c r="AG142" s="306">
        <f t="shared" ca="1" si="85"/>
        <v>64.680660680211659</v>
      </c>
      <c r="AH142" s="304">
        <f t="shared" ca="1" si="86"/>
        <v>74.280899066863412</v>
      </c>
    </row>
    <row r="143" spans="1:34" x14ac:dyDescent="0.2">
      <c r="A143" s="347">
        <f t="shared" ca="1" si="64"/>
        <v>0.01</v>
      </c>
      <c r="B143" s="304">
        <f t="shared" ca="1" si="65"/>
        <v>1.390000000000001</v>
      </c>
      <c r="D143" s="306">
        <f t="shared" ca="1" si="66"/>
        <v>15.247951333829132</v>
      </c>
      <c r="E143" s="307">
        <f t="shared" ca="1" si="67"/>
        <v>62.666322421240054</v>
      </c>
      <c r="F143" s="304">
        <f t="shared" ca="1" si="68"/>
        <v>64.494712850602212</v>
      </c>
      <c r="G143" s="306">
        <f t="shared" ca="1" si="69"/>
        <v>21.538193830365273</v>
      </c>
      <c r="H143" s="307">
        <f t="shared" ca="1" si="70"/>
        <v>102.27690410677853</v>
      </c>
      <c r="I143" s="304">
        <f t="shared" ca="1" si="71"/>
        <v>104.52013637161767</v>
      </c>
      <c r="J143" s="306">
        <f t="shared" ca="1" si="72"/>
        <v>14.556938637980386</v>
      </c>
      <c r="K143" s="307">
        <f t="shared" ca="1" si="73"/>
        <v>73.34800605739423</v>
      </c>
      <c r="L143" s="304">
        <f t="shared" ca="1" si="58"/>
        <v>74.778569490900708</v>
      </c>
      <c r="M143" s="306">
        <f t="shared" ca="1" si="74"/>
        <v>1.3632419228008485</v>
      </c>
      <c r="N143" s="304">
        <f t="shared" ca="1" si="75"/>
        <v>78.108008631787811</v>
      </c>
      <c r="P143" s="310">
        <f t="shared" ca="1" si="76"/>
        <v>4</v>
      </c>
      <c r="Q143" s="304">
        <f t="shared" ca="1" si="77"/>
        <v>677.39999999999986</v>
      </c>
      <c r="R143" s="306">
        <f t="shared" ca="1" si="78"/>
        <v>0.33995549876844289</v>
      </c>
      <c r="S143" s="307">
        <f t="shared" ca="1" si="79"/>
        <v>8.5744836564854729</v>
      </c>
      <c r="T143" s="304">
        <f t="shared" ca="1" si="59"/>
        <v>84.115684670122491</v>
      </c>
      <c r="U143" s="311">
        <f t="shared" ca="1" si="60"/>
        <v>0</v>
      </c>
      <c r="V143" s="306">
        <f t="shared" ca="1" si="61"/>
        <v>1.2160477009223183</v>
      </c>
      <c r="W143" s="304">
        <f t="shared" ca="1" si="62"/>
        <v>42.871508097918429</v>
      </c>
      <c r="Y143" s="314" t="str">
        <f t="shared" ca="1" si="80"/>
        <v/>
      </c>
      <c r="Z143" s="315" t="str">
        <f t="shared" ca="1" si="81"/>
        <v/>
      </c>
      <c r="AA143" s="316" t="str">
        <f t="shared" ca="1" si="82"/>
        <v/>
      </c>
      <c r="AC143" s="310" t="e">
        <f t="shared" ca="1" si="83"/>
        <v>#N/A</v>
      </c>
      <c r="AD143" s="323" t="e">
        <f t="shared" ca="1" si="84"/>
        <v>#N/A</v>
      </c>
      <c r="AE143" s="324">
        <f t="shared" ca="1" si="63"/>
        <v>73.34800605739423</v>
      </c>
      <c r="AG143" s="306">
        <f t="shared" ca="1" si="85"/>
        <v>64.463081942960414</v>
      </c>
      <c r="AH143" s="304">
        <f t="shared" ca="1" si="86"/>
        <v>74.062928186687074</v>
      </c>
    </row>
    <row r="144" spans="1:34" x14ac:dyDescent="0.2">
      <c r="A144" s="347">
        <f t="shared" ca="1" si="64"/>
        <v>0.01</v>
      </c>
      <c r="B144" s="304">
        <f t="shared" ca="1" si="65"/>
        <v>1.400000000000001</v>
      </c>
      <c r="D144" s="306">
        <f t="shared" ca="1" si="66"/>
        <v>15.2169563995127</v>
      </c>
      <c r="E144" s="307">
        <f t="shared" ca="1" si="67"/>
        <v>62.449689123783699</v>
      </c>
      <c r="F144" s="304">
        <f t="shared" ca="1" si="68"/>
        <v>64.276896578178849</v>
      </c>
      <c r="G144" s="306">
        <f t="shared" ca="1" si="69"/>
        <v>21.6903633943604</v>
      </c>
      <c r="H144" s="307">
        <f t="shared" ca="1" si="70"/>
        <v>102.90140099801637</v>
      </c>
      <c r="I144" s="304">
        <f t="shared" ca="1" si="71"/>
        <v>105.16258931546891</v>
      </c>
      <c r="J144" s="306">
        <f t="shared" ca="1" si="72"/>
        <v>14.773081424104014</v>
      </c>
      <c r="K144" s="307">
        <f t="shared" ca="1" si="73"/>
        <v>74.373897582918204</v>
      </c>
      <c r="L144" s="304">
        <f t="shared" ca="1" si="58"/>
        <v>75.826911953722686</v>
      </c>
      <c r="M144" s="306">
        <f t="shared" ca="1" si="74"/>
        <v>1.3630496946215089</v>
      </c>
      <c r="N144" s="304">
        <f t="shared" ca="1" si="75"/>
        <v>78.096994768408166</v>
      </c>
      <c r="P144" s="310">
        <f t="shared" ca="1" si="76"/>
        <v>4</v>
      </c>
      <c r="Q144" s="304">
        <f t="shared" ca="1" si="77"/>
        <v>675.79999999999984</v>
      </c>
      <c r="R144" s="306">
        <f t="shared" ca="1" si="78"/>
        <v>0.3391525333151959</v>
      </c>
      <c r="S144" s="307">
        <f t="shared" ca="1" si="79"/>
        <v>8.5710921311523212</v>
      </c>
      <c r="T144" s="304">
        <f t="shared" ca="1" si="59"/>
        <v>84.082413806604279</v>
      </c>
      <c r="U144" s="311">
        <f t="shared" ca="1" si="60"/>
        <v>0</v>
      </c>
      <c r="V144" s="306">
        <f t="shared" ca="1" si="61"/>
        <v>1.2159229523168298</v>
      </c>
      <c r="W144" s="304">
        <f t="shared" ca="1" si="62"/>
        <v>43.395711437592048</v>
      </c>
      <c r="Y144" s="314" t="str">
        <f t="shared" ca="1" si="80"/>
        <v/>
      </c>
      <c r="Z144" s="315" t="str">
        <f t="shared" ca="1" si="81"/>
        <v/>
      </c>
      <c r="AA144" s="316" t="str">
        <f t="shared" ca="1" si="82"/>
        <v/>
      </c>
      <c r="AC144" s="310" t="e">
        <f t="shared" ca="1" si="83"/>
        <v>#N/A</v>
      </c>
      <c r="AD144" s="323" t="e">
        <f t="shared" ca="1" si="84"/>
        <v>#N/A</v>
      </c>
      <c r="AE144" s="324">
        <f t="shared" ca="1" si="63"/>
        <v>74.373897582918204</v>
      </c>
      <c r="AG144" s="306">
        <f t="shared" ca="1" si="85"/>
        <v>64.245100088442896</v>
      </c>
      <c r="AH144" s="304">
        <f t="shared" ca="1" si="86"/>
        <v>73.84455588823414</v>
      </c>
    </row>
    <row r="145" spans="1:34" x14ac:dyDescent="0.2">
      <c r="A145" s="347">
        <f t="shared" ca="1" si="64"/>
        <v>0.01</v>
      </c>
      <c r="B145" s="304">
        <f t="shared" ca="1" si="65"/>
        <v>1.410000000000001</v>
      </c>
      <c r="D145" s="306">
        <f t="shared" ca="1" si="66"/>
        <v>15.185724117899962</v>
      </c>
      <c r="E145" s="307">
        <f t="shared" ca="1" si="67"/>
        <v>62.232697417764982</v>
      </c>
      <c r="F145" s="304">
        <f t="shared" ca="1" si="68"/>
        <v>64.058682821894337</v>
      </c>
      <c r="G145" s="306">
        <f t="shared" ca="1" si="69"/>
        <v>21.842220635539398</v>
      </c>
      <c r="H145" s="307">
        <f t="shared" ca="1" si="70"/>
        <v>103.52372797219402</v>
      </c>
      <c r="I145" s="304">
        <f t="shared" ca="1" si="71"/>
        <v>105.80285844698342</v>
      </c>
      <c r="J145" s="306">
        <f t="shared" ca="1" si="72"/>
        <v>14.990744344253512</v>
      </c>
      <c r="K145" s="307">
        <f t="shared" ca="1" si="73"/>
        <v>75.406023227769253</v>
      </c>
      <c r="L145" s="304">
        <f t="shared" ca="1" si="58"/>
        <v>76.881667223218074</v>
      </c>
      <c r="M145" s="306">
        <f t="shared" ca="1" si="74"/>
        <v>1.3628584553122873</v>
      </c>
      <c r="N145" s="304">
        <f t="shared" ca="1" si="75"/>
        <v>78.086037563112768</v>
      </c>
      <c r="P145" s="310">
        <f t="shared" ca="1" si="76"/>
        <v>4</v>
      </c>
      <c r="Q145" s="304">
        <f t="shared" ca="1" si="77"/>
        <v>674.19999999999982</v>
      </c>
      <c r="R145" s="306">
        <f t="shared" ca="1" si="78"/>
        <v>0.33834956786194892</v>
      </c>
      <c r="S145" s="307">
        <f t="shared" ca="1" si="79"/>
        <v>8.5677086354737018</v>
      </c>
      <c r="T145" s="304">
        <f t="shared" ca="1" si="59"/>
        <v>84.049221713997014</v>
      </c>
      <c r="U145" s="311">
        <f t="shared" ca="1" si="60"/>
        <v>0</v>
      </c>
      <c r="V145" s="306">
        <f t="shared" ca="1" si="61"/>
        <v>1.2157974585074753</v>
      </c>
      <c r="W145" s="304">
        <f t="shared" ca="1" si="62"/>
        <v>43.921205131729849</v>
      </c>
      <c r="Y145" s="314" t="str">
        <f t="shared" ca="1" si="80"/>
        <v/>
      </c>
      <c r="Z145" s="315" t="str">
        <f t="shared" ca="1" si="81"/>
        <v/>
      </c>
      <c r="AA145" s="316" t="str">
        <f t="shared" ca="1" si="82"/>
        <v/>
      </c>
      <c r="AC145" s="310" t="e">
        <f t="shared" ca="1" si="83"/>
        <v>#N/A</v>
      </c>
      <c r="AD145" s="323" t="e">
        <f t="shared" ca="1" si="84"/>
        <v>#N/A</v>
      </c>
      <c r="AE145" s="324">
        <f t="shared" ca="1" si="63"/>
        <v>75.406023227769253</v>
      </c>
      <c r="AG145" s="306">
        <f t="shared" ca="1" si="85"/>
        <v>64.026719677840632</v>
      </c>
      <c r="AH145" s="304">
        <f t="shared" ca="1" si="86"/>
        <v>73.625786706918177</v>
      </c>
    </row>
    <row r="146" spans="1:34" x14ac:dyDescent="0.2">
      <c r="A146" s="347">
        <f t="shared" ca="1" si="64"/>
        <v>0.01</v>
      </c>
      <c r="B146" s="304">
        <f t="shared" ca="1" si="65"/>
        <v>1.420000000000001</v>
      </c>
      <c r="D146" s="306">
        <f t="shared" ca="1" si="66"/>
        <v>15.15425695279316</v>
      </c>
      <c r="E146" s="307">
        <f t="shared" ca="1" si="67"/>
        <v>62.015351486884043</v>
      </c>
      <c r="F146" s="304">
        <f t="shared" ca="1" si="68"/>
        <v>63.840076157794883</v>
      </c>
      <c r="G146" s="306">
        <f t="shared" ca="1" si="69"/>
        <v>21.993763205067332</v>
      </c>
      <c r="H146" s="307">
        <f t="shared" ca="1" si="70"/>
        <v>104.14388148706287</v>
      </c>
      <c r="I146" s="304">
        <f t="shared" ca="1" si="71"/>
        <v>106.44093982632796</v>
      </c>
      <c r="J146" s="306">
        <f t="shared" ca="1" si="72"/>
        <v>15.209924263456546</v>
      </c>
      <c r="K146" s="307">
        <f t="shared" ca="1" si="73"/>
        <v>76.444361275065532</v>
      </c>
      <c r="L146" s="304">
        <f t="shared" ca="1" si="58"/>
        <v>77.942813439423787</v>
      </c>
      <c r="M146" s="306">
        <f t="shared" ca="1" si="74"/>
        <v>1.3626681899650031</v>
      </c>
      <c r="N146" s="304">
        <f t="shared" ca="1" si="75"/>
        <v>78.075136161725794</v>
      </c>
      <c r="P146" s="310">
        <f t="shared" ca="1" si="76"/>
        <v>4</v>
      </c>
      <c r="Q146" s="304">
        <f t="shared" ca="1" si="77"/>
        <v>672.5999999999998</v>
      </c>
      <c r="R146" s="306">
        <f t="shared" ca="1" si="78"/>
        <v>0.33754660240870188</v>
      </c>
      <c r="S146" s="307">
        <f t="shared" ca="1" si="79"/>
        <v>8.5643331694496148</v>
      </c>
      <c r="T146" s="304">
        <f t="shared" ca="1" si="59"/>
        <v>84.016108392300723</v>
      </c>
      <c r="U146" s="311">
        <f t="shared" ca="1" si="60"/>
        <v>0</v>
      </c>
      <c r="V146" s="306">
        <f t="shared" ca="1" si="61"/>
        <v>1.2156712223661892</v>
      </c>
      <c r="W146" s="304">
        <f t="shared" ca="1" si="62"/>
        <v>44.447951666216248</v>
      </c>
      <c r="Y146" s="314" t="str">
        <f t="shared" ca="1" si="80"/>
        <v/>
      </c>
      <c r="Z146" s="315" t="str">
        <f t="shared" ca="1" si="81"/>
        <v/>
      </c>
      <c r="AA146" s="316" t="str">
        <f t="shared" ca="1" si="82"/>
        <v/>
      </c>
      <c r="AC146" s="310" t="e">
        <f t="shared" ca="1" si="83"/>
        <v>#N/A</v>
      </c>
      <c r="AD146" s="323" t="e">
        <f t="shared" ca="1" si="84"/>
        <v>#N/A</v>
      </c>
      <c r="AE146" s="324">
        <f t="shared" ca="1" si="63"/>
        <v>76.444361275065532</v>
      </c>
      <c r="AG146" s="306">
        <f t="shared" ca="1" si="85"/>
        <v>63.807945271550736</v>
      </c>
      <c r="AH146" s="304">
        <f t="shared" ca="1" si="86"/>
        <v>73.406625177879661</v>
      </c>
    </row>
    <row r="147" spans="1:34" x14ac:dyDescent="0.2">
      <c r="A147" s="347">
        <f t="shared" ca="1" si="64"/>
        <v>0.01</v>
      </c>
      <c r="B147" s="304">
        <f t="shared" ca="1" si="65"/>
        <v>1.430000000000001</v>
      </c>
      <c r="D147" s="306">
        <f t="shared" ca="1" si="66"/>
        <v>15.12255733769468</v>
      </c>
      <c r="E147" s="307">
        <f t="shared" ca="1" si="67"/>
        <v>61.797655519148591</v>
      </c>
      <c r="F147" s="304">
        <f t="shared" ca="1" si="68"/>
        <v>63.621081161005272</v>
      </c>
      <c r="G147" s="306">
        <f t="shared" ca="1" si="69"/>
        <v>22.144988778444279</v>
      </c>
      <c r="H147" s="307">
        <f t="shared" ca="1" si="70"/>
        <v>104.76185804225436</v>
      </c>
      <c r="I147" s="304">
        <f t="shared" ca="1" si="71"/>
        <v>107.07682955926029</v>
      </c>
      <c r="J147" s="306">
        <f t="shared" ca="1" si="72"/>
        <v>15.430618023374105</v>
      </c>
      <c r="K147" s="307">
        <f t="shared" ca="1" si="73"/>
        <v>77.488889972712116</v>
      </c>
      <c r="L147" s="304">
        <f t="shared" ca="1" si="58"/>
        <v>79.010328703191476</v>
      </c>
      <c r="M147" s="306">
        <f t="shared" ca="1" si="74"/>
        <v>1.3624788839773436</v>
      </c>
      <c r="N147" s="304">
        <f t="shared" ca="1" si="75"/>
        <v>78.064289727596346</v>
      </c>
      <c r="P147" s="310">
        <f t="shared" ca="1" si="76"/>
        <v>4</v>
      </c>
      <c r="Q147" s="304">
        <f t="shared" ca="1" si="77"/>
        <v>670.99999999999977</v>
      </c>
      <c r="R147" s="306">
        <f t="shared" ca="1" si="78"/>
        <v>0.33674363695545489</v>
      </c>
      <c r="S147" s="307">
        <f t="shared" ca="1" si="79"/>
        <v>8.5609657330800601</v>
      </c>
      <c r="T147" s="304">
        <f t="shared" ca="1" si="59"/>
        <v>83.983073841515392</v>
      </c>
      <c r="U147" s="311">
        <f t="shared" ca="1" si="60"/>
        <v>0</v>
      </c>
      <c r="V147" s="306">
        <f t="shared" ca="1" si="61"/>
        <v>1.2155442467694275</v>
      </c>
      <c r="W147" s="304">
        <f t="shared" ca="1" si="62"/>
        <v>44.975913613943526</v>
      </c>
      <c r="Y147" s="314" t="str">
        <f t="shared" ca="1" si="80"/>
        <v/>
      </c>
      <c r="Z147" s="315" t="str">
        <f t="shared" ca="1" si="81"/>
        <v/>
      </c>
      <c r="AA147" s="316" t="str">
        <f t="shared" ca="1" si="82"/>
        <v/>
      </c>
      <c r="AC147" s="310" t="e">
        <f t="shared" ca="1" si="83"/>
        <v>#N/A</v>
      </c>
      <c r="AD147" s="323" t="e">
        <f t="shared" ca="1" si="84"/>
        <v>#N/A</v>
      </c>
      <c r="AE147" s="324">
        <f t="shared" ca="1" si="63"/>
        <v>77.488889972712116</v>
      </c>
      <c r="AG147" s="306">
        <f t="shared" ca="1" si="85"/>
        <v>63.588781428916832</v>
      </c>
      <c r="AH147" s="304">
        <f t="shared" ca="1" si="86"/>
        <v>73.187075835702814</v>
      </c>
    </row>
    <row r="148" spans="1:34" x14ac:dyDescent="0.2">
      <c r="A148" s="347">
        <f t="shared" ca="1" si="64"/>
        <v>0.01</v>
      </c>
      <c r="B148" s="304">
        <f t="shared" ca="1" si="65"/>
        <v>1.4400000000000011</v>
      </c>
      <c r="D148" s="306">
        <f t="shared" ca="1" si="66"/>
        <v>15.090627676624084</v>
      </c>
      <c r="E148" s="307">
        <f t="shared" ca="1" si="67"/>
        <v>61.579613706459014</v>
      </c>
      <c r="F148" s="304">
        <f t="shared" ca="1" si="68"/>
        <v>63.401702405465485</v>
      </c>
      <c r="G148" s="306">
        <f t="shared" ca="1" si="69"/>
        <v>22.295895055210519</v>
      </c>
      <c r="H148" s="307">
        <f t="shared" ca="1" si="70"/>
        <v>105.37765417931895</v>
      </c>
      <c r="I148" s="304">
        <f t="shared" ca="1" si="71"/>
        <v>107.71052379711602</v>
      </c>
      <c r="J148" s="306">
        <f t="shared" ca="1" si="72"/>
        <v>15.65282244254238</v>
      </c>
      <c r="K148" s="307">
        <f t="shared" ca="1" si="73"/>
        <v>78.539587533819983</v>
      </c>
      <c r="L148" s="304">
        <f t="shared" ca="1" si="58"/>
        <v>80.084191076643393</v>
      </c>
      <c r="M148" s="306">
        <f t="shared" ca="1" si="74"/>
        <v>1.3622905230443396</v>
      </c>
      <c r="N148" s="304">
        <f t="shared" ca="1" si="75"/>
        <v>78.053497441110082</v>
      </c>
      <c r="P148" s="310">
        <f t="shared" ca="1" si="76"/>
        <v>4</v>
      </c>
      <c r="Q148" s="304">
        <f t="shared" ca="1" si="77"/>
        <v>669.39999999999986</v>
      </c>
      <c r="R148" s="306">
        <f t="shared" ca="1" si="78"/>
        <v>0.33594067150220797</v>
      </c>
      <c r="S148" s="307">
        <f t="shared" ca="1" si="79"/>
        <v>8.5576063263650379</v>
      </c>
      <c r="T148" s="304">
        <f t="shared" ca="1" si="59"/>
        <v>83.950118061641021</v>
      </c>
      <c r="U148" s="311">
        <f t="shared" ca="1" si="60"/>
        <v>0</v>
      </c>
      <c r="V148" s="306">
        <f t="shared" ca="1" si="61"/>
        <v>1.2154165345980976</v>
      </c>
      <c r="W148" s="304">
        <f t="shared" ca="1" si="62"/>
        <v>45.505053636833182</v>
      </c>
      <c r="Y148" s="314" t="str">
        <f t="shared" ca="1" si="80"/>
        <v/>
      </c>
      <c r="Z148" s="315" t="str">
        <f t="shared" ca="1" si="81"/>
        <v/>
      </c>
      <c r="AA148" s="316" t="str">
        <f t="shared" ca="1" si="82"/>
        <v/>
      </c>
      <c r="AC148" s="310" t="e">
        <f t="shared" ca="1" si="83"/>
        <v>#N/A</v>
      </c>
      <c r="AD148" s="323" t="e">
        <f t="shared" ca="1" si="84"/>
        <v>#N/A</v>
      </c>
      <c r="AE148" s="324">
        <f t="shared" ca="1" si="63"/>
        <v>78.539587533819983</v>
      </c>
      <c r="AG148" s="306">
        <f t="shared" ca="1" si="85"/>
        <v>63.369232707960983</v>
      </c>
      <c r="AH148" s="304">
        <f t="shared" ca="1" si="86"/>
        <v>72.967143214133941</v>
      </c>
    </row>
    <row r="149" spans="1:34" x14ac:dyDescent="0.2">
      <c r="A149" s="347">
        <f t="shared" ca="1" si="64"/>
        <v>0.01</v>
      </c>
      <c r="B149" s="304">
        <f t="shared" ca="1" si="65"/>
        <v>1.4500000000000011</v>
      </c>
      <c r="D149" s="306">
        <f t="shared" ca="1" si="66"/>
        <v>15.058470344904672</v>
      </c>
      <c r="E149" s="307">
        <f t="shared" ca="1" si="67"/>
        <v>61.361230244199348</v>
      </c>
      <c r="F149" s="304">
        <f t="shared" ca="1" si="68"/>
        <v>63.181944463667925</v>
      </c>
      <c r="G149" s="306">
        <f t="shared" ca="1" si="69"/>
        <v>22.446479758659564</v>
      </c>
      <c r="H149" s="307">
        <f t="shared" ca="1" si="70"/>
        <v>105.99126648176095</v>
      </c>
      <c r="I149" s="304">
        <f t="shared" ca="1" si="71"/>
        <v>108.34201873679285</v>
      </c>
      <c r="J149" s="306">
        <f t="shared" ca="1" si="72"/>
        <v>15.87653431661173</v>
      </c>
      <c r="K149" s="307">
        <f t="shared" ca="1" si="73"/>
        <v>79.596432137125376</v>
      </c>
      <c r="L149" s="304">
        <f t="shared" ca="1" si="58"/>
        <v>81.164378583628391</v>
      </c>
      <c r="M149" s="306">
        <f t="shared" ca="1" si="74"/>
        <v>1.3621030931501379</v>
      </c>
      <c r="N149" s="304">
        <f t="shared" ca="1" si="75"/>
        <v>78.04275849921774</v>
      </c>
      <c r="P149" s="310">
        <f t="shared" ca="1" si="76"/>
        <v>4</v>
      </c>
      <c r="Q149" s="304">
        <f t="shared" ca="1" si="77"/>
        <v>667.79999999999984</v>
      </c>
      <c r="R149" s="306">
        <f t="shared" ca="1" si="78"/>
        <v>0.33513770604896098</v>
      </c>
      <c r="S149" s="307">
        <f t="shared" ca="1" si="79"/>
        <v>8.5542549493045481</v>
      </c>
      <c r="T149" s="304">
        <f t="shared" ca="1" si="59"/>
        <v>83.917241052677625</v>
      </c>
      <c r="U149" s="311">
        <f t="shared" ca="1" si="60"/>
        <v>0</v>
      </c>
      <c r="V149" s="306">
        <f t="shared" ca="1" si="61"/>
        <v>1.2152880887374886</v>
      </c>
      <c r="W149" s="304">
        <f t="shared" ca="1" si="62"/>
        <v>46.035334487840522</v>
      </c>
      <c r="Y149" s="314" t="str">
        <f t="shared" ca="1" si="80"/>
        <v/>
      </c>
      <c r="Z149" s="315" t="str">
        <f t="shared" ca="1" si="81"/>
        <v/>
      </c>
      <c r="AA149" s="316" t="str">
        <f t="shared" ca="1" si="82"/>
        <v/>
      </c>
      <c r="AC149" s="310" t="e">
        <f t="shared" ca="1" si="83"/>
        <v>#N/A</v>
      </c>
      <c r="AD149" s="323" t="e">
        <f t="shared" ca="1" si="84"/>
        <v>#N/A</v>
      </c>
      <c r="AE149" s="324">
        <f t="shared" ca="1" si="63"/>
        <v>79.596432137125376</v>
      </c>
      <c r="AG149" s="306">
        <f t="shared" ca="1" si="85"/>
        <v>63.14930366511615</v>
      </c>
      <c r="AH149" s="304">
        <f t="shared" ca="1" si="86"/>
        <v>72.746831845800742</v>
      </c>
    </row>
    <row r="150" spans="1:34" x14ac:dyDescent="0.2">
      <c r="A150" s="347">
        <f t="shared" ca="1" si="64"/>
        <v>0.01</v>
      </c>
      <c r="B150" s="304">
        <f t="shared" ca="1" si="65"/>
        <v>1.4600000000000011</v>
      </c>
      <c r="D150" s="306">
        <f t="shared" ca="1" si="66"/>
        <v>15.026087689920583</v>
      </c>
      <c r="E150" s="307">
        <f t="shared" ca="1" si="67"/>
        <v>61.142509330834486</v>
      </c>
      <c r="F150" s="304">
        <f t="shared" ca="1" si="68"/>
        <v>62.961811906395809</v>
      </c>
      <c r="G150" s="306">
        <f t="shared" ca="1" si="69"/>
        <v>22.596740635558771</v>
      </c>
      <c r="H150" s="307">
        <f t="shared" ca="1" si="70"/>
        <v>106.60269157506929</v>
      </c>
      <c r="I150" s="304">
        <f t="shared" ca="1" si="71"/>
        <v>108.97131062073201</v>
      </c>
      <c r="J150" s="306">
        <f t="shared" ca="1" si="72"/>
        <v>16.101750418582821</v>
      </c>
      <c r="K150" s="307">
        <f t="shared" ca="1" si="73"/>
        <v>80.659401927409533</v>
      </c>
      <c r="L150" s="304">
        <f t="shared" ca="1" si="58"/>
        <v>82.250869210177527</v>
      </c>
      <c r="M150" s="306">
        <f t="shared" ca="1" si="74"/>
        <v>1.3619165805600557</v>
      </c>
      <c r="N150" s="304">
        <f t="shared" ca="1" si="75"/>
        <v>78.032072114979968</v>
      </c>
      <c r="P150" s="310">
        <f t="shared" ca="1" si="76"/>
        <v>4</v>
      </c>
      <c r="Q150" s="304">
        <f t="shared" ca="1" si="77"/>
        <v>666.19999999999982</v>
      </c>
      <c r="R150" s="306">
        <f t="shared" ca="1" si="78"/>
        <v>0.33433474059571394</v>
      </c>
      <c r="S150" s="307">
        <f t="shared" ca="1" si="79"/>
        <v>8.5509116018985907</v>
      </c>
      <c r="T150" s="304">
        <f t="shared" ca="1" si="59"/>
        <v>83.884442814625174</v>
      </c>
      <c r="U150" s="311">
        <f t="shared" ca="1" si="60"/>
        <v>0</v>
      </c>
      <c r="V150" s="306">
        <f t="shared" ca="1" si="61"/>
        <v>1.2151589120772008</v>
      </c>
      <c r="W150" s="304">
        <f t="shared" ca="1" si="62"/>
        <v>46.56671901294218</v>
      </c>
      <c r="Y150" s="314" t="str">
        <f t="shared" ca="1" si="80"/>
        <v/>
      </c>
      <c r="Z150" s="315" t="str">
        <f t="shared" ca="1" si="81"/>
        <v/>
      </c>
      <c r="AA150" s="316" t="str">
        <f t="shared" ca="1" si="82"/>
        <v/>
      </c>
      <c r="AC150" s="310" t="e">
        <f t="shared" ca="1" si="83"/>
        <v>#N/A</v>
      </c>
      <c r="AD150" s="323" t="e">
        <f t="shared" ca="1" si="84"/>
        <v>#N/A</v>
      </c>
      <c r="AE150" s="324">
        <f t="shared" ca="1" si="63"/>
        <v>80.659401927409533</v>
      </c>
      <c r="AG150" s="306">
        <f t="shared" ca="1" si="85"/>
        <v>62.928998854959879</v>
      </c>
      <c r="AH150" s="304">
        <f t="shared" ca="1" si="86"/>
        <v>72.526146261933278</v>
      </c>
    </row>
    <row r="151" spans="1:34" x14ac:dyDescent="0.2">
      <c r="A151" s="347">
        <f t="shared" ca="1" si="64"/>
        <v>0.01</v>
      </c>
      <c r="B151" s="304">
        <f t="shared" ca="1" si="65"/>
        <v>1.4700000000000011</v>
      </c>
      <c r="D151" s="306">
        <f t="shared" ca="1" si="66"/>
        <v>14.99348203184592</v>
      </c>
      <c r="E151" s="307">
        <f t="shared" ca="1" si="67"/>
        <v>60.923455167512913</v>
      </c>
      <c r="F151" s="304">
        <f t="shared" ca="1" si="68"/>
        <v>62.741309302462298</v>
      </c>
      <c r="G151" s="306">
        <f t="shared" ca="1" si="69"/>
        <v>22.746675455877231</v>
      </c>
      <c r="H151" s="307">
        <f t="shared" ca="1" si="70"/>
        <v>107.21192612674442</v>
      </c>
      <c r="I151" s="304">
        <f t="shared" ca="1" si="71"/>
        <v>109.59839573689712</v>
      </c>
      <c r="J151" s="306">
        <f t="shared" ca="1" si="72"/>
        <v>16.328467499040002</v>
      </c>
      <c r="K151" s="307">
        <f t="shared" ca="1" si="73"/>
        <v>81.728475015918605</v>
      </c>
      <c r="L151" s="304">
        <f t="shared" ca="1" si="58"/>
        <v>83.343640904959486</v>
      </c>
      <c r="M151" s="306">
        <f t="shared" ca="1" si="74"/>
        <v>1.3617309718129085</v>
      </c>
      <c r="N151" s="304">
        <f t="shared" ca="1" si="75"/>
        <v>78.021437517127723</v>
      </c>
      <c r="P151" s="310">
        <f t="shared" ca="1" si="76"/>
        <v>4</v>
      </c>
      <c r="Q151" s="304">
        <f t="shared" ca="1" si="77"/>
        <v>664.5999999999998</v>
      </c>
      <c r="R151" s="306">
        <f t="shared" ca="1" si="78"/>
        <v>0.33353177514246696</v>
      </c>
      <c r="S151" s="307">
        <f t="shared" ca="1" si="79"/>
        <v>8.5475762841471656</v>
      </c>
      <c r="T151" s="304">
        <f t="shared" ca="1" si="59"/>
        <v>83.851723347483698</v>
      </c>
      <c r="U151" s="311">
        <f t="shared" ca="1" si="60"/>
        <v>0</v>
      </c>
      <c r="V151" s="306">
        <f t="shared" ca="1" si="61"/>
        <v>1.2150290075110757</v>
      </c>
      <c r="W151" s="304">
        <f t="shared" ca="1" si="62"/>
        <v>47.09917015310652</v>
      </c>
      <c r="Y151" s="314" t="str">
        <f t="shared" ca="1" si="80"/>
        <v/>
      </c>
      <c r="Z151" s="315" t="str">
        <f t="shared" ca="1" si="81"/>
        <v/>
      </c>
      <c r="AA151" s="316" t="str">
        <f t="shared" ca="1" si="82"/>
        <v/>
      </c>
      <c r="AC151" s="310" t="e">
        <f t="shared" ca="1" si="83"/>
        <v>#N/A</v>
      </c>
      <c r="AD151" s="323" t="e">
        <f t="shared" ca="1" si="84"/>
        <v>#N/A</v>
      </c>
      <c r="AE151" s="324">
        <f t="shared" ca="1" si="63"/>
        <v>81.728475015918605</v>
      </c>
      <c r="AG151" s="306">
        <f t="shared" ca="1" si="85"/>
        <v>62.708322829948628</v>
      </c>
      <c r="AH151" s="304">
        <f t="shared" ca="1" si="86"/>
        <v>72.305090992086065</v>
      </c>
    </row>
    <row r="152" spans="1:34" x14ac:dyDescent="0.2">
      <c r="A152" s="347">
        <f t="shared" ca="1" si="64"/>
        <v>0.01</v>
      </c>
      <c r="B152" s="304">
        <f t="shared" ca="1" si="65"/>
        <v>1.4800000000000011</v>
      </c>
      <c r="D152" s="306">
        <f t="shared" ca="1" si="66"/>
        <v>14.960655664346794</v>
      </c>
      <c r="E152" s="307">
        <f t="shared" ca="1" si="67"/>
        <v>60.704071957675069</v>
      </c>
      <c r="F152" s="304">
        <f t="shared" ca="1" si="68"/>
        <v>62.520441218450664</v>
      </c>
      <c r="G152" s="306">
        <f t="shared" ca="1" si="69"/>
        <v>22.8962820125207</v>
      </c>
      <c r="H152" s="307">
        <f t="shared" ca="1" si="70"/>
        <v>107.81896684632116</v>
      </c>
      <c r="I152" s="304">
        <f t="shared" ca="1" si="71"/>
        <v>110.22327041875042</v>
      </c>
      <c r="J152" s="306">
        <f t="shared" ca="1" si="72"/>
        <v>16.556682286381992</v>
      </c>
      <c r="K152" s="307">
        <f t="shared" ca="1" si="73"/>
        <v>82.80362948078394</v>
      </c>
      <c r="L152" s="304">
        <f t="shared" ca="1" si="58"/>
        <v>84.442671579735958</v>
      </c>
      <c r="M152" s="306">
        <f t="shared" ca="1" si="74"/>
        <v>1.3615462537135965</v>
      </c>
      <c r="N152" s="304">
        <f t="shared" ca="1" si="75"/>
        <v>78.010853949637465</v>
      </c>
      <c r="P152" s="310">
        <f t="shared" ca="1" si="76"/>
        <v>4</v>
      </c>
      <c r="Q152" s="304">
        <f t="shared" ca="1" si="77"/>
        <v>662.99999999999977</v>
      </c>
      <c r="R152" s="306">
        <f t="shared" ca="1" si="78"/>
        <v>0.33272880968921997</v>
      </c>
      <c r="S152" s="307">
        <f t="shared" ca="1" si="79"/>
        <v>8.544248996050273</v>
      </c>
      <c r="T152" s="304">
        <f t="shared" ca="1" si="59"/>
        <v>83.819082651253183</v>
      </c>
      <c r="U152" s="311">
        <f t="shared" ca="1" si="60"/>
        <v>0</v>
      </c>
      <c r="V152" s="306">
        <f t="shared" ca="1" si="61"/>
        <v>1.2148983779371267</v>
      </c>
      <c r="W152" s="304">
        <f t="shared" ca="1" si="62"/>
        <v>47.632650946246805</v>
      </c>
      <c r="Y152" s="314" t="str">
        <f t="shared" ca="1" si="80"/>
        <v/>
      </c>
      <c r="Z152" s="315" t="str">
        <f t="shared" ca="1" si="81"/>
        <v/>
      </c>
      <c r="AA152" s="316" t="str">
        <f t="shared" ca="1" si="82"/>
        <v/>
      </c>
      <c r="AC152" s="310" t="e">
        <f t="shared" ca="1" si="83"/>
        <v>#N/A</v>
      </c>
      <c r="AD152" s="323" t="e">
        <f t="shared" ca="1" si="84"/>
        <v>#N/A</v>
      </c>
      <c r="AE152" s="324">
        <f t="shared" ca="1" si="63"/>
        <v>82.80362948078394</v>
      </c>
      <c r="AG152" s="306">
        <f t="shared" ca="1" si="85"/>
        <v>62.487280140153217</v>
      </c>
      <c r="AH152" s="304">
        <f t="shared" ca="1" si="86"/>
        <v>72.083670563861617</v>
      </c>
    </row>
    <row r="153" spans="1:34" x14ac:dyDescent="0.2">
      <c r="A153" s="347">
        <f t="shared" ca="1" si="64"/>
        <v>0.01</v>
      </c>
      <c r="B153" s="304">
        <f t="shared" ca="1" si="65"/>
        <v>1.4900000000000011</v>
      </c>
      <c r="D153" s="306">
        <f t="shared" ca="1" si="66"/>
        <v>14.927610855257692</v>
      </c>
      <c r="E153" s="307">
        <f t="shared" ca="1" si="67"/>
        <v>60.484363906667355</v>
      </c>
      <c r="F153" s="304">
        <f t="shared" ca="1" si="68"/>
        <v>62.299212218455637</v>
      </c>
      <c r="G153" s="306">
        <f t="shared" ca="1" si="69"/>
        <v>23.045558121073277</v>
      </c>
      <c r="H153" s="307">
        <f t="shared" ca="1" si="70"/>
        <v>108.42381048538783</v>
      </c>
      <c r="I153" s="304">
        <f t="shared" ca="1" si="71"/>
        <v>110.84593104522629</v>
      </c>
      <c r="J153" s="306">
        <f t="shared" ca="1" si="72"/>
        <v>16.786391487049961</v>
      </c>
      <c r="K153" s="307">
        <f t="shared" ca="1" si="73"/>
        <v>83.884843367442485</v>
      </c>
      <c r="L153" s="304">
        <f t="shared" ca="1" si="58"/>
        <v>85.547939109816454</v>
      </c>
      <c r="M153" s="306">
        <f t="shared" ca="1" si="74"/>
        <v>1.3613624133259425</v>
      </c>
      <c r="N153" s="304">
        <f t="shared" ca="1" si="75"/>
        <v>78.00032067132085</v>
      </c>
      <c r="P153" s="310">
        <f t="shared" ca="1" si="76"/>
        <v>4</v>
      </c>
      <c r="Q153" s="304">
        <f t="shared" ca="1" si="77"/>
        <v>661.39999999999986</v>
      </c>
      <c r="R153" s="306">
        <f t="shared" ca="1" si="78"/>
        <v>0.33192584423597304</v>
      </c>
      <c r="S153" s="307">
        <f t="shared" ca="1" si="79"/>
        <v>8.5409297376079127</v>
      </c>
      <c r="T153" s="304">
        <f t="shared" ca="1" si="59"/>
        <v>83.786520725933627</v>
      </c>
      <c r="U153" s="311">
        <f t="shared" ca="1" si="60"/>
        <v>0</v>
      </c>
      <c r="V153" s="306">
        <f t="shared" ca="1" si="61"/>
        <v>1.2147670262574672</v>
      </c>
      <c r="W153" s="304">
        <f t="shared" ca="1" si="62"/>
        <v>48.16712452915683</v>
      </c>
      <c r="Y153" s="314" t="str">
        <f t="shared" ca="1" si="80"/>
        <v/>
      </c>
      <c r="Z153" s="315" t="str">
        <f t="shared" ca="1" si="81"/>
        <v/>
      </c>
      <c r="AA153" s="316" t="str">
        <f t="shared" ca="1" si="82"/>
        <v/>
      </c>
      <c r="AC153" s="310" t="e">
        <f t="shared" ca="1" si="83"/>
        <v>#N/A</v>
      </c>
      <c r="AD153" s="323" t="e">
        <f t="shared" ca="1" si="84"/>
        <v>#N/A</v>
      </c>
      <c r="AE153" s="324">
        <f t="shared" ca="1" si="63"/>
        <v>83.884843367442485</v>
      </c>
      <c r="AG153" s="306">
        <f t="shared" ca="1" si="85"/>
        <v>62.265875332995265</v>
      </c>
      <c r="AH153" s="304">
        <f t="shared" ca="1" si="86"/>
        <v>71.861889502635449</v>
      </c>
    </row>
    <row r="154" spans="1:34" x14ac:dyDescent="0.2">
      <c r="A154" s="347">
        <f t="shared" ca="1" si="64"/>
        <v>0.01</v>
      </c>
      <c r="B154" s="304">
        <f t="shared" ca="1" si="65"/>
        <v>1.5000000000000011</v>
      </c>
      <c r="D154" s="306">
        <f t="shared" ca="1" si="66"/>
        <v>14.894349847232958</v>
      </c>
      <c r="E154" s="307">
        <f t="shared" ca="1" si="67"/>
        <v>60.264335221361222</v>
      </c>
      <c r="F154" s="304">
        <f t="shared" ca="1" si="68"/>
        <v>62.07762686382565</v>
      </c>
      <c r="G154" s="306">
        <f t="shared" ca="1" si="69"/>
        <v>23.194501619545608</v>
      </c>
      <c r="H154" s="307">
        <f t="shared" ca="1" si="70"/>
        <v>109.02645383760145</v>
      </c>
      <c r="I154" s="304">
        <f t="shared" ca="1" si="71"/>
        <v>111.46637404070228</v>
      </c>
      <c r="J154" s="306">
        <f t="shared" ca="1" si="72"/>
        <v>17.017591785753055</v>
      </c>
      <c r="K154" s="307">
        <f t="shared" ca="1" si="73"/>
        <v>84.972094689057428</v>
      </c>
      <c r="L154" s="304">
        <f t="shared" ca="1" si="58"/>
        <v>86.659421334513141</v>
      </c>
      <c r="M154" s="306">
        <f t="shared" ca="1" si="74"/>
        <v>1.3611794379657678</v>
      </c>
      <c r="N154" s="304">
        <f t="shared" ca="1" si="75"/>
        <v>77.989836955427947</v>
      </c>
      <c r="P154" s="310">
        <f t="shared" ca="1" si="76"/>
        <v>4</v>
      </c>
      <c r="Q154" s="304">
        <f t="shared" ca="1" si="77"/>
        <v>659.79999999999984</v>
      </c>
      <c r="R154" s="306">
        <f t="shared" ca="1" si="78"/>
        <v>0.331122878782726</v>
      </c>
      <c r="S154" s="307">
        <f t="shared" ca="1" si="79"/>
        <v>8.5376185088200849</v>
      </c>
      <c r="T154" s="304">
        <f t="shared" ca="1" si="59"/>
        <v>83.754037571525032</v>
      </c>
      <c r="U154" s="311">
        <f t="shared" ca="1" si="60"/>
        <v>0</v>
      </c>
      <c r="V154" s="306">
        <f t="shared" ca="1" si="61"/>
        <v>1.2146349553782436</v>
      </c>
      <c r="W154" s="304">
        <f t="shared" ca="1" si="62"/>
        <v>48.702554139429232</v>
      </c>
      <c r="Y154" s="314" t="str">
        <f t="shared" ca="1" si="80"/>
        <v/>
      </c>
      <c r="Z154" s="315" t="str">
        <f t="shared" ca="1" si="81"/>
        <v/>
      </c>
      <c r="AA154" s="316" t="str">
        <f t="shared" ca="1" si="82"/>
        <v/>
      </c>
      <c r="AC154" s="310" t="e">
        <f t="shared" ca="1" si="83"/>
        <v>#N/A</v>
      </c>
      <c r="AD154" s="323" t="e">
        <f t="shared" ca="1" si="84"/>
        <v>#N/A</v>
      </c>
      <c r="AE154" s="324">
        <f t="shared" ca="1" si="63"/>
        <v>84.972094689057428</v>
      </c>
      <c r="AG154" s="306">
        <f t="shared" ca="1" si="85"/>
        <v>62.044112952984563</v>
      </c>
      <c r="AH154" s="304">
        <f t="shared" ca="1" si="86"/>
        <v>71.639752331282352</v>
      </c>
    </row>
    <row r="155" spans="1:34" x14ac:dyDescent="0.2">
      <c r="A155" s="347">
        <f t="shared" ca="1" si="64"/>
        <v>0.01</v>
      </c>
      <c r="B155" s="304">
        <f t="shared" ca="1" si="65"/>
        <v>1.5100000000000011</v>
      </c>
      <c r="D155" s="306">
        <f t="shared" ca="1" si="66"/>
        <v>14.862582222581031</v>
      </c>
      <c r="E155" s="307">
        <f t="shared" ca="1" si="67"/>
        <v>60.052015626681566</v>
      </c>
      <c r="F155" s="304">
        <f t="shared" ca="1" si="68"/>
        <v>61.863890365464314</v>
      </c>
      <c r="G155" s="306">
        <f t="shared" ca="1" si="69"/>
        <v>23.343127441771419</v>
      </c>
      <c r="H155" s="307">
        <f t="shared" ca="1" si="70"/>
        <v>109.62697399386826</v>
      </c>
      <c r="I155" s="304">
        <f t="shared" ca="1" si="71"/>
        <v>112.08467792617799</v>
      </c>
      <c r="J155" s="306">
        <f t="shared" ca="1" si="72"/>
        <v>17.250279931059641</v>
      </c>
      <c r="K155" s="307">
        <f t="shared" ca="1" si="73"/>
        <v>86.065361828214776</v>
      </c>
      <c r="L155" s="304">
        <f t="shared" ca="1" si="58"/>
        <v>87.777096467822673</v>
      </c>
      <c r="M155" s="306">
        <f t="shared" ca="1" si="74"/>
        <v>1.3609973153275237</v>
      </c>
      <c r="N155" s="304">
        <f t="shared" ca="1" si="75"/>
        <v>77.979402096902774</v>
      </c>
      <c r="P155" s="310">
        <f t="shared" ca="1" si="76"/>
        <v>5</v>
      </c>
      <c r="Q155" s="304">
        <f t="shared" ca="1" si="77"/>
        <v>658.26999999999987</v>
      </c>
      <c r="R155" s="306">
        <f t="shared" ca="1" si="78"/>
        <v>0.33035504306805863</v>
      </c>
      <c r="S155" s="307">
        <f t="shared" ca="1" si="79"/>
        <v>8.5343149583894036</v>
      </c>
      <c r="T155" s="304">
        <f t="shared" ca="1" si="59"/>
        <v>83.721629741800058</v>
      </c>
      <c r="U155" s="311">
        <f t="shared" ca="1" si="60"/>
        <v>0</v>
      </c>
      <c r="V155" s="306">
        <f t="shared" ca="1" si="61"/>
        <v>1.2145021681608261</v>
      </c>
      <c r="W155" s="304">
        <f t="shared" ca="1" si="62"/>
        <v>49.238975205805325</v>
      </c>
      <c r="Y155" s="314" t="str">
        <f t="shared" ca="1" si="80"/>
        <v/>
      </c>
      <c r="Z155" s="315" t="str">
        <f t="shared" ca="1" si="81"/>
        <v/>
      </c>
      <c r="AA155" s="316" t="str">
        <f t="shared" ca="1" si="82"/>
        <v/>
      </c>
      <c r="AC155" s="310" t="e">
        <f t="shared" ca="1" si="83"/>
        <v>#N/A</v>
      </c>
      <c r="AD155" s="323" t="e">
        <f t="shared" ca="1" si="84"/>
        <v>#N/A</v>
      </c>
      <c r="AE155" s="324">
        <f t="shared" ca="1" si="63"/>
        <v>86.065361828214776</v>
      </c>
      <c r="AG155" s="306">
        <f t="shared" ca="1" si="85"/>
        <v>61.83020266267004</v>
      </c>
      <c r="AH155" s="304">
        <f t="shared" ca="1" si="86"/>
        <v>71.42546869111662</v>
      </c>
    </row>
    <row r="156" spans="1:34" x14ac:dyDescent="0.2">
      <c r="A156" s="347">
        <f t="shared" ca="1" si="64"/>
        <v>0.01</v>
      </c>
      <c r="B156" s="304">
        <f t="shared" ca="1" si="65"/>
        <v>1.5200000000000011</v>
      </c>
      <c r="D156" s="306">
        <f t="shared" ca="1" si="66"/>
        <v>14.832315376721562</v>
      </c>
      <c r="E156" s="307">
        <f t="shared" ca="1" si="67"/>
        <v>59.847412278143096</v>
      </c>
      <c r="F156" s="304">
        <f t="shared" ca="1" si="68"/>
        <v>61.658011124464302</v>
      </c>
      <c r="G156" s="306">
        <f t="shared" ca="1" si="69"/>
        <v>23.491450595538634</v>
      </c>
      <c r="H156" s="307">
        <f t="shared" ca="1" si="70"/>
        <v>110.22544811664969</v>
      </c>
      <c r="I156" s="304">
        <f t="shared" ca="1" si="71"/>
        <v>112.7009213076755</v>
      </c>
      <c r="J156" s="306">
        <f t="shared" ca="1" si="72"/>
        <v>17.48445282124619</v>
      </c>
      <c r="K156" s="307">
        <f t="shared" ca="1" si="73"/>
        <v>87.164623938767363</v>
      </c>
      <c r="L156" s="304">
        <f t="shared" ca="1" si="58"/>
        <v>88.900943509307709</v>
      </c>
      <c r="M156" s="306">
        <f t="shared" ca="1" si="74"/>
        <v>1.3608160334726311</v>
      </c>
      <c r="N156" s="304">
        <f t="shared" ca="1" si="75"/>
        <v>77.969015411715134</v>
      </c>
      <c r="P156" s="310">
        <f t="shared" ca="1" si="76"/>
        <v>5</v>
      </c>
      <c r="Q156" s="304">
        <f t="shared" ca="1" si="77"/>
        <v>656.80999999999983</v>
      </c>
      <c r="R156" s="306">
        <f t="shared" ca="1" si="78"/>
        <v>0.3296223370919707</v>
      </c>
      <c r="S156" s="307">
        <f t="shared" ca="1" si="79"/>
        <v>8.5310187350184847</v>
      </c>
      <c r="T156" s="304">
        <f t="shared" ca="1" si="59"/>
        <v>83.689293790531337</v>
      </c>
      <c r="U156" s="311">
        <f t="shared" ca="1" si="60"/>
        <v>0</v>
      </c>
      <c r="V156" s="306">
        <f t="shared" ca="1" si="61"/>
        <v>1.214368667373021</v>
      </c>
      <c r="W156" s="304">
        <f t="shared" ca="1" si="62"/>
        <v>49.77642484577644</v>
      </c>
      <c r="Y156" s="314" t="str">
        <f t="shared" ca="1" si="80"/>
        <v/>
      </c>
      <c r="Z156" s="315" t="str">
        <f t="shared" ca="1" si="81"/>
        <v/>
      </c>
      <c r="AA156" s="316" t="str">
        <f t="shared" ca="1" si="82"/>
        <v/>
      </c>
      <c r="AC156" s="310" t="e">
        <f t="shared" ca="1" si="83"/>
        <v>#N/A</v>
      </c>
      <c r="AD156" s="323" t="e">
        <f t="shared" ca="1" si="84"/>
        <v>#N/A</v>
      </c>
      <c r="AE156" s="324">
        <f t="shared" ca="1" si="63"/>
        <v>87.164623938767363</v>
      </c>
      <c r="AG156" s="306">
        <f t="shared" ca="1" si="85"/>
        <v>61.624152964608442</v>
      </c>
      <c r="AH156" s="304">
        <f t="shared" ca="1" si="86"/>
        <v>71.219047064122762</v>
      </c>
    </row>
    <row r="157" spans="1:34" x14ac:dyDescent="0.2">
      <c r="A157" s="347">
        <f t="shared" ca="1" si="64"/>
        <v>0.01</v>
      </c>
      <c r="B157" s="304">
        <f t="shared" ca="1" si="65"/>
        <v>1.5300000000000011</v>
      </c>
      <c r="D157" s="306">
        <f t="shared" ca="1" si="66"/>
        <v>14.801844983523415</v>
      </c>
      <c r="E157" s="307">
        <f t="shared" ca="1" si="67"/>
        <v>59.64250101208755</v>
      </c>
      <c r="F157" s="304">
        <f t="shared" ca="1" si="68"/>
        <v>61.451790388019788</v>
      </c>
      <c r="G157" s="306">
        <f t="shared" ca="1" si="69"/>
        <v>23.639469045373868</v>
      </c>
      <c r="H157" s="307">
        <f t="shared" ca="1" si="70"/>
        <v>110.82187312677057</v>
      </c>
      <c r="I157" s="304">
        <f t="shared" ca="1" si="71"/>
        <v>113.31510075922459</v>
      </c>
      <c r="J157" s="306">
        <f t="shared" ca="1" si="72"/>
        <v>17.720107419450752</v>
      </c>
      <c r="K157" s="307">
        <f t="shared" ca="1" si="73"/>
        <v>88.269860544984468</v>
      </c>
      <c r="L157" s="304">
        <f t="shared" ca="1" si="58"/>
        <v>90.030941834393133</v>
      </c>
      <c r="M157" s="306">
        <f t="shared" ca="1" si="74"/>
        <v>1.3606355806875126</v>
      </c>
      <c r="N157" s="304">
        <f t="shared" ca="1" si="75"/>
        <v>77.958676228726446</v>
      </c>
      <c r="P157" s="310">
        <f t="shared" ca="1" si="76"/>
        <v>5</v>
      </c>
      <c r="Q157" s="304">
        <f t="shared" ca="1" si="77"/>
        <v>655.3499999999998</v>
      </c>
      <c r="R157" s="306">
        <f t="shared" ca="1" si="78"/>
        <v>0.32888963111588282</v>
      </c>
      <c r="S157" s="307">
        <f t="shared" ca="1" si="79"/>
        <v>8.5277298387073266</v>
      </c>
      <c r="T157" s="304">
        <f t="shared" ca="1" si="59"/>
        <v>83.657029717718885</v>
      </c>
      <c r="U157" s="311">
        <f t="shared" ca="1" si="60"/>
        <v>0</v>
      </c>
      <c r="V157" s="306">
        <f t="shared" ca="1" si="61"/>
        <v>1.2142344557377756</v>
      </c>
      <c r="W157" s="304">
        <f t="shared" ca="1" si="62"/>
        <v>50.314868931153562</v>
      </c>
      <c r="Y157" s="314" t="str">
        <f t="shared" ca="1" si="80"/>
        <v/>
      </c>
      <c r="Z157" s="315" t="str">
        <f t="shared" ca="1" si="81"/>
        <v/>
      </c>
      <c r="AA157" s="316" t="str">
        <f t="shared" ca="1" si="82"/>
        <v/>
      </c>
      <c r="AC157" s="310" t="e">
        <f t="shared" ca="1" si="83"/>
        <v>#N/A</v>
      </c>
      <c r="AD157" s="323" t="e">
        <f t="shared" ca="1" si="84"/>
        <v>#N/A</v>
      </c>
      <c r="AE157" s="324">
        <f t="shared" ca="1" si="63"/>
        <v>88.269860544984468</v>
      </c>
      <c r="AG157" s="306">
        <f t="shared" ca="1" si="85"/>
        <v>61.417760659751877</v>
      </c>
      <c r="AH157" s="304">
        <f t="shared" ca="1" si="86"/>
        <v>71.01228423132352</v>
      </c>
    </row>
    <row r="158" spans="1:34" x14ac:dyDescent="0.2">
      <c r="A158" s="347">
        <f t="shared" ca="1" si="64"/>
        <v>0.01</v>
      </c>
      <c r="B158" s="304">
        <f t="shared" ca="1" si="65"/>
        <v>1.5400000000000011</v>
      </c>
      <c r="D158" s="306">
        <f t="shared" ca="1" si="66"/>
        <v>14.771173057368957</v>
      </c>
      <c r="E158" s="307">
        <f t="shared" ca="1" si="67"/>
        <v>59.437285687986389</v>
      </c>
      <c r="F158" s="304">
        <f t="shared" ca="1" si="68"/>
        <v>61.245232332370612</v>
      </c>
      <c r="G158" s="306">
        <f t="shared" ca="1" si="69"/>
        <v>23.787180775947558</v>
      </c>
      <c r="H158" s="307">
        <f t="shared" ca="1" si="70"/>
        <v>111.41624598365043</v>
      </c>
      <c r="I158" s="304">
        <f t="shared" ca="1" si="71"/>
        <v>113.92721289646697</v>
      </c>
      <c r="J158" s="306">
        <f t="shared" ca="1" si="72"/>
        <v>17.957240668557358</v>
      </c>
      <c r="K158" s="307">
        <f t="shared" ca="1" si="73"/>
        <v>89.38105114053657</v>
      </c>
      <c r="L158" s="304">
        <f t="shared" ca="1" si="58"/>
        <v>91.167070784443354</v>
      </c>
      <c r="M158" s="306">
        <f t="shared" ca="1" si="74"/>
        <v>1.3604559454778133</v>
      </c>
      <c r="N158" s="304">
        <f t="shared" ca="1" si="75"/>
        <v>77.948383889358738</v>
      </c>
      <c r="P158" s="310">
        <f t="shared" ca="1" si="76"/>
        <v>5</v>
      </c>
      <c r="Q158" s="304">
        <f t="shared" ca="1" si="77"/>
        <v>653.88999999999987</v>
      </c>
      <c r="R158" s="306">
        <f t="shared" ca="1" si="78"/>
        <v>0.328156925139795</v>
      </c>
      <c r="S158" s="307">
        <f t="shared" ca="1" si="79"/>
        <v>8.5244482694559292</v>
      </c>
      <c r="T158" s="304">
        <f t="shared" ca="1" si="59"/>
        <v>83.624837523362672</v>
      </c>
      <c r="U158" s="311">
        <f t="shared" ca="1" si="60"/>
        <v>0</v>
      </c>
      <c r="V158" s="306">
        <f t="shared" ca="1" si="61"/>
        <v>1.2140995359818774</v>
      </c>
      <c r="W158" s="304">
        <f t="shared" ca="1" si="62"/>
        <v>50.85427342049816</v>
      </c>
      <c r="Y158" s="314" t="str">
        <f t="shared" ca="1" si="80"/>
        <v/>
      </c>
      <c r="Z158" s="315" t="str">
        <f t="shared" ca="1" si="81"/>
        <v/>
      </c>
      <c r="AA158" s="316" t="str">
        <f t="shared" ca="1" si="82"/>
        <v/>
      </c>
      <c r="AC158" s="310" t="e">
        <f t="shared" ca="1" si="83"/>
        <v>#N/A</v>
      </c>
      <c r="AD158" s="323" t="e">
        <f t="shared" ca="1" si="84"/>
        <v>#N/A</v>
      </c>
      <c r="AE158" s="324">
        <f t="shared" ca="1" si="63"/>
        <v>89.38105114053657</v>
      </c>
      <c r="AG158" s="306">
        <f t="shared" ca="1" si="85"/>
        <v>61.211029909467129</v>
      </c>
      <c r="AH158" s="304">
        <f t="shared" ca="1" si="86"/>
        <v>70.805184334512873</v>
      </c>
    </row>
    <row r="159" spans="1:34" x14ac:dyDescent="0.2">
      <c r="A159" s="347">
        <f t="shared" ca="1" si="64"/>
        <v>0.01</v>
      </c>
      <c r="B159" s="304">
        <f t="shared" ca="1" si="65"/>
        <v>1.5500000000000012</v>
      </c>
      <c r="D159" s="306">
        <f t="shared" ca="1" si="66"/>
        <v>14.740301591960327</v>
      </c>
      <c r="E159" s="307">
        <f t="shared" ca="1" si="67"/>
        <v>59.231770166545687</v>
      </c>
      <c r="F159" s="304">
        <f t="shared" ca="1" si="68"/>
        <v>61.038341131492423</v>
      </c>
      <c r="G159" s="306">
        <f t="shared" ca="1" si="69"/>
        <v>23.934583791867162</v>
      </c>
      <c r="H159" s="307">
        <f t="shared" ca="1" si="70"/>
        <v>112.00856368531588</v>
      </c>
      <c r="I159" s="304">
        <f t="shared" ca="1" si="71"/>
        <v>114.53725437663229</v>
      </c>
      <c r="J159" s="306">
        <f t="shared" ca="1" si="72"/>
        <v>18.19584949139643</v>
      </c>
      <c r="K159" s="307">
        <f t="shared" ca="1" si="73"/>
        <v>90.498175188881405</v>
      </c>
      <c r="L159" s="304">
        <f t="shared" ca="1" si="58"/>
        <v>92.309309667178326</v>
      </c>
      <c r="M159" s="306">
        <f t="shared" ca="1" si="74"/>
        <v>1.3602771165628129</v>
      </c>
      <c r="N159" s="304">
        <f t="shared" ca="1" si="75"/>
        <v>77.938137747274311</v>
      </c>
      <c r="P159" s="310">
        <f t="shared" ca="1" si="76"/>
        <v>5</v>
      </c>
      <c r="Q159" s="304">
        <f t="shared" ca="1" si="77"/>
        <v>652.42999999999984</v>
      </c>
      <c r="R159" s="306">
        <f t="shared" ca="1" si="78"/>
        <v>0.32742421916370706</v>
      </c>
      <c r="S159" s="307">
        <f t="shared" ca="1" si="79"/>
        <v>8.5211740272642924</v>
      </c>
      <c r="T159" s="304">
        <f t="shared" ca="1" si="59"/>
        <v>83.592717207462712</v>
      </c>
      <c r="U159" s="311">
        <f t="shared" ca="1" si="60"/>
        <v>0</v>
      </c>
      <c r="V159" s="306">
        <f t="shared" ca="1" si="61"/>
        <v>1.2139639108358908</v>
      </c>
      <c r="W159" s="304">
        <f t="shared" ca="1" si="62"/>
        <v>51.394604360833362</v>
      </c>
      <c r="Y159" s="314" t="str">
        <f t="shared" ca="1" si="80"/>
        <v/>
      </c>
      <c r="Z159" s="315" t="str">
        <f t="shared" ca="1" si="81"/>
        <v/>
      </c>
      <c r="AA159" s="316" t="str">
        <f t="shared" ca="1" si="82"/>
        <v/>
      </c>
      <c r="AC159" s="310" t="e">
        <f t="shared" ca="1" si="83"/>
        <v>#N/A</v>
      </c>
      <c r="AD159" s="323" t="e">
        <f t="shared" ca="1" si="84"/>
        <v>#N/A</v>
      </c>
      <c r="AE159" s="324">
        <f t="shared" ca="1" si="63"/>
        <v>90.498175188881405</v>
      </c>
      <c r="AG159" s="306">
        <f t="shared" ca="1" si="85"/>
        <v>61.003964872718988</v>
      </c>
      <c r="AH159" s="304">
        <f t="shared" ca="1" si="86"/>
        <v>70.59775151343041</v>
      </c>
    </row>
    <row r="160" spans="1:34" x14ac:dyDescent="0.2">
      <c r="A160" s="347">
        <f t="shared" ca="1" si="64"/>
        <v>0.01</v>
      </c>
      <c r="B160" s="304">
        <f t="shared" ca="1" si="65"/>
        <v>1.5600000000000012</v>
      </c>
      <c r="D160" s="306">
        <f t="shared" ca="1" si="66"/>
        <v>14.709232560808589</v>
      </c>
      <c r="E160" s="307">
        <f t="shared" ca="1" si="67"/>
        <v>59.025958309385061</v>
      </c>
      <c r="F160" s="304">
        <f t="shared" ca="1" si="68"/>
        <v>60.831120956868901</v>
      </c>
      <c r="G160" s="306">
        <f t="shared" ca="1" si="69"/>
        <v>24.081676117475247</v>
      </c>
      <c r="H160" s="307">
        <f t="shared" ca="1" si="70"/>
        <v>112.59882326840973</v>
      </c>
      <c r="I160" s="304">
        <f t="shared" ca="1" si="71"/>
        <v>115.14522189851191</v>
      </c>
      <c r="J160" s="306">
        <f t="shared" ca="1" si="72"/>
        <v>18.435930790943143</v>
      </c>
      <c r="K160" s="307">
        <f t="shared" ca="1" si="73"/>
        <v>91.621212123650039</v>
      </c>
      <c r="L160" s="304">
        <f t="shared" ca="1" si="58"/>
        <v>93.457637757089302</v>
      </c>
      <c r="M160" s="306">
        <f t="shared" ca="1" si="74"/>
        <v>1.3600990828700084</v>
      </c>
      <c r="N160" s="304">
        <f t="shared" ca="1" si="75"/>
        <v>77.927937168065483</v>
      </c>
      <c r="P160" s="310">
        <f t="shared" ca="1" si="76"/>
        <v>5</v>
      </c>
      <c r="Q160" s="304">
        <f t="shared" ca="1" si="77"/>
        <v>650.9699999999998</v>
      </c>
      <c r="R160" s="306">
        <f t="shared" ca="1" si="78"/>
        <v>0.32669151318761919</v>
      </c>
      <c r="S160" s="307">
        <f t="shared" ca="1" si="79"/>
        <v>8.5179071121324164</v>
      </c>
      <c r="T160" s="304">
        <f t="shared" ca="1" si="59"/>
        <v>83.560668770019007</v>
      </c>
      <c r="U160" s="311">
        <f t="shared" ca="1" si="60"/>
        <v>0</v>
      </c>
      <c r="V160" s="306">
        <f t="shared" ca="1" si="61"/>
        <v>1.2138275830340914</v>
      </c>
      <c r="W160" s="304">
        <f t="shared" ca="1" si="62"/>
        <v>51.935827889339635</v>
      </c>
      <c r="Y160" s="314" t="str">
        <f t="shared" ca="1" si="80"/>
        <v/>
      </c>
      <c r="Z160" s="315" t="str">
        <f t="shared" ca="1" si="81"/>
        <v/>
      </c>
      <c r="AA160" s="316" t="str">
        <f t="shared" ca="1" si="82"/>
        <v/>
      </c>
      <c r="AC160" s="310" t="e">
        <f t="shared" ca="1" si="83"/>
        <v>#N/A</v>
      </c>
      <c r="AD160" s="323" t="e">
        <f t="shared" ca="1" si="84"/>
        <v>#N/A</v>
      </c>
      <c r="AE160" s="324">
        <f t="shared" ca="1" si="63"/>
        <v>91.621212123650039</v>
      </c>
      <c r="AG160" s="306">
        <f t="shared" ca="1" si="85"/>
        <v>60.796569705838593</v>
      </c>
      <c r="AH160" s="304">
        <f t="shared" ca="1" si="86"/>
        <v>70.38998990552102</v>
      </c>
    </row>
    <row r="161" spans="1:34" x14ac:dyDescent="0.2">
      <c r="A161" s="347">
        <f t="shared" ca="1" si="64"/>
        <v>0.01</v>
      </c>
      <c r="B161" s="304">
        <f t="shared" ca="1" si="65"/>
        <v>1.5700000000000012</v>
      </c>
      <c r="D161" s="306">
        <f t="shared" ca="1" si="66"/>
        <v>14.677967917705988</v>
      </c>
      <c r="E161" s="307">
        <f t="shared" ca="1" si="67"/>
        <v>58.819853978720417</v>
      </c>
      <c r="F161" s="304">
        <f t="shared" ca="1" si="68"/>
        <v>60.623575977264807</v>
      </c>
      <c r="G161" s="306">
        <f t="shared" ca="1" si="69"/>
        <v>24.228455796652305</v>
      </c>
      <c r="H161" s="307">
        <f t="shared" ca="1" si="70"/>
        <v>113.18702180819693</v>
      </c>
      <c r="I161" s="304">
        <f t="shared" ca="1" si="71"/>
        <v>115.75111220243018</v>
      </c>
      <c r="J161" s="306">
        <f t="shared" ca="1" si="72"/>
        <v>18.677481450513781</v>
      </c>
      <c r="K161" s="307">
        <f t="shared" ca="1" si="73"/>
        <v>92.750141349033072</v>
      </c>
      <c r="L161" s="304">
        <f t="shared" ca="1" si="58"/>
        <v>94.612034295854258</v>
      </c>
      <c r="M161" s="306">
        <f t="shared" ca="1" si="74"/>
        <v>1.3599218335298731</v>
      </c>
      <c r="N161" s="304">
        <f t="shared" ca="1" si="75"/>
        <v>77.917781528954251</v>
      </c>
      <c r="P161" s="310">
        <f t="shared" ca="1" si="76"/>
        <v>5</v>
      </c>
      <c r="Q161" s="304">
        <f t="shared" ca="1" si="77"/>
        <v>649.50999999999976</v>
      </c>
      <c r="R161" s="306">
        <f t="shared" ca="1" si="78"/>
        <v>0.32595880721153131</v>
      </c>
      <c r="S161" s="307">
        <f t="shared" ca="1" si="79"/>
        <v>8.514647524060301</v>
      </c>
      <c r="T161" s="304">
        <f t="shared" ca="1" si="59"/>
        <v>83.528692211031554</v>
      </c>
      <c r="U161" s="311">
        <f t="shared" ca="1" si="60"/>
        <v>0</v>
      </c>
      <c r="V161" s="306">
        <f t="shared" ca="1" si="61"/>
        <v>1.2136905553144022</v>
      </c>
      <c r="W161" s="304">
        <f t="shared" ca="1" si="62"/>
        <v>52.477910235035409</v>
      </c>
      <c r="Y161" s="314" t="str">
        <f t="shared" ca="1" si="80"/>
        <v/>
      </c>
      <c r="Z161" s="315" t="str">
        <f t="shared" ca="1" si="81"/>
        <v/>
      </c>
      <c r="AA161" s="316" t="str">
        <f t="shared" ca="1" si="82"/>
        <v/>
      </c>
      <c r="AC161" s="310" t="e">
        <f t="shared" ca="1" si="83"/>
        <v>#N/A</v>
      </c>
      <c r="AD161" s="323" t="e">
        <f t="shared" ca="1" si="84"/>
        <v>#N/A</v>
      </c>
      <c r="AE161" s="324">
        <f t="shared" ca="1" si="63"/>
        <v>92.750141349033072</v>
      </c>
      <c r="AG161" s="306">
        <f t="shared" ca="1" si="85"/>
        <v>60.588848562292426</v>
      </c>
      <c r="AH161" s="304">
        <f t="shared" ca="1" si="86"/>
        <v>70.181903645695542</v>
      </c>
    </row>
    <row r="162" spans="1:34" x14ac:dyDescent="0.2">
      <c r="A162" s="347">
        <f t="shared" ca="1" si="64"/>
        <v>0.01</v>
      </c>
      <c r="B162" s="304">
        <f t="shared" ca="1" si="65"/>
        <v>1.5800000000000012</v>
      </c>
      <c r="D162" s="306">
        <f t="shared" ca="1" si="66"/>
        <v>14.646509597181469</v>
      </c>
      <c r="E162" s="307">
        <f t="shared" ca="1" si="67"/>
        <v>58.613461037050726</v>
      </c>
      <c r="F162" s="304">
        <f t="shared" ca="1" si="68"/>
        <v>60.415710358500235</v>
      </c>
      <c r="G162" s="306">
        <f t="shared" ca="1" si="69"/>
        <v>24.374920892624122</v>
      </c>
      <c r="H162" s="307">
        <f t="shared" ca="1" si="70"/>
        <v>113.77315641856744</v>
      </c>
      <c r="I162" s="304">
        <f t="shared" ca="1" si="71"/>
        <v>116.35492207021368</v>
      </c>
      <c r="J162" s="306">
        <f t="shared" ca="1" si="72"/>
        <v>18.920498333960165</v>
      </c>
      <c r="K162" s="307">
        <f t="shared" ca="1" si="73"/>
        <v>93.884942240166893</v>
      </c>
      <c r="L162" s="304">
        <f t="shared" ca="1" si="58"/>
        <v>95.772478492753137</v>
      </c>
      <c r="M162" s="306">
        <f t="shared" ca="1" si="74"/>
        <v>1.359745357870777</v>
      </c>
      <c r="N162" s="304">
        <f t="shared" ca="1" si="75"/>
        <v>77.907670218501252</v>
      </c>
      <c r="P162" s="310">
        <f t="shared" ca="1" si="76"/>
        <v>5</v>
      </c>
      <c r="Q162" s="304">
        <f t="shared" ca="1" si="77"/>
        <v>648.04999999999984</v>
      </c>
      <c r="R162" s="306">
        <f t="shared" ca="1" si="78"/>
        <v>0.32522610123544349</v>
      </c>
      <c r="S162" s="307">
        <f t="shared" ca="1" si="79"/>
        <v>8.5113952630479464</v>
      </c>
      <c r="T162" s="304">
        <f t="shared" ca="1" si="59"/>
        <v>83.496787530500356</v>
      </c>
      <c r="U162" s="311">
        <f t="shared" ca="1" si="60"/>
        <v>0</v>
      </c>
      <c r="V162" s="306">
        <f t="shared" ca="1" si="61"/>
        <v>1.2135528304183292</v>
      </c>
      <c r="W162" s="304">
        <f t="shared" ca="1" si="62"/>
        <v>53.02081772044199</v>
      </c>
      <c r="Y162" s="314" t="str">
        <f t="shared" ca="1" si="80"/>
        <v/>
      </c>
      <c r="Z162" s="315" t="str">
        <f t="shared" ca="1" si="81"/>
        <v/>
      </c>
      <c r="AA162" s="316" t="str">
        <f t="shared" ca="1" si="82"/>
        <v/>
      </c>
      <c r="AC162" s="310" t="e">
        <f t="shared" ca="1" si="83"/>
        <v>#N/A</v>
      </c>
      <c r="AD162" s="323" t="e">
        <f t="shared" ca="1" si="84"/>
        <v>#N/A</v>
      </c>
      <c r="AE162" s="324">
        <f t="shared" ca="1" si="63"/>
        <v>93.884942240166893</v>
      </c>
      <c r="AG162" s="306">
        <f t="shared" ca="1" si="85"/>
        <v>60.38080559245271</v>
      </c>
      <c r="AH162" s="304">
        <f t="shared" ca="1" si="86"/>
        <v>69.973496866093015</v>
      </c>
    </row>
    <row r="163" spans="1:34" x14ac:dyDescent="0.2">
      <c r="A163" s="347">
        <f t="shared" ca="1" si="64"/>
        <v>0.01</v>
      </c>
      <c r="B163" s="304">
        <f t="shared" ca="1" si="65"/>
        <v>1.5900000000000012</v>
      </c>
      <c r="D163" s="306">
        <f t="shared" ca="1" si="66"/>
        <v>14.614859514940482</v>
      </c>
      <c r="E163" s="307">
        <f t="shared" ca="1" si="67"/>
        <v>58.406783346848584</v>
      </c>
      <c r="F163" s="304">
        <f t="shared" ca="1" si="68"/>
        <v>60.207528263225981</v>
      </c>
      <c r="G163" s="306">
        <f t="shared" ca="1" si="69"/>
        <v>24.521069487773527</v>
      </c>
      <c r="H163" s="307">
        <f t="shared" ca="1" si="70"/>
        <v>114.35722425203592</v>
      </c>
      <c r="I163" s="304">
        <f t="shared" ca="1" si="71"/>
        <v>116.95664832515786</v>
      </c>
      <c r="J163" s="306">
        <f t="shared" ca="1" si="72"/>
        <v>19.164978285862151</v>
      </c>
      <c r="K163" s="307">
        <f t="shared" ca="1" si="73"/>
        <v>95.025594143519911</v>
      </c>
      <c r="L163" s="304">
        <f t="shared" ca="1" si="58"/>
        <v>96.938949525082705</v>
      </c>
      <c r="M163" s="306">
        <f t="shared" ca="1" si="74"/>
        <v>1.359569645414066</v>
      </c>
      <c r="N163" s="304">
        <f t="shared" ca="1" si="75"/>
        <v>77.897602636323839</v>
      </c>
      <c r="P163" s="310">
        <f t="shared" ca="1" si="76"/>
        <v>5</v>
      </c>
      <c r="Q163" s="304">
        <f t="shared" ca="1" si="77"/>
        <v>646.5899999999998</v>
      </c>
      <c r="R163" s="306">
        <f t="shared" ca="1" si="78"/>
        <v>0.32449339525935555</v>
      </c>
      <c r="S163" s="307">
        <f t="shared" ca="1" si="79"/>
        <v>8.5081503290953524</v>
      </c>
      <c r="T163" s="304">
        <f t="shared" ca="1" si="59"/>
        <v>83.464954728425411</v>
      </c>
      <c r="U163" s="311">
        <f t="shared" ca="1" si="60"/>
        <v>0</v>
      </c>
      <c r="V163" s="306">
        <f t="shared" ca="1" si="61"/>
        <v>1.2134144110908982</v>
      </c>
      <c r="W163" s="304">
        <f t="shared" ca="1" si="62"/>
        <v>53.564516763233087</v>
      </c>
      <c r="Y163" s="314" t="str">
        <f t="shared" ca="1" si="80"/>
        <v/>
      </c>
      <c r="Z163" s="315" t="str">
        <f t="shared" ca="1" si="81"/>
        <v/>
      </c>
      <c r="AA163" s="316" t="str">
        <f t="shared" ca="1" si="82"/>
        <v/>
      </c>
      <c r="AC163" s="310" t="e">
        <f t="shared" ca="1" si="83"/>
        <v>#N/A</v>
      </c>
      <c r="AD163" s="323" t="e">
        <f t="shared" ca="1" si="84"/>
        <v>#N/A</v>
      </c>
      <c r="AE163" s="324">
        <f t="shared" ca="1" si="63"/>
        <v>95.025594143519911</v>
      </c>
      <c r="AG163" s="306">
        <f t="shared" ca="1" si="85"/>
        <v>60.172444943368575</v>
      </c>
      <c r="AH163" s="304">
        <f t="shared" ca="1" si="86"/>
        <v>69.764773695843985</v>
      </c>
    </row>
    <row r="164" spans="1:34" x14ac:dyDescent="0.2">
      <c r="A164" s="347">
        <f t="shared" ca="1" si="64"/>
        <v>0.01</v>
      </c>
      <c r="B164" s="304">
        <f t="shared" ca="1" si="65"/>
        <v>1.6000000000000012</v>
      </c>
      <c r="D164" s="306">
        <f t="shared" ca="1" si="66"/>
        <v>14.583019568289494</v>
      </c>
      <c r="E164" s="307">
        <f t="shared" ca="1" si="67"/>
        <v>58.199824770254423</v>
      </c>
      <c r="F164" s="304">
        <f t="shared" ca="1" si="68"/>
        <v>59.999033850699917</v>
      </c>
      <c r="G164" s="306">
        <f t="shared" ca="1" si="69"/>
        <v>24.666899683456421</v>
      </c>
      <c r="H164" s="307">
        <f t="shared" ca="1" si="70"/>
        <v>114.93922249973846</v>
      </c>
      <c r="I164" s="304">
        <f t="shared" ca="1" si="71"/>
        <v>117.55628783199172</v>
      </c>
      <c r="J164" s="306">
        <f t="shared" ca="1" si="72"/>
        <v>19.410918131718301</v>
      </c>
      <c r="K164" s="307">
        <f t="shared" ca="1" si="73"/>
        <v>96.172076377278785</v>
      </c>
      <c r="L164" s="304">
        <f t="shared" ca="1" si="58"/>
        <v>98.11142653857101</v>
      </c>
      <c r="M164" s="306">
        <f t="shared" ca="1" si="74"/>
        <v>1.3593946858692934</v>
      </c>
      <c r="N164" s="304">
        <f t="shared" ca="1" si="75"/>
        <v>77.887578192822843</v>
      </c>
      <c r="P164" s="310">
        <f t="shared" ca="1" si="76"/>
        <v>5</v>
      </c>
      <c r="Q164" s="304">
        <f t="shared" ca="1" si="77"/>
        <v>645.12999999999977</v>
      </c>
      <c r="R164" s="306">
        <f t="shared" ca="1" si="78"/>
        <v>0.32376068928326768</v>
      </c>
      <c r="S164" s="307">
        <f t="shared" ca="1" si="79"/>
        <v>8.5049127222025191</v>
      </c>
      <c r="T164" s="304">
        <f t="shared" ca="1" si="59"/>
        <v>83.43319380480672</v>
      </c>
      <c r="U164" s="311">
        <f t="shared" ca="1" si="60"/>
        <v>0</v>
      </c>
      <c r="V164" s="306">
        <f t="shared" ca="1" si="61"/>
        <v>1.2132753000805909</v>
      </c>
      <c r="W164" s="304">
        <f t="shared" ca="1" si="62"/>
        <v>54.108973877868699</v>
      </c>
      <c r="Y164" s="314" t="str">
        <f t="shared" ca="1" si="80"/>
        <v/>
      </c>
      <c r="Z164" s="315" t="str">
        <f t="shared" ca="1" si="81"/>
        <v/>
      </c>
      <c r="AA164" s="316" t="str">
        <f t="shared" ca="1" si="82"/>
        <v/>
      </c>
      <c r="AC164" s="310" t="e">
        <f t="shared" ca="1" si="83"/>
        <v>#N/A</v>
      </c>
      <c r="AD164" s="323" t="e">
        <f t="shared" ca="1" si="84"/>
        <v>#N/A</v>
      </c>
      <c r="AE164" s="324">
        <f t="shared" ca="1" si="63"/>
        <v>96.172076377278785</v>
      </c>
      <c r="AG164" s="306">
        <f t="shared" ca="1" si="85"/>
        <v>59.963770758538473</v>
      </c>
      <c r="AH164" s="304">
        <f t="shared" ca="1" si="86"/>
        <v>69.555738260835298</v>
      </c>
    </row>
    <row r="165" spans="1:34" x14ac:dyDescent="0.2">
      <c r="A165" s="347">
        <f t="shared" ca="1" si="64"/>
        <v>0.01</v>
      </c>
      <c r="B165" s="304">
        <f t="shared" ca="1" si="65"/>
        <v>1.6100000000000012</v>
      </c>
      <c r="D165" s="306">
        <f t="shared" ca="1" si="66"/>
        <v>14.550991636545794</v>
      </c>
      <c r="E165" s="307">
        <f t="shared" ca="1" si="67"/>
        <v>57.992589168774543</v>
      </c>
      <c r="F165" s="304">
        <f t="shared" ca="1" si="68"/>
        <v>59.790231276564668</v>
      </c>
      <c r="G165" s="306">
        <f t="shared" ca="1" si="69"/>
        <v>24.81240959982188</v>
      </c>
      <c r="H165" s="307">
        <f t="shared" ca="1" si="70"/>
        <v>115.51914839142621</v>
      </c>
      <c r="I165" s="304">
        <f t="shared" ca="1" si="71"/>
        <v>118.15383749684004</v>
      </c>
      <c r="J165" s="306">
        <f t="shared" ca="1" si="72"/>
        <v>19.658314678134694</v>
      </c>
      <c r="K165" s="307">
        <f t="shared" ca="1" si="73"/>
        <v>97.32436823173461</v>
      </c>
      <c r="L165" s="304">
        <f t="shared" ca="1" si="58"/>
        <v>99.289888647791514</v>
      </c>
      <c r="M165" s="306">
        <f t="shared" ca="1" si="74"/>
        <v>1.3592204691295977</v>
      </c>
      <c r="N165" s="304">
        <f t="shared" ca="1" si="75"/>
        <v>77.877596308917745</v>
      </c>
      <c r="P165" s="310">
        <f t="shared" ca="1" si="76"/>
        <v>5</v>
      </c>
      <c r="Q165" s="304">
        <f t="shared" ca="1" si="77"/>
        <v>643.66999999999985</v>
      </c>
      <c r="R165" s="306">
        <f t="shared" ca="1" si="78"/>
        <v>0.32302798330717986</v>
      </c>
      <c r="S165" s="307">
        <f t="shared" ca="1" si="79"/>
        <v>8.5016824423694466</v>
      </c>
      <c r="T165" s="304">
        <f t="shared" ca="1" si="59"/>
        <v>83.401504759644268</v>
      </c>
      <c r="U165" s="311">
        <f t="shared" ca="1" si="60"/>
        <v>0</v>
      </c>
      <c r="V165" s="306">
        <f t="shared" ca="1" si="61"/>
        <v>1.2131355001392794</v>
      </c>
      <c r="W165" s="304">
        <f t="shared" ca="1" si="62"/>
        <v>54.654155677213055</v>
      </c>
      <c r="Y165" s="314" t="str">
        <f t="shared" ca="1" si="80"/>
        <v/>
      </c>
      <c r="Z165" s="315" t="str">
        <f t="shared" ca="1" si="81"/>
        <v/>
      </c>
      <c r="AA165" s="316" t="str">
        <f t="shared" ca="1" si="82"/>
        <v/>
      </c>
      <c r="AC165" s="310" t="e">
        <f t="shared" ca="1" si="83"/>
        <v>#N/A</v>
      </c>
      <c r="AD165" s="323" t="e">
        <f t="shared" ca="1" si="84"/>
        <v>#N/A</v>
      </c>
      <c r="AE165" s="324">
        <f t="shared" ca="1" si="63"/>
        <v>97.32436823173461</v>
      </c>
      <c r="AG165" s="306">
        <f t="shared" ca="1" si="85"/>
        <v>59.75478717768366</v>
      </c>
      <c r="AH165" s="304">
        <f t="shared" ca="1" si="86"/>
        <v>69.346394683476149</v>
      </c>
    </row>
    <row r="166" spans="1:34" x14ac:dyDescent="0.2">
      <c r="A166" s="347">
        <f t="shared" ca="1" si="64"/>
        <v>0.01</v>
      </c>
      <c r="B166" s="304">
        <f t="shared" ca="1" si="65"/>
        <v>1.6200000000000012</v>
      </c>
      <c r="D166" s="306">
        <f t="shared" ca="1" si="66"/>
        <v>14.518777581433204</v>
      </c>
      <c r="E166" s="307">
        <f t="shared" ca="1" si="67"/>
        <v>57.785080402982516</v>
      </c>
      <c r="F166" s="304">
        <f t="shared" ca="1" si="68"/>
        <v>59.581124692626283</v>
      </c>
      <c r="G166" s="306">
        <f t="shared" ca="1" si="69"/>
        <v>24.957597375636212</v>
      </c>
      <c r="H166" s="307">
        <f t="shared" ca="1" si="70"/>
        <v>116.09699919545604</v>
      </c>
      <c r="I166" s="304">
        <f t="shared" ca="1" si="71"/>
        <v>118.74929426718326</v>
      </c>
      <c r="J166" s="306">
        <f t="shared" ca="1" si="72"/>
        <v>19.907164713011984</v>
      </c>
      <c r="K166" s="307">
        <f t="shared" ca="1" si="73"/>
        <v>98.482448969669022</v>
      </c>
      <c r="L166" s="304">
        <f t="shared" ca="1" si="58"/>
        <v>100.47431493657696</v>
      </c>
      <c r="M166" s="306">
        <f t="shared" ca="1" si="74"/>
        <v>1.359046985267222</v>
      </c>
      <c r="N166" s="304">
        <f t="shared" ca="1" si="75"/>
        <v>77.867656415789995</v>
      </c>
      <c r="P166" s="310">
        <f t="shared" ca="1" si="76"/>
        <v>5</v>
      </c>
      <c r="Q166" s="304">
        <f t="shared" ca="1" si="77"/>
        <v>642.20999999999981</v>
      </c>
      <c r="R166" s="306">
        <f t="shared" ca="1" si="78"/>
        <v>0.32229527733109198</v>
      </c>
      <c r="S166" s="307">
        <f t="shared" ca="1" si="79"/>
        <v>8.4984594895961365</v>
      </c>
      <c r="T166" s="304">
        <f t="shared" ca="1" si="59"/>
        <v>83.369887592938099</v>
      </c>
      <c r="U166" s="311">
        <f t="shared" ca="1" si="60"/>
        <v>0</v>
      </c>
      <c r="V166" s="306">
        <f t="shared" ca="1" si="61"/>
        <v>1.2129950140221628</v>
      </c>
      <c r="W166" s="304">
        <f t="shared" ca="1" si="62"/>
        <v>55.200028874136912</v>
      </c>
      <c r="Y166" s="314" t="str">
        <f t="shared" ca="1" si="80"/>
        <v/>
      </c>
      <c r="Z166" s="315" t="str">
        <f t="shared" ca="1" si="81"/>
        <v/>
      </c>
      <c r="AA166" s="316" t="str">
        <f t="shared" ca="1" si="82"/>
        <v/>
      </c>
      <c r="AC166" s="310" t="e">
        <f t="shared" ca="1" si="83"/>
        <v>#N/A</v>
      </c>
      <c r="AD166" s="323" t="e">
        <f t="shared" ca="1" si="84"/>
        <v>#N/A</v>
      </c>
      <c r="AE166" s="324">
        <f t="shared" ca="1" si="63"/>
        <v>98.482448969669022</v>
      </c>
      <c r="AG166" s="306">
        <f t="shared" ca="1" si="85"/>
        <v>59.545498336522719</v>
      </c>
      <c r="AH166" s="304">
        <f t="shared" ca="1" si="86"/>
        <v>69.136747082465476</v>
      </c>
    </row>
    <row r="167" spans="1:34" x14ac:dyDescent="0.2">
      <c r="A167" s="347">
        <f t="shared" ca="1" si="64"/>
        <v>0.01</v>
      </c>
      <c r="B167" s="304">
        <f t="shared" ca="1" si="65"/>
        <v>1.6300000000000012</v>
      </c>
      <c r="D167" s="306">
        <f t="shared" ca="1" si="66"/>
        <v>14.486379247464244</v>
      </c>
      <c r="E167" s="307">
        <f t="shared" ca="1" si="67"/>
        <v>57.57730233222442</v>
      </c>
      <c r="F167" s="304">
        <f t="shared" ca="1" si="68"/>
        <v>59.371718246634387</v>
      </c>
      <c r="G167" s="306">
        <f t="shared" ca="1" si="69"/>
        <v>25.102461168110853</v>
      </c>
      <c r="H167" s="307">
        <f t="shared" ca="1" si="70"/>
        <v>116.67277221877828</v>
      </c>
      <c r="I167" s="304">
        <f t="shared" ca="1" si="71"/>
        <v>119.34265513181543</v>
      </c>
      <c r="J167" s="306">
        <f t="shared" ca="1" si="72"/>
        <v>20.157465005730717</v>
      </c>
      <c r="K167" s="307">
        <f t="shared" ca="1" si="73"/>
        <v>99.646297826740195</v>
      </c>
      <c r="L167" s="304">
        <f t="shared" ca="1" si="58"/>
        <v>101.6646844584326</v>
      </c>
      <c r="M167" s="306">
        <f t="shared" ca="1" si="74"/>
        <v>1.358874224529169</v>
      </c>
      <c r="N167" s="304">
        <f t="shared" ca="1" si="75"/>
        <v>77.857757954633982</v>
      </c>
      <c r="P167" s="310">
        <f t="shared" ca="1" si="76"/>
        <v>5</v>
      </c>
      <c r="Q167" s="304">
        <f t="shared" ca="1" si="77"/>
        <v>640.74999999999977</v>
      </c>
      <c r="R167" s="306">
        <f t="shared" ca="1" si="78"/>
        <v>0.32156257135500405</v>
      </c>
      <c r="S167" s="307">
        <f t="shared" ca="1" si="79"/>
        <v>8.4952438638825871</v>
      </c>
      <c r="T167" s="304">
        <f t="shared" ca="1" si="59"/>
        <v>83.338342304688183</v>
      </c>
      <c r="U167" s="311">
        <f t="shared" ca="1" si="60"/>
        <v>0</v>
      </c>
      <c r="V167" s="306">
        <f t="shared" ca="1" si="61"/>
        <v>1.2128538444877057</v>
      </c>
      <c r="W167" s="304">
        <f t="shared" ca="1" si="62"/>
        <v>55.746560283103939</v>
      </c>
      <c r="Y167" s="314" t="str">
        <f t="shared" ca="1" si="80"/>
        <v/>
      </c>
      <c r="Z167" s="315" t="str">
        <f t="shared" ca="1" si="81"/>
        <v/>
      </c>
      <c r="AA167" s="316" t="str">
        <f t="shared" ca="1" si="82"/>
        <v/>
      </c>
      <c r="AC167" s="310" t="e">
        <f t="shared" ca="1" si="83"/>
        <v>#N/A</v>
      </c>
      <c r="AD167" s="323" t="e">
        <f t="shared" ca="1" si="84"/>
        <v>#N/A</v>
      </c>
      <c r="AE167" s="324">
        <f t="shared" ca="1" si="63"/>
        <v>99.646297826740195</v>
      </c>
      <c r="AG167" s="306">
        <f t="shared" ca="1" si="85"/>
        <v>59.335908366547507</v>
      </c>
      <c r="AH167" s="304">
        <f t="shared" ca="1" si="86"/>
        <v>68.926799572560896</v>
      </c>
    </row>
    <row r="168" spans="1:34" x14ac:dyDescent="0.2">
      <c r="A168" s="347">
        <f t="shared" ca="1" si="64"/>
        <v>0.01</v>
      </c>
      <c r="B168" s="304">
        <f t="shared" ca="1" si="65"/>
        <v>1.6400000000000012</v>
      </c>
      <c r="D168" s="306">
        <f t="shared" ca="1" si="66"/>
        <v>14.453798462309118</v>
      </c>
      <c r="E168" s="307">
        <f t="shared" ca="1" si="67"/>
        <v>57.369258814327253</v>
      </c>
      <c r="F168" s="304">
        <f t="shared" ca="1" si="68"/>
        <v>59.162016082063289</v>
      </c>
      <c r="G168" s="306">
        <f t="shared" ca="1" si="69"/>
        <v>25.246999152733945</v>
      </c>
      <c r="H168" s="307">
        <f t="shared" ca="1" si="70"/>
        <v>117.24646480692155</v>
      </c>
      <c r="I168" s="304">
        <f t="shared" ca="1" si="71"/>
        <v>119.93391712079966</v>
      </c>
      <c r="J168" s="306">
        <f t="shared" ca="1" si="72"/>
        <v>20.40921230733494</v>
      </c>
      <c r="K168" s="307">
        <f t="shared" ca="1" si="73"/>
        <v>100.81589401186869</v>
      </c>
      <c r="L168" s="304">
        <f t="shared" ca="1" si="58"/>
        <v>102.86097623694913</v>
      </c>
      <c r="M168" s="306">
        <f t="shared" ca="1" si="74"/>
        <v>1.3587021773329877</v>
      </c>
      <c r="N168" s="304">
        <f t="shared" ca="1" si="75"/>
        <v>77.847900376415737</v>
      </c>
      <c r="P168" s="310">
        <f t="shared" ca="1" si="76"/>
        <v>5</v>
      </c>
      <c r="Q168" s="304">
        <f t="shared" ca="1" si="77"/>
        <v>639.28999999999985</v>
      </c>
      <c r="R168" s="306">
        <f t="shared" ca="1" si="78"/>
        <v>0.32082986537891622</v>
      </c>
      <c r="S168" s="307">
        <f t="shared" ca="1" si="79"/>
        <v>8.4920355652287984</v>
      </c>
      <c r="T168" s="304">
        <f t="shared" ca="1" si="59"/>
        <v>83.306868894894521</v>
      </c>
      <c r="U168" s="311">
        <f t="shared" ca="1" si="60"/>
        <v>0</v>
      </c>
      <c r="V168" s="306">
        <f t="shared" ca="1" si="61"/>
        <v>1.2127119942975717</v>
      </c>
      <c r="W168" s="304">
        <f t="shared" ca="1" si="62"/>
        <v>56.293716821740936</v>
      </c>
      <c r="Y168" s="314" t="str">
        <f t="shared" ca="1" si="80"/>
        <v/>
      </c>
      <c r="Z168" s="315" t="str">
        <f t="shared" ca="1" si="81"/>
        <v/>
      </c>
      <c r="AA168" s="316" t="str">
        <f t="shared" ca="1" si="82"/>
        <v/>
      </c>
      <c r="AC168" s="310" t="e">
        <f t="shared" ca="1" si="83"/>
        <v>#N/A</v>
      </c>
      <c r="AD168" s="323" t="e">
        <f t="shared" ca="1" si="84"/>
        <v>#N/A</v>
      </c>
      <c r="AE168" s="324">
        <f t="shared" ca="1" si="63"/>
        <v>100.81589401186869</v>
      </c>
      <c r="AG168" s="306">
        <f t="shared" ca="1" si="85"/>
        <v>59.126021394799992</v>
      </c>
      <c r="AH168" s="304">
        <f t="shared" ca="1" si="86"/>
        <v>68.71655626434881</v>
      </c>
    </row>
    <row r="169" spans="1:34" x14ac:dyDescent="0.2">
      <c r="A169" s="347">
        <f t="shared" ca="1" si="64"/>
        <v>0.01</v>
      </c>
      <c r="B169" s="304">
        <f t="shared" ca="1" si="65"/>
        <v>1.6500000000000012</v>
      </c>
      <c r="D169" s="306">
        <f t="shared" ca="1" si="66"/>
        <v>14.42103703715215</v>
      </c>
      <c r="E169" s="307">
        <f t="shared" ca="1" si="67"/>
        <v>57.160953705310988</v>
      </c>
      <c r="F169" s="304">
        <f t="shared" ca="1" si="68"/>
        <v>58.952022337894569</v>
      </c>
      <c r="G169" s="306">
        <f t="shared" ca="1" si="69"/>
        <v>25.391209523105466</v>
      </c>
      <c r="H169" s="307">
        <f t="shared" ca="1" si="70"/>
        <v>117.81807434397466</v>
      </c>
      <c r="I169" s="304">
        <f t="shared" ca="1" si="71"/>
        <v>120.5230773054214</v>
      </c>
      <c r="J169" s="306">
        <f t="shared" ca="1" si="72"/>
        <v>20.662403350714136</v>
      </c>
      <c r="K169" s="307">
        <f t="shared" ca="1" si="73"/>
        <v>101.99121670762318</v>
      </c>
      <c r="L169" s="304">
        <f t="shared" ca="1" si="58"/>
        <v>104.06316926621521</v>
      </c>
      <c r="M169" s="306">
        <f t="shared" ca="1" si="74"/>
        <v>1.3585308342626856</v>
      </c>
      <c r="N169" s="304">
        <f t="shared" ca="1" si="75"/>
        <v>77.83808314163862</v>
      </c>
      <c r="P169" s="310">
        <f t="shared" ca="1" si="76"/>
        <v>5</v>
      </c>
      <c r="Q169" s="304">
        <f t="shared" ca="1" si="77"/>
        <v>637.82999999999981</v>
      </c>
      <c r="R169" s="306">
        <f t="shared" ca="1" si="78"/>
        <v>0.32009715940282835</v>
      </c>
      <c r="S169" s="307">
        <f t="shared" ca="1" si="79"/>
        <v>8.4888345936347704</v>
      </c>
      <c r="T169" s="304">
        <f t="shared" ca="1" si="59"/>
        <v>83.275467363557098</v>
      </c>
      <c r="U169" s="311">
        <f t="shared" ca="1" si="60"/>
        <v>0</v>
      </c>
      <c r="V169" s="306">
        <f t="shared" ca="1" si="61"/>
        <v>1.2125694662165614</v>
      </c>
      <c r="W169" s="304">
        <f t="shared" ca="1" si="62"/>
        <v>56.84146551239207</v>
      </c>
      <c r="Y169" s="314" t="str">
        <f t="shared" ca="1" si="80"/>
        <v/>
      </c>
      <c r="Z169" s="315" t="str">
        <f t="shared" ca="1" si="81"/>
        <v/>
      </c>
      <c r="AA169" s="316" t="str">
        <f t="shared" ca="1" si="82"/>
        <v/>
      </c>
      <c r="AC169" s="310" t="e">
        <f t="shared" ca="1" si="83"/>
        <v>#N/A</v>
      </c>
      <c r="AD169" s="323" t="e">
        <f t="shared" ca="1" si="84"/>
        <v>#N/A</v>
      </c>
      <c r="AE169" s="324">
        <f t="shared" ca="1" si="63"/>
        <v>101.99121670762318</v>
      </c>
      <c r="AG169" s="306">
        <f t="shared" ca="1" si="85"/>
        <v>58.91584154365048</v>
      </c>
      <c r="AH169" s="304">
        <f t="shared" ca="1" si="86"/>
        <v>68.50602126401607</v>
      </c>
    </row>
    <row r="170" spans="1:34" x14ac:dyDescent="0.2">
      <c r="A170" s="347">
        <f t="shared" ca="1" si="64"/>
        <v>0.01</v>
      </c>
      <c r="B170" s="304">
        <f t="shared" ca="1" si="65"/>
        <v>1.6600000000000013</v>
      </c>
      <c r="D170" s="306">
        <f t="shared" ca="1" si="66"/>
        <v>14.388096767036156</v>
      </c>
      <c r="E170" s="307">
        <f t="shared" ca="1" si="67"/>
        <v>56.952390859103886</v>
      </c>
      <c r="F170" s="304">
        <f t="shared" ca="1" si="68"/>
        <v>58.741741148400905</v>
      </c>
      <c r="G170" s="306">
        <f t="shared" ca="1" si="69"/>
        <v>25.535090490775829</v>
      </c>
      <c r="H170" s="307">
        <f t="shared" ca="1" si="70"/>
        <v>118.3875982525657</v>
      </c>
      <c r="I170" s="304">
        <f t="shared" ca="1" si="71"/>
        <v>121.11013279813959</v>
      </c>
      <c r="J170" s="306">
        <f t="shared" ca="1" si="72"/>
        <v>20.917034850783544</v>
      </c>
      <c r="K170" s="307">
        <f t="shared" ca="1" si="73"/>
        <v>103.17224507060588</v>
      </c>
      <c r="L170" s="304">
        <f t="shared" ca="1" si="58"/>
        <v>105.2712425112293</v>
      </c>
      <c r="M170" s="306">
        <f t="shared" ca="1" si="74"/>
        <v>1.3583601860647625</v>
      </c>
      <c r="N170" s="304">
        <f t="shared" ca="1" si="75"/>
        <v>77.828305720116106</v>
      </c>
      <c r="P170" s="310">
        <f t="shared" ca="1" si="76"/>
        <v>5</v>
      </c>
      <c r="Q170" s="304">
        <f t="shared" ca="1" si="77"/>
        <v>636.36999999999978</v>
      </c>
      <c r="R170" s="306">
        <f t="shared" ca="1" si="78"/>
        <v>0.31936445342674041</v>
      </c>
      <c r="S170" s="307">
        <f t="shared" ca="1" si="79"/>
        <v>8.4856409491005031</v>
      </c>
      <c r="T170" s="304">
        <f t="shared" ca="1" si="59"/>
        <v>83.244137710675943</v>
      </c>
      <c r="U170" s="311">
        <f t="shared" ca="1" si="60"/>
        <v>0</v>
      </c>
      <c r="V170" s="306">
        <f t="shared" ca="1" si="61"/>
        <v>1.2124262630125469</v>
      </c>
      <c r="W170" s="304">
        <f t="shared" ca="1" si="62"/>
        <v>57.389773483656825</v>
      </c>
      <c r="Y170" s="314" t="str">
        <f t="shared" ca="1" si="80"/>
        <v/>
      </c>
      <c r="Z170" s="315" t="str">
        <f t="shared" ca="1" si="81"/>
        <v/>
      </c>
      <c r="AA170" s="316" t="str">
        <f t="shared" ca="1" si="82"/>
        <v/>
      </c>
      <c r="AC170" s="310" t="e">
        <f t="shared" ca="1" si="83"/>
        <v>#N/A</v>
      </c>
      <c r="AD170" s="323" t="e">
        <f t="shared" ca="1" si="84"/>
        <v>#N/A</v>
      </c>
      <c r="AE170" s="324">
        <f t="shared" ca="1" si="63"/>
        <v>103.17224507060588</v>
      </c>
      <c r="AG170" s="306">
        <f t="shared" ca="1" si="85"/>
        <v>58.705372930577099</v>
      </c>
      <c r="AH170" s="304">
        <f t="shared" ca="1" si="86"/>
        <v>68.295198673123096</v>
      </c>
    </row>
    <row r="171" spans="1:34" x14ac:dyDescent="0.2">
      <c r="A171" s="347">
        <f t="shared" ca="1" si="64"/>
        <v>0.01</v>
      </c>
      <c r="B171" s="304">
        <f t="shared" ca="1" si="65"/>
        <v>1.6700000000000013</v>
      </c>
      <c r="D171" s="306">
        <f t="shared" ca="1" si="66"/>
        <v>14.354979431195103</v>
      </c>
      <c r="E171" s="307">
        <f t="shared" ca="1" si="67"/>
        <v>56.743574127261098</v>
      </c>
      <c r="F171" s="304">
        <f t="shared" ca="1" si="68"/>
        <v>58.531176642931158</v>
      </c>
      <c r="G171" s="306">
        <f t="shared" ca="1" si="69"/>
        <v>25.678640285087781</v>
      </c>
      <c r="H171" s="307">
        <f t="shared" ca="1" si="70"/>
        <v>118.9550339938383</v>
      </c>
      <c r="I171" s="304">
        <f t="shared" ca="1" si="71"/>
        <v>121.69508075253559</v>
      </c>
      <c r="J171" s="306">
        <f t="shared" ca="1" si="72"/>
        <v>21.173103504662862</v>
      </c>
      <c r="K171" s="307">
        <f t="shared" ca="1" si="73"/>
        <v>104.3589582318379</v>
      </c>
      <c r="L171" s="304">
        <f t="shared" ca="1" si="58"/>
        <v>106.48517490831132</v>
      </c>
      <c r="M171" s="306">
        <f t="shared" ca="1" si="74"/>
        <v>1.3581902236443639</v>
      </c>
      <c r="N171" s="304">
        <f t="shared" ca="1" si="75"/>
        <v>77.818567590751442</v>
      </c>
      <c r="P171" s="310">
        <f t="shared" ca="1" si="76"/>
        <v>5</v>
      </c>
      <c r="Q171" s="304">
        <f t="shared" ca="1" si="77"/>
        <v>634.90999999999985</v>
      </c>
      <c r="R171" s="306">
        <f t="shared" ca="1" si="78"/>
        <v>0.31863174745065259</v>
      </c>
      <c r="S171" s="307">
        <f t="shared" ca="1" si="79"/>
        <v>8.4824546316259966</v>
      </c>
      <c r="T171" s="304">
        <f t="shared" ca="1" si="59"/>
        <v>83.212879936251028</v>
      </c>
      <c r="U171" s="311">
        <f t="shared" ca="1" si="60"/>
        <v>0</v>
      </c>
      <c r="V171" s="306">
        <f t="shared" ca="1" si="61"/>
        <v>1.2122823874564121</v>
      </c>
      <c r="W171" s="304">
        <f t="shared" ca="1" si="62"/>
        <v>57.938607971911956</v>
      </c>
      <c r="Y171" s="314" t="str">
        <f t="shared" ca="1" si="80"/>
        <v/>
      </c>
      <c r="Z171" s="315" t="str">
        <f t="shared" ca="1" si="81"/>
        <v/>
      </c>
      <c r="AA171" s="316" t="str">
        <f t="shared" ca="1" si="82"/>
        <v/>
      </c>
      <c r="AC171" s="310" t="e">
        <f t="shared" ca="1" si="83"/>
        <v>#N/A</v>
      </c>
      <c r="AD171" s="323" t="e">
        <f t="shared" ca="1" si="84"/>
        <v>#N/A</v>
      </c>
      <c r="AE171" s="324">
        <f t="shared" ca="1" si="63"/>
        <v>104.3589582318379</v>
      </c>
      <c r="AG171" s="306">
        <f t="shared" ca="1" si="85"/>
        <v>58.494619667946438</v>
      </c>
      <c r="AH171" s="304">
        <f t="shared" ca="1" si="86"/>
        <v>68.084092588378326</v>
      </c>
    </row>
    <row r="172" spans="1:34" x14ac:dyDescent="0.2">
      <c r="A172" s="347">
        <f t="shared" ca="1" si="64"/>
        <v>0.01</v>
      </c>
      <c r="B172" s="304">
        <f t="shared" ca="1" si="65"/>
        <v>1.6800000000000013</v>
      </c>
      <c r="D172" s="306">
        <f t="shared" ca="1" si="66"/>
        <v>14.321686793375392</v>
      </c>
      <c r="E172" s="307">
        <f t="shared" ca="1" si="67"/>
        <v>56.534507358686653</v>
      </c>
      <c r="F172" s="304">
        <f t="shared" ca="1" si="68"/>
        <v>58.32033294569689</v>
      </c>
      <c r="G172" s="306">
        <f t="shared" ca="1" si="69"/>
        <v>25.821857153021533</v>
      </c>
      <c r="H172" s="307">
        <f t="shared" ca="1" si="70"/>
        <v>119.52037906742517</v>
      </c>
      <c r="I172" s="304">
        <f t="shared" ca="1" si="71"/>
        <v>122.2779183632599</v>
      </c>
      <c r="J172" s="306">
        <f t="shared" ca="1" si="72"/>
        <v>21.430605991853408</v>
      </c>
      <c r="K172" s="307">
        <f t="shared" ca="1" si="73"/>
        <v>105.55133529714422</v>
      </c>
      <c r="L172" s="304">
        <f t="shared" ca="1" si="58"/>
        <v>107.70494536551341</v>
      </c>
      <c r="M172" s="306">
        <f t="shared" ca="1" si="74"/>
        <v>1.3580209380615449</v>
      </c>
      <c r="N172" s="304">
        <f t="shared" ca="1" si="75"/>
        <v>77.808868241323495</v>
      </c>
      <c r="P172" s="310">
        <f t="shared" ca="1" si="76"/>
        <v>5</v>
      </c>
      <c r="Q172" s="304">
        <f t="shared" ca="1" si="77"/>
        <v>633.44999999999982</v>
      </c>
      <c r="R172" s="306">
        <f t="shared" ca="1" si="78"/>
        <v>0.31789904147456471</v>
      </c>
      <c r="S172" s="307">
        <f t="shared" ca="1" si="79"/>
        <v>8.4792756412112507</v>
      </c>
      <c r="T172" s="304">
        <f t="shared" ca="1" si="59"/>
        <v>83.181694040282366</v>
      </c>
      <c r="U172" s="311">
        <f t="shared" ca="1" si="60"/>
        <v>0</v>
      </c>
      <c r="V172" s="306">
        <f t="shared" ca="1" si="61"/>
        <v>1.212137842321986</v>
      </c>
      <c r="W172" s="304">
        <f t="shared" ca="1" si="62"/>
        <v>58.487936322816815</v>
      </c>
      <c r="Y172" s="314" t="str">
        <f t="shared" ca="1" si="80"/>
        <v/>
      </c>
      <c r="Z172" s="315" t="str">
        <f t="shared" ca="1" si="81"/>
        <v/>
      </c>
      <c r="AA172" s="316" t="str">
        <f t="shared" ca="1" si="82"/>
        <v/>
      </c>
      <c r="AC172" s="310" t="e">
        <f t="shared" ca="1" si="83"/>
        <v>#N/A</v>
      </c>
      <c r="AD172" s="323" t="e">
        <f t="shared" ca="1" si="84"/>
        <v>#N/A</v>
      </c>
      <c r="AE172" s="324">
        <f t="shared" ca="1" si="63"/>
        <v>105.55133529714422</v>
      </c>
      <c r="AG172" s="306">
        <f t="shared" ca="1" si="85"/>
        <v>58.28358586279559</v>
      </c>
      <c r="AH172" s="304">
        <f t="shared" ca="1" si="86"/>
        <v>67.872707101414264</v>
      </c>
    </row>
    <row r="173" spans="1:34" x14ac:dyDescent="0.2">
      <c r="A173" s="347">
        <f t="shared" ca="1" si="64"/>
        <v>0.01</v>
      </c>
      <c r="B173" s="304">
        <f t="shared" ca="1" si="65"/>
        <v>1.6900000000000013</v>
      </c>
      <c r="D173" s="306">
        <f t="shared" ca="1" si="66"/>
        <v>14.288220602146513</v>
      </c>
      <c r="E173" s="307">
        <f t="shared" ca="1" si="67"/>
        <v>56.325194399358509</v>
      </c>
      <c r="F173" s="304">
        <f t="shared" ca="1" si="68"/>
        <v>58.10921417556024</v>
      </c>
      <c r="G173" s="306">
        <f t="shared" ca="1" si="69"/>
        <v>25.964739359042998</v>
      </c>
      <c r="H173" s="307">
        <f t="shared" ca="1" si="70"/>
        <v>120.08363101141876</v>
      </c>
      <c r="I173" s="304">
        <f t="shared" ca="1" si="71"/>
        <v>122.85864286597671</v>
      </c>
      <c r="J173" s="306">
        <f t="shared" ca="1" si="72"/>
        <v>21.689538974413733</v>
      </c>
      <c r="K173" s="307">
        <f t="shared" ca="1" si="73"/>
        <v>106.74935534753844</v>
      </c>
      <c r="L173" s="304">
        <f t="shared" ca="1" si="58"/>
        <v>108.93053276303043</v>
      </c>
      <c r="M173" s="306">
        <f t="shared" ca="1" si="74"/>
        <v>1.3578523205276443</v>
      </c>
      <c r="N173" s="304">
        <f t="shared" ca="1" si="75"/>
        <v>77.799207168279096</v>
      </c>
      <c r="P173" s="310">
        <f t="shared" ca="1" si="76"/>
        <v>5</v>
      </c>
      <c r="Q173" s="304">
        <f t="shared" ca="1" si="77"/>
        <v>631.98999999999978</v>
      </c>
      <c r="R173" s="306">
        <f t="shared" ca="1" si="78"/>
        <v>0.31716633549847684</v>
      </c>
      <c r="S173" s="307">
        <f t="shared" ca="1" si="79"/>
        <v>8.4761039778562655</v>
      </c>
      <c r="T173" s="304">
        <f t="shared" ca="1" si="59"/>
        <v>83.150580022769972</v>
      </c>
      <c r="U173" s="311">
        <f t="shared" ca="1" si="60"/>
        <v>0</v>
      </c>
      <c r="V173" s="306">
        <f t="shared" ca="1" si="61"/>
        <v>1.2119926303859796</v>
      </c>
      <c r="W173" s="304">
        <f t="shared" ca="1" si="62"/>
        <v>59.037725992802336</v>
      </c>
      <c r="Y173" s="314" t="str">
        <f t="shared" ca="1" si="80"/>
        <v/>
      </c>
      <c r="Z173" s="315" t="str">
        <f t="shared" ca="1" si="81"/>
        <v/>
      </c>
      <c r="AA173" s="316" t="str">
        <f t="shared" ca="1" si="82"/>
        <v/>
      </c>
      <c r="AC173" s="310" t="e">
        <f t="shared" ca="1" si="83"/>
        <v>#N/A</v>
      </c>
      <c r="AD173" s="323" t="e">
        <f t="shared" ca="1" si="84"/>
        <v>#N/A</v>
      </c>
      <c r="AE173" s="324">
        <f t="shared" ca="1" si="63"/>
        <v>106.74935534753844</v>
      </c>
      <c r="AG173" s="306">
        <f t="shared" ca="1" si="85"/>
        <v>58.072275616615414</v>
      </c>
      <c r="AH173" s="304">
        <f t="shared" ca="1" si="86"/>
        <v>67.661046298564912</v>
      </c>
    </row>
    <row r="174" spans="1:34" x14ac:dyDescent="0.2">
      <c r="A174" s="347">
        <f t="shared" ca="1" si="64"/>
        <v>0.01</v>
      </c>
      <c r="B174" s="304">
        <f t="shared" ca="1" si="65"/>
        <v>1.7000000000000013</v>
      </c>
      <c r="D174" s="306">
        <f t="shared" ca="1" si="66"/>
        <v>14.254582591201169</v>
      </c>
      <c r="E174" s="307">
        <f t="shared" ca="1" si="67"/>
        <v>56.115639092056909</v>
      </c>
      <c r="F174" s="304">
        <f t="shared" ca="1" si="68"/>
        <v>57.89782444582319</v>
      </c>
      <c r="G174" s="306">
        <f t="shared" ca="1" si="69"/>
        <v>26.10728518495501</v>
      </c>
      <c r="H174" s="307">
        <f t="shared" ca="1" si="70"/>
        <v>120.64478740233933</v>
      </c>
      <c r="I174" s="304">
        <f t="shared" ca="1" si="71"/>
        <v>123.4372515373063</v>
      </c>
      <c r="J174" s="306">
        <f t="shared" ca="1" si="72"/>
        <v>21.949899097133724</v>
      </c>
      <c r="K174" s="307">
        <f t="shared" ca="1" si="73"/>
        <v>107.95299743960723</v>
      </c>
      <c r="L174" s="304">
        <f t="shared" ca="1" si="58"/>
        <v>110.16191595360984</v>
      </c>
      <c r="M174" s="306">
        <f t="shared" ca="1" si="74"/>
        <v>1.3576843624017656</v>
      </c>
      <c r="N174" s="304">
        <f t="shared" ca="1" si="75"/>
        <v>77.789583876531324</v>
      </c>
      <c r="P174" s="310">
        <f t="shared" ca="1" si="76"/>
        <v>5</v>
      </c>
      <c r="Q174" s="304">
        <f t="shared" ca="1" si="77"/>
        <v>630.52999999999975</v>
      </c>
      <c r="R174" s="306">
        <f t="shared" ca="1" si="78"/>
        <v>0.3164336295223889</v>
      </c>
      <c r="S174" s="307">
        <f t="shared" ca="1" si="79"/>
        <v>8.472939641561041</v>
      </c>
      <c r="T174" s="304">
        <f t="shared" ca="1" si="59"/>
        <v>83.119537883713818</v>
      </c>
      <c r="U174" s="311">
        <f t="shared" ca="1" si="60"/>
        <v>0</v>
      </c>
      <c r="V174" s="306">
        <f t="shared" ca="1" si="61"/>
        <v>1.2118467544279266</v>
      </c>
      <c r="W174" s="304">
        <f t="shared" ca="1" si="62"/>
        <v>59.587944550543803</v>
      </c>
      <c r="Y174" s="314" t="str">
        <f t="shared" ca="1" si="80"/>
        <v/>
      </c>
      <c r="Z174" s="315" t="str">
        <f t="shared" ca="1" si="81"/>
        <v/>
      </c>
      <c r="AA174" s="316" t="str">
        <f t="shared" ca="1" si="82"/>
        <v/>
      </c>
      <c r="AC174" s="310" t="e">
        <f t="shared" ca="1" si="83"/>
        <v>#N/A</v>
      </c>
      <c r="AD174" s="323" t="e">
        <f t="shared" ca="1" si="84"/>
        <v>#N/A</v>
      </c>
      <c r="AE174" s="324">
        <f t="shared" ca="1" si="63"/>
        <v>107.95299743960723</v>
      </c>
      <c r="AG174" s="306">
        <f t="shared" ca="1" si="85"/>
        <v>57.860693025135234</v>
      </c>
      <c r="AH174" s="304">
        <f t="shared" ca="1" si="86"/>
        <v>67.449114260644805</v>
      </c>
    </row>
    <row r="175" spans="1:34" x14ac:dyDescent="0.2">
      <c r="A175" s="347">
        <f t="shared" ca="1" si="64"/>
        <v>0.01</v>
      </c>
      <c r="B175" s="304">
        <f t="shared" ca="1" si="65"/>
        <v>1.7100000000000013</v>
      </c>
      <c r="D175" s="306">
        <f t="shared" ca="1" si="66"/>
        <v>14.220774479645245</v>
      </c>
      <c r="E175" s="307">
        <f t="shared" ca="1" si="67"/>
        <v>55.905845276095832</v>
      </c>
      <c r="F175" s="304">
        <f t="shared" ca="1" si="68"/>
        <v>57.686167864018287</v>
      </c>
      <c r="G175" s="306">
        <f t="shared" ca="1" si="69"/>
        <v>26.249492929751462</v>
      </c>
      <c r="H175" s="307">
        <f t="shared" ca="1" si="70"/>
        <v>121.2038458551003</v>
      </c>
      <c r="I175" s="304">
        <f t="shared" ca="1" si="71"/>
        <v>124.01374169476536</v>
      </c>
      <c r="J175" s="306">
        <f t="shared" ca="1" si="72"/>
        <v>22.211682987707256</v>
      </c>
      <c r="K175" s="307">
        <f t="shared" ca="1" si="73"/>
        <v>109.16224060589443</v>
      </c>
      <c r="L175" s="304">
        <f t="shared" ca="1" si="58"/>
        <v>111.39907376296084</v>
      </c>
      <c r="M175" s="306">
        <f t="shared" ca="1" si="74"/>
        <v>1.3575170551873579</v>
      </c>
      <c r="N175" s="304">
        <f t="shared" ca="1" si="75"/>
        <v>77.779997879263661</v>
      </c>
      <c r="P175" s="310">
        <f t="shared" ca="1" si="76"/>
        <v>5</v>
      </c>
      <c r="Q175" s="304">
        <f t="shared" ca="1" si="77"/>
        <v>629.06999999999982</v>
      </c>
      <c r="R175" s="306">
        <f t="shared" ca="1" si="78"/>
        <v>0.31570092354630108</v>
      </c>
      <c r="S175" s="307">
        <f t="shared" ca="1" si="79"/>
        <v>8.4697826323255772</v>
      </c>
      <c r="T175" s="304">
        <f t="shared" ca="1" si="59"/>
        <v>83.088567623113917</v>
      </c>
      <c r="U175" s="311">
        <f t="shared" ca="1" si="60"/>
        <v>0</v>
      </c>
      <c r="V175" s="306">
        <f t="shared" ca="1" si="61"/>
        <v>1.2117002172301146</v>
      </c>
      <c r="W175" s="304">
        <f t="shared" ca="1" si="62"/>
        <v>60.138559678416676</v>
      </c>
      <c r="Y175" s="314" t="str">
        <f t="shared" ca="1" si="80"/>
        <v/>
      </c>
      <c r="Z175" s="315" t="str">
        <f t="shared" ca="1" si="81"/>
        <v/>
      </c>
      <c r="AA175" s="316" t="str">
        <f t="shared" ca="1" si="82"/>
        <v/>
      </c>
      <c r="AC175" s="310" t="e">
        <f t="shared" ca="1" si="83"/>
        <v>#N/A</v>
      </c>
      <c r="AD175" s="323" t="e">
        <f t="shared" ca="1" si="84"/>
        <v>#N/A</v>
      </c>
      <c r="AE175" s="324">
        <f t="shared" ca="1" si="63"/>
        <v>109.16224060589443</v>
      </c>
      <c r="AG175" s="306">
        <f t="shared" ca="1" si="85"/>
        <v>57.648842178108787</v>
      </c>
      <c r="AH175" s="304">
        <f t="shared" ca="1" si="86"/>
        <v>67.236915062729466</v>
      </c>
    </row>
    <row r="176" spans="1:34" x14ac:dyDescent="0.2">
      <c r="A176" s="347">
        <f t="shared" ca="1" si="64"/>
        <v>0.01</v>
      </c>
      <c r="B176" s="304">
        <f t="shared" ca="1" si="65"/>
        <v>1.7200000000000013</v>
      </c>
      <c r="D176" s="306">
        <f t="shared" ca="1" si="66"/>
        <v>14.186797972278217</v>
      </c>
      <c r="E176" s="307">
        <f t="shared" ca="1" si="67"/>
        <v>55.695816787057424</v>
      </c>
      <c r="F176" s="304">
        <f t="shared" ca="1" si="68"/>
        <v>57.474248531700745</v>
      </c>
      <c r="G176" s="306">
        <f t="shared" ca="1" si="69"/>
        <v>26.391360909474244</v>
      </c>
      <c r="H176" s="307">
        <f t="shared" ca="1" si="70"/>
        <v>121.76080402297087</v>
      </c>
      <c r="I176" s="304">
        <f t="shared" ca="1" si="71"/>
        <v>124.5881106967051</v>
      </c>
      <c r="J176" s="306">
        <f t="shared" ca="1" si="72"/>
        <v>22.474887256903386</v>
      </c>
      <c r="K176" s="307">
        <f t="shared" ca="1" si="73"/>
        <v>110.37706385528477</v>
      </c>
      <c r="L176" s="304">
        <f t="shared" ca="1" si="58"/>
        <v>112.64198499016311</v>
      </c>
      <c r="M176" s="306">
        <f t="shared" ca="1" si="74"/>
        <v>1.3573503905288953</v>
      </c>
      <c r="N176" s="304">
        <f t="shared" ca="1" si="75"/>
        <v>77.770448697739766</v>
      </c>
      <c r="P176" s="310">
        <f t="shared" ca="1" si="76"/>
        <v>5</v>
      </c>
      <c r="Q176" s="304">
        <f t="shared" ca="1" si="77"/>
        <v>627.60999999999979</v>
      </c>
      <c r="R176" s="306">
        <f t="shared" ca="1" si="78"/>
        <v>0.3149682175702132</v>
      </c>
      <c r="S176" s="307">
        <f t="shared" ca="1" si="79"/>
        <v>8.4666329501498758</v>
      </c>
      <c r="T176" s="304">
        <f t="shared" ca="1" si="59"/>
        <v>83.057669240970284</v>
      </c>
      <c r="U176" s="311">
        <f t="shared" ca="1" si="60"/>
        <v>0</v>
      </c>
      <c r="V176" s="306">
        <f t="shared" ca="1" si="61"/>
        <v>1.2115530215775274</v>
      </c>
      <c r="W176" s="304">
        <f t="shared" ca="1" si="62"/>
        <v>60.689539173936268</v>
      </c>
      <c r="Y176" s="314" t="str">
        <f t="shared" ca="1" si="80"/>
        <v/>
      </c>
      <c r="Z176" s="315" t="str">
        <f t="shared" ca="1" si="81"/>
        <v/>
      </c>
      <c r="AA176" s="316" t="str">
        <f t="shared" ca="1" si="82"/>
        <v/>
      </c>
      <c r="AC176" s="310" t="e">
        <f t="shared" ca="1" si="83"/>
        <v>#N/A</v>
      </c>
      <c r="AD176" s="323" t="e">
        <f t="shared" ca="1" si="84"/>
        <v>#N/A</v>
      </c>
      <c r="AE176" s="324">
        <f t="shared" ca="1" si="63"/>
        <v>110.37706385528477</v>
      </c>
      <c r="AG176" s="306">
        <f t="shared" ca="1" si="85"/>
        <v>57.436727159101643</v>
      </c>
      <c r="AH176" s="304">
        <f t="shared" ca="1" si="86"/>
        <v>67.024452773937455</v>
      </c>
    </row>
    <row r="177" spans="1:34" x14ac:dyDescent="0.2">
      <c r="A177" s="347">
        <f t="shared" ca="1" si="64"/>
        <v>0.01</v>
      </c>
      <c r="B177" s="304">
        <f t="shared" ca="1" si="65"/>
        <v>1.7300000000000013</v>
      </c>
      <c r="D177" s="306">
        <f t="shared" ca="1" si="66"/>
        <v>14.152654759864168</v>
      </c>
      <c r="E177" s="307">
        <f t="shared" ca="1" si="67"/>
        <v>55.485557456529691</v>
      </c>
      <c r="F177" s="304">
        <f t="shared" ca="1" si="68"/>
        <v>57.262070544242142</v>
      </c>
      <c r="G177" s="306">
        <f t="shared" ca="1" si="69"/>
        <v>26.532887457072885</v>
      </c>
      <c r="H177" s="307">
        <f t="shared" ca="1" si="70"/>
        <v>122.31565959753617</v>
      </c>
      <c r="I177" s="304">
        <f t="shared" ca="1" si="71"/>
        <v>125.16035594224729</v>
      </c>
      <c r="J177" s="306">
        <f t="shared" ca="1" si="72"/>
        <v>22.739508498736122</v>
      </c>
      <c r="K177" s="307">
        <f t="shared" ca="1" si="73"/>
        <v>111.59744617338731</v>
      </c>
      <c r="L177" s="304">
        <f t="shared" ca="1" si="58"/>
        <v>113.89062840807479</v>
      </c>
      <c r="M177" s="306">
        <f t="shared" ca="1" si="74"/>
        <v>1.3571843602086524</v>
      </c>
      <c r="N177" s="304">
        <f t="shared" ca="1" si="75"/>
        <v>77.760935861118639</v>
      </c>
      <c r="P177" s="310">
        <f t="shared" ca="1" si="76"/>
        <v>5</v>
      </c>
      <c r="Q177" s="304">
        <f t="shared" ca="1" si="77"/>
        <v>626.14999999999975</v>
      </c>
      <c r="R177" s="306">
        <f t="shared" ca="1" si="78"/>
        <v>0.31423551159412527</v>
      </c>
      <c r="S177" s="307">
        <f t="shared" ca="1" si="79"/>
        <v>8.4634905950339352</v>
      </c>
      <c r="T177" s="304">
        <f t="shared" ca="1" si="59"/>
        <v>83.026842737282905</v>
      </c>
      <c r="U177" s="311">
        <f t="shared" ca="1" si="60"/>
        <v>0</v>
      </c>
      <c r="V177" s="306">
        <f t="shared" ca="1" si="61"/>
        <v>1.2114051702577799</v>
      </c>
      <c r="W177" s="304">
        <f t="shared" ca="1" si="62"/>
        <v>61.240850951180313</v>
      </c>
      <c r="Y177" s="314" t="str">
        <f t="shared" ca="1" si="80"/>
        <v/>
      </c>
      <c r="Z177" s="315" t="str">
        <f t="shared" ca="1" si="81"/>
        <v/>
      </c>
      <c r="AA177" s="316" t="str">
        <f t="shared" ca="1" si="82"/>
        <v/>
      </c>
      <c r="AC177" s="310" t="e">
        <f t="shared" ca="1" si="83"/>
        <v>#N/A</v>
      </c>
      <c r="AD177" s="323" t="e">
        <f t="shared" ca="1" si="84"/>
        <v>#N/A</v>
      </c>
      <c r="AE177" s="324">
        <f t="shared" ca="1" si="63"/>
        <v>111.59744617338731</v>
      </c>
      <c r="AG177" s="306">
        <f t="shared" ca="1" si="85"/>
        <v>57.224352045279986</v>
      </c>
      <c r="AH177" s="304">
        <f t="shared" ca="1" si="86"/>
        <v>66.81173145721398</v>
      </c>
    </row>
    <row r="178" spans="1:34" x14ac:dyDescent="0.2">
      <c r="A178" s="347">
        <f t="shared" ca="1" si="64"/>
        <v>0.01</v>
      </c>
      <c r="B178" s="304">
        <f t="shared" ca="1" si="65"/>
        <v>1.7400000000000013</v>
      </c>
      <c r="D178" s="306">
        <f t="shared" ca="1" si="66"/>
        <v>14.118346519393727</v>
      </c>
      <c r="E178" s="307">
        <f t="shared" ca="1" si="67"/>
        <v>55.275071111847026</v>
      </c>
      <c r="F178" s="304">
        <f t="shared" ca="1" si="68"/>
        <v>57.04963799062552</v>
      </c>
      <c r="G178" s="306">
        <f t="shared" ca="1" si="69"/>
        <v>26.674070922266822</v>
      </c>
      <c r="H178" s="307">
        <f t="shared" ca="1" si="70"/>
        <v>122.86841030865463</v>
      </c>
      <c r="I178" s="304">
        <f t="shared" ca="1" si="71"/>
        <v>125.73047487121819</v>
      </c>
      <c r="J178" s="306">
        <f t="shared" ca="1" si="72"/>
        <v>23.005543290632819</v>
      </c>
      <c r="K178" s="307">
        <f t="shared" ca="1" si="73"/>
        <v>112.82336652291826</v>
      </c>
      <c r="L178" s="304">
        <f t="shared" ca="1" si="58"/>
        <v>115.14498276373979</v>
      </c>
      <c r="M178" s="306">
        <f t="shared" ca="1" si="74"/>
        <v>1.3570189561435704</v>
      </c>
      <c r="N178" s="304">
        <f t="shared" ca="1" si="75"/>
        <v>77.751458906275133</v>
      </c>
      <c r="P178" s="310">
        <f t="shared" ca="1" si="76"/>
        <v>5</v>
      </c>
      <c r="Q178" s="304">
        <f t="shared" ca="1" si="77"/>
        <v>624.68999999999983</v>
      </c>
      <c r="R178" s="306">
        <f t="shared" ca="1" si="78"/>
        <v>0.31350280561803745</v>
      </c>
      <c r="S178" s="307">
        <f t="shared" ca="1" si="79"/>
        <v>8.4603555669777553</v>
      </c>
      <c r="T178" s="304">
        <f t="shared" ca="1" si="59"/>
        <v>82.99608811205178</v>
      </c>
      <c r="U178" s="311">
        <f t="shared" ca="1" si="60"/>
        <v>0</v>
      </c>
      <c r="V178" s="306">
        <f t="shared" ca="1" si="61"/>
        <v>1.2112566660610544</v>
      </c>
      <c r="W178" s="304">
        <f t="shared" ca="1" si="62"/>
        <v>61.792463042195166</v>
      </c>
      <c r="Y178" s="314" t="str">
        <f t="shared" ca="1" si="80"/>
        <v/>
      </c>
      <c r="Z178" s="315" t="str">
        <f t="shared" ca="1" si="81"/>
        <v/>
      </c>
      <c r="AA178" s="316" t="str">
        <f t="shared" ca="1" si="82"/>
        <v/>
      </c>
      <c r="AC178" s="310" t="e">
        <f t="shared" ca="1" si="83"/>
        <v>#N/A</v>
      </c>
      <c r="AD178" s="323" t="e">
        <f t="shared" ca="1" si="84"/>
        <v>#N/A</v>
      </c>
      <c r="AE178" s="324">
        <f t="shared" ca="1" si="63"/>
        <v>112.82336652291826</v>
      </c>
      <c r="AG178" s="306">
        <f t="shared" ca="1" si="85"/>
        <v>57.011720907200818</v>
      </c>
      <c r="AH178" s="304">
        <f t="shared" ca="1" si="86"/>
        <v>66.598755169116046</v>
      </c>
    </row>
    <row r="179" spans="1:34" x14ac:dyDescent="0.2">
      <c r="A179" s="347">
        <f t="shared" ca="1" si="64"/>
        <v>0.01</v>
      </c>
      <c r="B179" s="304">
        <f t="shared" ca="1" si="65"/>
        <v>1.7500000000000013</v>
      </c>
      <c r="D179" s="306">
        <f t="shared" ca="1" si="66"/>
        <v>14.083874914337352</v>
      </c>
      <c r="E179" s="307">
        <f t="shared" ca="1" si="67"/>
        <v>55.064361575833743</v>
      </c>
      <c r="F179" s="304">
        <f t="shared" ca="1" si="68"/>
        <v>56.836954953241964</v>
      </c>
      <c r="G179" s="306">
        <f t="shared" ca="1" si="69"/>
        <v>26.814909671410195</v>
      </c>
      <c r="H179" s="307">
        <f t="shared" ca="1" si="70"/>
        <v>123.41905392441296</v>
      </c>
      <c r="I179" s="304">
        <f t="shared" ca="1" si="71"/>
        <v>126.2984649640804</v>
      </c>
      <c r="J179" s="306">
        <f t="shared" ca="1" si="72"/>
        <v>23.272988193601204</v>
      </c>
      <c r="K179" s="307">
        <f t="shared" ca="1" si="73"/>
        <v>114.05480384408361</v>
      </c>
      <c r="L179" s="304">
        <f t="shared" ca="1" si="58"/>
        <v>116.40502677879461</v>
      </c>
      <c r="M179" s="306">
        <f t="shared" ca="1" si="74"/>
        <v>1.356854170382211</v>
      </c>
      <c r="N179" s="304">
        <f t="shared" ca="1" si="75"/>
        <v>77.742017377625402</v>
      </c>
      <c r="P179" s="310">
        <f t="shared" ca="1" si="76"/>
        <v>5</v>
      </c>
      <c r="Q179" s="304">
        <f t="shared" ca="1" si="77"/>
        <v>623.22999999999979</v>
      </c>
      <c r="R179" s="306">
        <f t="shared" ca="1" si="78"/>
        <v>0.31277009964194957</v>
      </c>
      <c r="S179" s="307">
        <f t="shared" ca="1" si="79"/>
        <v>8.457227865981336</v>
      </c>
      <c r="T179" s="304">
        <f t="shared" ca="1" si="59"/>
        <v>82.965405365276908</v>
      </c>
      <c r="U179" s="311">
        <f t="shared" ca="1" si="60"/>
        <v>0</v>
      </c>
      <c r="V179" s="306">
        <f t="shared" ca="1" si="61"/>
        <v>1.2111075117800416</v>
      </c>
      <c r="W179" s="304">
        <f t="shared" ca="1" si="62"/>
        <v>62.34434359838513</v>
      </c>
      <c r="Y179" s="314" t="str">
        <f t="shared" ca="1" si="80"/>
        <v/>
      </c>
      <c r="Z179" s="315" t="str">
        <f t="shared" ca="1" si="81"/>
        <v/>
      </c>
      <c r="AA179" s="316" t="str">
        <f t="shared" ca="1" si="82"/>
        <v/>
      </c>
      <c r="AC179" s="310" t="e">
        <f t="shared" ca="1" si="83"/>
        <v>#N/A</v>
      </c>
      <c r="AD179" s="323" t="e">
        <f t="shared" ca="1" si="84"/>
        <v>#N/A</v>
      </c>
      <c r="AE179" s="324">
        <f t="shared" ca="1" si="63"/>
        <v>114.05480384408361</v>
      </c>
      <c r="AG179" s="306">
        <f t="shared" ca="1" si="85"/>
        <v>56.798837808603544</v>
      </c>
      <c r="AH179" s="304">
        <f t="shared" ca="1" si="86"/>
        <v>66.385527959599102</v>
      </c>
    </row>
    <row r="180" spans="1:34" x14ac:dyDescent="0.2">
      <c r="A180" s="347">
        <f t="shared" ca="1" si="64"/>
        <v>0.01</v>
      </c>
      <c r="B180" s="304">
        <f t="shared" ca="1" si="65"/>
        <v>1.7600000000000013</v>
      </c>
      <c r="D180" s="306">
        <f t="shared" ca="1" si="66"/>
        <v>14.049241594890299</v>
      </c>
      <c r="E180" s="307">
        <f t="shared" ca="1" si="67"/>
        <v>54.853432666550646</v>
      </c>
      <c r="F180" s="304">
        <f t="shared" ca="1" si="68"/>
        <v>56.624025507688884</v>
      </c>
      <c r="G180" s="306">
        <f t="shared" ca="1" si="69"/>
        <v>26.955402087359097</v>
      </c>
      <c r="H180" s="307">
        <f t="shared" ca="1" si="70"/>
        <v>123.96758825107847</v>
      </c>
      <c r="I180" s="304">
        <f t="shared" ca="1" si="71"/>
        <v>126.86432374186263</v>
      </c>
      <c r="J180" s="306">
        <f t="shared" ca="1" si="72"/>
        <v>23.541839752395049</v>
      </c>
      <c r="K180" s="307">
        <f t="shared" ca="1" si="73"/>
        <v>115.29173705496106</v>
      </c>
      <c r="L180" s="304">
        <f t="shared" ca="1" si="58"/>
        <v>117.67073914987417</v>
      </c>
      <c r="M180" s="306">
        <f t="shared" ca="1" si="74"/>
        <v>1.3566899951017983</v>
      </c>
      <c r="N180" s="304">
        <f t="shared" ca="1" si="75"/>
        <v>77.732610826957369</v>
      </c>
      <c r="P180" s="310">
        <f t="shared" ca="1" si="76"/>
        <v>5</v>
      </c>
      <c r="Q180" s="304">
        <f t="shared" ca="1" si="77"/>
        <v>621.76999999999975</v>
      </c>
      <c r="R180" s="306">
        <f t="shared" ca="1" si="78"/>
        <v>0.3120373936658617</v>
      </c>
      <c r="S180" s="307">
        <f t="shared" ca="1" si="79"/>
        <v>8.4541074920446775</v>
      </c>
      <c r="T180" s="304">
        <f t="shared" ca="1" si="59"/>
        <v>82.93479449695829</v>
      </c>
      <c r="U180" s="311">
        <f t="shared" ca="1" si="60"/>
        <v>0</v>
      </c>
      <c r="V180" s="306">
        <f t="shared" ca="1" si="61"/>
        <v>1.2109577102098739</v>
      </c>
      <c r="W180" s="304">
        <f t="shared" ca="1" si="62"/>
        <v>62.89646089188475</v>
      </c>
      <c r="Y180" s="314" t="str">
        <f t="shared" ca="1" si="80"/>
        <v/>
      </c>
      <c r="Z180" s="315" t="str">
        <f t="shared" ca="1" si="81"/>
        <v/>
      </c>
      <c r="AA180" s="316" t="str">
        <f t="shared" ca="1" si="82"/>
        <v/>
      </c>
      <c r="AC180" s="310" t="e">
        <f t="shared" ca="1" si="83"/>
        <v>#N/A</v>
      </c>
      <c r="AD180" s="323" t="e">
        <f t="shared" ca="1" si="84"/>
        <v>#N/A</v>
      </c>
      <c r="AE180" s="324">
        <f t="shared" ca="1" si="63"/>
        <v>115.29173705496106</v>
      </c>
      <c r="AG180" s="306">
        <f t="shared" ca="1" si="85"/>
        <v>56.585706806203142</v>
      </c>
      <c r="AH180" s="304">
        <f t="shared" ca="1" si="86"/>
        <v>66.172053871805474</v>
      </c>
    </row>
    <row r="181" spans="1:34" x14ac:dyDescent="0.2">
      <c r="A181" s="347">
        <f t="shared" ca="1" si="64"/>
        <v>0.01</v>
      </c>
      <c r="B181" s="304">
        <f t="shared" ca="1" si="65"/>
        <v>1.7700000000000014</v>
      </c>
      <c r="D181" s="306">
        <f t="shared" ca="1" si="66"/>
        <v>14.014448198209335</v>
      </c>
      <c r="E181" s="307">
        <f t="shared" ca="1" si="67"/>
        <v>54.642288197044508</v>
      </c>
      <c r="F181" s="304">
        <f t="shared" ca="1" si="68"/>
        <v>56.410853722569762</v>
      </c>
      <c r="G181" s="306">
        <f t="shared" ca="1" si="69"/>
        <v>27.095546569341192</v>
      </c>
      <c r="H181" s="307">
        <f t="shared" ca="1" si="70"/>
        <v>124.51401113304891</v>
      </c>
      <c r="I181" s="304">
        <f t="shared" ca="1" si="71"/>
        <v>127.42804876608746</v>
      </c>
      <c r="J181" s="306">
        <f t="shared" ca="1" si="72"/>
        <v>23.812094495678551</v>
      </c>
      <c r="K181" s="307">
        <f t="shared" ca="1" si="73"/>
        <v>116.53414505188169</v>
      </c>
      <c r="L181" s="304">
        <f t="shared" ca="1" si="58"/>
        <v>118.94209854901723</v>
      </c>
      <c r="M181" s="306">
        <f t="shared" ca="1" si="74"/>
        <v>1.35652642260534</v>
      </c>
      <c r="N181" s="304">
        <f t="shared" ca="1" si="75"/>
        <v>77.723238813265894</v>
      </c>
      <c r="P181" s="310">
        <f t="shared" ca="1" si="76"/>
        <v>5</v>
      </c>
      <c r="Q181" s="304">
        <f t="shared" ca="1" si="77"/>
        <v>620.30999999999983</v>
      </c>
      <c r="R181" s="306">
        <f t="shared" ca="1" si="78"/>
        <v>0.31130468768977382</v>
      </c>
      <c r="S181" s="307">
        <f t="shared" ca="1" si="79"/>
        <v>8.4509944451677796</v>
      </c>
      <c r="T181" s="304">
        <f t="shared" ca="1" si="59"/>
        <v>82.904255507095925</v>
      </c>
      <c r="U181" s="311">
        <f t="shared" ca="1" si="60"/>
        <v>0</v>
      </c>
      <c r="V181" s="306">
        <f t="shared" ca="1" si="61"/>
        <v>1.2108072641480669</v>
      </c>
      <c r="W181" s="304">
        <f t="shared" ca="1" si="62"/>
        <v>63.448783316914607</v>
      </c>
      <c r="Y181" s="314" t="str">
        <f t="shared" ca="1" si="80"/>
        <v/>
      </c>
      <c r="Z181" s="315" t="str">
        <f t="shared" ca="1" si="81"/>
        <v/>
      </c>
      <c r="AA181" s="316" t="str">
        <f t="shared" ca="1" si="82"/>
        <v/>
      </c>
      <c r="AC181" s="310" t="e">
        <f t="shared" ca="1" si="83"/>
        <v>#N/A</v>
      </c>
      <c r="AD181" s="323" t="e">
        <f t="shared" ca="1" si="84"/>
        <v>#N/A</v>
      </c>
      <c r="AE181" s="324">
        <f t="shared" ca="1" si="63"/>
        <v>116.53414505188169</v>
      </c>
      <c r="AG181" s="306">
        <f t="shared" ca="1" si="85"/>
        <v>56.372331949484725</v>
      </c>
      <c r="AH181" s="304">
        <f t="shared" ca="1" si="86"/>
        <v>65.958336941854256</v>
      </c>
    </row>
    <row r="182" spans="1:34" x14ac:dyDescent="0.2">
      <c r="A182" s="347">
        <f t="shared" ca="1" si="64"/>
        <v>0.01</v>
      </c>
      <c r="B182" s="304">
        <f t="shared" ca="1" si="65"/>
        <v>1.7800000000000014</v>
      </c>
      <c r="D182" s="306">
        <f t="shared" ca="1" si="66"/>
        <v>13.979496348641851</v>
      </c>
      <c r="E182" s="307">
        <f t="shared" ca="1" si="67"/>
        <v>54.43093197510025</v>
      </c>
      <c r="F182" s="304">
        <f t="shared" ca="1" si="68"/>
        <v>56.197443659295409</v>
      </c>
      <c r="G182" s="306">
        <f t="shared" ca="1" si="69"/>
        <v>27.235341532827611</v>
      </c>
      <c r="H182" s="307">
        <f t="shared" ca="1" si="70"/>
        <v>125.05832045279992</v>
      </c>
      <c r="I182" s="304">
        <f t="shared" ca="1" si="71"/>
        <v>127.98963763869698</v>
      </c>
      <c r="J182" s="306">
        <f t="shared" ca="1" si="72"/>
        <v>24.083748936189394</v>
      </c>
      <c r="K182" s="307">
        <f t="shared" ca="1" si="73"/>
        <v>117.78200670981094</v>
      </c>
      <c r="L182" s="304">
        <f t="shared" ca="1" si="58"/>
        <v>120.21908362407092</v>
      </c>
      <c r="M182" s="306">
        <f t="shared" ca="1" si="74"/>
        <v>1.3563634453188307</v>
      </c>
      <c r="N182" s="304">
        <f t="shared" ca="1" si="75"/>
        <v>77.713900902592414</v>
      </c>
      <c r="P182" s="310">
        <f t="shared" ca="1" si="76"/>
        <v>5</v>
      </c>
      <c r="Q182" s="304">
        <f t="shared" ca="1" si="77"/>
        <v>618.8499999999998</v>
      </c>
      <c r="R182" s="306">
        <f t="shared" ca="1" si="78"/>
        <v>0.31057198171368594</v>
      </c>
      <c r="S182" s="307">
        <f t="shared" ca="1" si="79"/>
        <v>8.4478887253506425</v>
      </c>
      <c r="T182" s="304">
        <f t="shared" ca="1" si="59"/>
        <v>82.8737883956898</v>
      </c>
      <c r="U182" s="311">
        <f t="shared" ca="1" si="60"/>
        <v>0</v>
      </c>
      <c r="V182" s="306">
        <f t="shared" ca="1" si="61"/>
        <v>1.2106561763944559</v>
      </c>
      <c r="W182" s="304">
        <f t="shared" ca="1" si="62"/>
        <v>64.001279391119922</v>
      </c>
      <c r="Y182" s="314" t="str">
        <f t="shared" ca="1" si="80"/>
        <v/>
      </c>
      <c r="Z182" s="315" t="str">
        <f t="shared" ca="1" si="81"/>
        <v/>
      </c>
      <c r="AA182" s="316" t="str">
        <f t="shared" ca="1" si="82"/>
        <v/>
      </c>
      <c r="AC182" s="310" t="e">
        <f t="shared" ca="1" si="83"/>
        <v>#N/A</v>
      </c>
      <c r="AD182" s="323" t="e">
        <f t="shared" ca="1" si="84"/>
        <v>#N/A</v>
      </c>
      <c r="AE182" s="324">
        <f t="shared" ca="1" si="63"/>
        <v>117.78200670981094</v>
      </c>
      <c r="AG182" s="306">
        <f t="shared" ca="1" si="85"/>
        <v>56.158717280499594</v>
      </c>
      <c r="AH182" s="304">
        <f t="shared" ca="1" si="86"/>
        <v>65.744381198632851</v>
      </c>
    </row>
    <row r="183" spans="1:34" x14ac:dyDescent="0.2">
      <c r="A183" s="347">
        <f t="shared" ca="1" si="64"/>
        <v>0.01</v>
      </c>
      <c r="B183" s="304">
        <f t="shared" ca="1" si="65"/>
        <v>1.7900000000000014</v>
      </c>
      <c r="D183" s="306">
        <f t="shared" ca="1" si="66"/>
        <v>13.944387657947274</v>
      </c>
      <c r="E183" s="307">
        <f t="shared" ca="1" si="67"/>
        <v>54.219367802996217</v>
      </c>
      <c r="F183" s="304">
        <f t="shared" ca="1" si="68"/>
        <v>55.983799371887002</v>
      </c>
      <c r="G183" s="306">
        <f t="shared" ca="1" si="69"/>
        <v>27.374785409407085</v>
      </c>
      <c r="H183" s="307">
        <f t="shared" ca="1" si="70"/>
        <v>125.60051413082988</v>
      </c>
      <c r="I183" s="304">
        <f t="shared" ca="1" si="71"/>
        <v>128.54908800197646</v>
      </c>
      <c r="J183" s="306">
        <f t="shared" ca="1" si="72"/>
        <v>24.356799570900566</v>
      </c>
      <c r="K183" s="307">
        <f t="shared" ca="1" si="73"/>
        <v>119.03530088272909</v>
      </c>
      <c r="L183" s="304">
        <f t="shared" ca="1" si="58"/>
        <v>121.50167299909441</v>
      </c>
      <c r="M183" s="306">
        <f t="shared" ca="1" si="74"/>
        <v>1.3562010557885327</v>
      </c>
      <c r="N183" s="304">
        <f t="shared" ca="1" si="75"/>
        <v>77.704596667869225</v>
      </c>
      <c r="P183" s="310">
        <f t="shared" ca="1" si="76"/>
        <v>5</v>
      </c>
      <c r="Q183" s="304">
        <f t="shared" ca="1" si="77"/>
        <v>617.38999999999976</v>
      </c>
      <c r="R183" s="306">
        <f t="shared" ca="1" si="78"/>
        <v>0.30983927573759806</v>
      </c>
      <c r="S183" s="307">
        <f t="shared" ca="1" si="79"/>
        <v>8.4447903325932661</v>
      </c>
      <c r="T183" s="304">
        <f t="shared" ca="1" si="59"/>
        <v>82.843393162739943</v>
      </c>
      <c r="U183" s="311">
        <f t="shared" ca="1" si="60"/>
        <v>0</v>
      </c>
      <c r="V183" s="306">
        <f t="shared" ca="1" si="61"/>
        <v>1.2105044497511324</v>
      </c>
      <c r="W183" s="304">
        <f t="shared" ca="1" si="62"/>
        <v>64.553917756892147</v>
      </c>
      <c r="Y183" s="314" t="str">
        <f t="shared" ca="1" si="80"/>
        <v/>
      </c>
      <c r="Z183" s="315" t="str">
        <f t="shared" ca="1" si="81"/>
        <v/>
      </c>
      <c r="AA183" s="316" t="str">
        <f t="shared" ca="1" si="82"/>
        <v/>
      </c>
      <c r="AC183" s="310" t="e">
        <f t="shared" ca="1" si="83"/>
        <v>#N/A</v>
      </c>
      <c r="AD183" s="323" t="e">
        <f t="shared" ca="1" si="84"/>
        <v>#N/A</v>
      </c>
      <c r="AE183" s="324">
        <f t="shared" ca="1" si="63"/>
        <v>119.03530088272909</v>
      </c>
      <c r="AG183" s="306">
        <f t="shared" ca="1" si="85"/>
        <v>55.944866833662836</v>
      </c>
      <c r="AH183" s="304">
        <f t="shared" ca="1" si="86"/>
        <v>65.530190663590176</v>
      </c>
    </row>
    <row r="184" spans="1:34" x14ac:dyDescent="0.2">
      <c r="A184" s="347">
        <f t="shared" ca="1" si="64"/>
        <v>0.01</v>
      </c>
      <c r="B184" s="304">
        <f t="shared" ca="1" si="65"/>
        <v>1.8000000000000014</v>
      </c>
      <c r="D184" s="306">
        <f t="shared" ca="1" si="66"/>
        <v>13.909123725511289</v>
      </c>
      <c r="E184" s="307">
        <f t="shared" ca="1" si="67"/>
        <v>54.007599477262204</v>
      </c>
      <c r="F184" s="304">
        <f t="shared" ca="1" si="68"/>
        <v>55.769924906780659</v>
      </c>
      <c r="G184" s="306">
        <f t="shared" ca="1" si="69"/>
        <v>27.513876646662197</v>
      </c>
      <c r="H184" s="307">
        <f t="shared" ca="1" si="70"/>
        <v>126.1405901256025</v>
      </c>
      <c r="I184" s="304">
        <f t="shared" ca="1" si="71"/>
        <v>129.10639753847596</v>
      </c>
      <c r="J184" s="306">
        <f t="shared" ca="1" si="72"/>
        <v>24.631242881180913</v>
      </c>
      <c r="K184" s="307">
        <f t="shared" ca="1" si="73"/>
        <v>120.29400640401126</v>
      </c>
      <c r="L184" s="304">
        <f t="shared" ca="1" si="58"/>
        <v>122.78984527476214</v>
      </c>
      <c r="M184" s="306">
        <f t="shared" ca="1" si="74"/>
        <v>1.3560392466783286</v>
      </c>
      <c r="N184" s="304">
        <f t="shared" ca="1" si="75"/>
        <v>77.695325688767767</v>
      </c>
      <c r="P184" s="310">
        <f t="shared" ca="1" si="76"/>
        <v>5</v>
      </c>
      <c r="Q184" s="304">
        <f t="shared" ca="1" si="77"/>
        <v>615.92999999999984</v>
      </c>
      <c r="R184" s="306">
        <f t="shared" ca="1" si="78"/>
        <v>0.30910656976151019</v>
      </c>
      <c r="S184" s="307">
        <f t="shared" ca="1" si="79"/>
        <v>8.4416992668956503</v>
      </c>
      <c r="T184" s="304">
        <f t="shared" ca="1" si="59"/>
        <v>82.81306980824634</v>
      </c>
      <c r="U184" s="311">
        <f t="shared" ca="1" si="60"/>
        <v>0</v>
      </c>
      <c r="V184" s="306">
        <f t="shared" ca="1" si="61"/>
        <v>1.2103520870223854</v>
      </c>
      <c r="W184" s="304">
        <f t="shared" ca="1" si="62"/>
        <v>65.106667182673803</v>
      </c>
      <c r="Y184" s="314" t="str">
        <f t="shared" ca="1" si="80"/>
        <v/>
      </c>
      <c r="Z184" s="315" t="str">
        <f t="shared" ca="1" si="81"/>
        <v/>
      </c>
      <c r="AA184" s="316" t="str">
        <f t="shared" ca="1" si="82"/>
        <v/>
      </c>
      <c r="AC184" s="310" t="e">
        <f t="shared" ca="1" si="83"/>
        <v>#N/A</v>
      </c>
      <c r="AD184" s="323" t="e">
        <f t="shared" ca="1" si="84"/>
        <v>#N/A</v>
      </c>
      <c r="AE184" s="324">
        <f t="shared" ca="1" si="63"/>
        <v>120.29400640401126</v>
      </c>
      <c r="AG184" s="306">
        <f t="shared" ca="1" si="85"/>
        <v>55.730784635552517</v>
      </c>
      <c r="AH184" s="304">
        <f t="shared" ca="1" si="86"/>
        <v>65.315769350531568</v>
      </c>
    </row>
    <row r="185" spans="1:34" x14ac:dyDescent="0.2">
      <c r="A185" s="347">
        <f t="shared" ca="1" si="64"/>
        <v>0.01</v>
      </c>
      <c r="B185" s="304">
        <f t="shared" ca="1" si="65"/>
        <v>1.8100000000000014</v>
      </c>
      <c r="D185" s="306">
        <f t="shared" ca="1" si="66"/>
        <v>13.873706138553086</v>
      </c>
      <c r="E185" s="307">
        <f t="shared" ca="1" si="67"/>
        <v>53.795630788440121</v>
      </c>
      <c r="F185" s="304">
        <f t="shared" ca="1" si="68"/>
        <v>55.555824302633589</v>
      </c>
      <c r="G185" s="306">
        <f t="shared" ca="1" si="69"/>
        <v>27.652613708047728</v>
      </c>
      <c r="H185" s="307">
        <f t="shared" ca="1" si="70"/>
        <v>126.6785464334869</v>
      </c>
      <c r="I185" s="304">
        <f t="shared" ca="1" si="71"/>
        <v>129.66156397093013</v>
      </c>
      <c r="J185" s="306">
        <f t="shared" ca="1" si="72"/>
        <v>24.907075332954463</v>
      </c>
      <c r="K185" s="307">
        <f t="shared" ca="1" si="73"/>
        <v>121.5581020868067</v>
      </c>
      <c r="L185" s="304">
        <f t="shared" ca="1" si="58"/>
        <v>124.08357902876588</v>
      </c>
      <c r="M185" s="306">
        <f t="shared" ca="1" si="74"/>
        <v>1.35587801076715</v>
      </c>
      <c r="N185" s="304">
        <f t="shared" ca="1" si="75"/>
        <v>77.686087551551282</v>
      </c>
      <c r="P185" s="310">
        <f t="shared" ca="1" si="76"/>
        <v>5</v>
      </c>
      <c r="Q185" s="304">
        <f t="shared" ca="1" si="77"/>
        <v>614.4699999999998</v>
      </c>
      <c r="R185" s="306">
        <f t="shared" ca="1" si="78"/>
        <v>0.30837386378542231</v>
      </c>
      <c r="S185" s="307">
        <f t="shared" ca="1" si="79"/>
        <v>8.4386155282577953</v>
      </c>
      <c r="T185" s="304">
        <f t="shared" ca="1" si="59"/>
        <v>82.782818332208976</v>
      </c>
      <c r="U185" s="311">
        <f t="shared" ca="1" si="60"/>
        <v>0</v>
      </c>
      <c r="V185" s="306">
        <f t="shared" ca="1" si="61"/>
        <v>1.210199091014637</v>
      </c>
      <c r="W185" s="304">
        <f t="shared" ca="1" si="62"/>
        <v>65.65949656424614</v>
      </c>
      <c r="Y185" s="314" t="str">
        <f t="shared" ca="1" si="80"/>
        <v/>
      </c>
      <c r="Z185" s="315" t="str">
        <f t="shared" ca="1" si="81"/>
        <v/>
      </c>
      <c r="AA185" s="316" t="str">
        <f t="shared" ca="1" si="82"/>
        <v/>
      </c>
      <c r="AC185" s="310" t="e">
        <f t="shared" ca="1" si="83"/>
        <v>#N/A</v>
      </c>
      <c r="AD185" s="323" t="e">
        <f t="shared" ca="1" si="84"/>
        <v>#N/A</v>
      </c>
      <c r="AE185" s="324">
        <f t="shared" ca="1" si="63"/>
        <v>121.5581020868067</v>
      </c>
      <c r="AG185" s="306">
        <f t="shared" ca="1" si="85"/>
        <v>55.516474704710191</v>
      </c>
      <c r="AH185" s="304">
        <f t="shared" ca="1" si="86"/>
        <v>65.101121265415145</v>
      </c>
    </row>
    <row r="186" spans="1:34" x14ac:dyDescent="0.2">
      <c r="A186" s="347">
        <f t="shared" ca="1" si="64"/>
        <v>0.01</v>
      </c>
      <c r="B186" s="304">
        <f t="shared" ca="1" si="65"/>
        <v>1.8200000000000014</v>
      </c>
      <c r="D186" s="306">
        <f t="shared" ca="1" si="66"/>
        <v>13.838136472325729</v>
      </c>
      <c r="E186" s="307">
        <f t="shared" ca="1" si="67"/>
        <v>53.583465520847696</v>
      </c>
      <c r="F186" s="304">
        <f t="shared" ca="1" si="68"/>
        <v>55.341501590132026</v>
      </c>
      <c r="G186" s="306">
        <f t="shared" ca="1" si="69"/>
        <v>27.790995072770986</v>
      </c>
      <c r="H186" s="307">
        <f t="shared" ca="1" si="70"/>
        <v>127.21438108869538</v>
      </c>
      <c r="I186" s="304">
        <f t="shared" ca="1" si="71"/>
        <v>130.21458506217573</v>
      </c>
      <c r="J186" s="306">
        <f t="shared" ca="1" si="72"/>
        <v>25.184293376858555</v>
      </c>
      <c r="K186" s="307">
        <f t="shared" ca="1" si="73"/>
        <v>122.82756672441761</v>
      </c>
      <c r="L186" s="304">
        <f t="shared" ca="1" si="58"/>
        <v>125.38285281621623</v>
      </c>
      <c r="M186" s="306">
        <f t="shared" ca="1" si="74"/>
        <v>1.3557173409464724</v>
      </c>
      <c r="N186" s="304">
        <f t="shared" ca="1" si="75"/>
        <v>77.676881848931345</v>
      </c>
      <c r="P186" s="310">
        <f t="shared" ca="1" si="76"/>
        <v>5</v>
      </c>
      <c r="Q186" s="304">
        <f t="shared" ca="1" si="77"/>
        <v>613.00999999999976</v>
      </c>
      <c r="R186" s="306">
        <f t="shared" ca="1" si="78"/>
        <v>0.30764115780933443</v>
      </c>
      <c r="S186" s="307">
        <f t="shared" ca="1" si="79"/>
        <v>8.4355391166797027</v>
      </c>
      <c r="T186" s="304">
        <f t="shared" ca="1" si="59"/>
        <v>82.752638734627894</v>
      </c>
      <c r="U186" s="311">
        <f t="shared" ca="1" si="60"/>
        <v>0</v>
      </c>
      <c r="V186" s="306">
        <f t="shared" ca="1" si="61"/>
        <v>1.2100454645363836</v>
      </c>
      <c r="W186" s="304">
        <f t="shared" ca="1" si="62"/>
        <v>66.212374925999654</v>
      </c>
      <c r="Y186" s="314" t="str">
        <f t="shared" ca="1" si="80"/>
        <v/>
      </c>
      <c r="Z186" s="315" t="str">
        <f t="shared" ca="1" si="81"/>
        <v/>
      </c>
      <c r="AA186" s="316" t="str">
        <f t="shared" ca="1" si="82"/>
        <v/>
      </c>
      <c r="AC186" s="310" t="e">
        <f t="shared" ca="1" si="83"/>
        <v>#N/A</v>
      </c>
      <c r="AD186" s="323" t="e">
        <f t="shared" ca="1" si="84"/>
        <v>#N/A</v>
      </c>
      <c r="AE186" s="324">
        <f t="shared" ca="1" si="63"/>
        <v>122.82756672441761</v>
      </c>
      <c r="AG186" s="306">
        <f t="shared" ca="1" si="85"/>
        <v>55.301941051443272</v>
      </c>
      <c r="AH186" s="304">
        <f t="shared" ca="1" si="86"/>
        <v>64.886250406150126</v>
      </c>
    </row>
    <row r="187" spans="1:34" x14ac:dyDescent="0.2">
      <c r="A187" s="347">
        <f t="shared" ca="1" si="64"/>
        <v>0.01</v>
      </c>
      <c r="B187" s="304">
        <f t="shared" ca="1" si="65"/>
        <v>1.8300000000000014</v>
      </c>
      <c r="D187" s="306">
        <f t="shared" ca="1" si="66"/>
        <v>13.802416290310106</v>
      </c>
      <c r="E187" s="307">
        <f t="shared" ca="1" si="67"/>
        <v>53.371107452344738</v>
      </c>
      <c r="F187" s="304">
        <f t="shared" ca="1" si="68"/>
        <v>55.126960791800826</v>
      </c>
      <c r="G187" s="306">
        <f t="shared" ca="1" si="69"/>
        <v>27.929019235674087</v>
      </c>
      <c r="H187" s="307">
        <f t="shared" ca="1" si="70"/>
        <v>127.74809216321883</v>
      </c>
      <c r="I187" s="304">
        <f t="shared" ca="1" si="71"/>
        <v>130.76545861506742</v>
      </c>
      <c r="J187" s="306">
        <f t="shared" ca="1" si="72"/>
        <v>25.462893448400781</v>
      </c>
      <c r="K187" s="307">
        <f t="shared" ca="1" si="73"/>
        <v>124.10237909067718</v>
      </c>
      <c r="L187" s="304">
        <f t="shared" ca="1" si="58"/>
        <v>126.68764517004315</v>
      </c>
      <c r="M187" s="306">
        <f t="shared" ca="1" si="74"/>
        <v>1.3555572302178804</v>
      </c>
      <c r="N187" s="304">
        <f t="shared" ca="1" si="75"/>
        <v>77.667708179928255</v>
      </c>
      <c r="P187" s="310">
        <f t="shared" ca="1" si="76"/>
        <v>5</v>
      </c>
      <c r="Q187" s="304">
        <f t="shared" ca="1" si="77"/>
        <v>611.54999999999973</v>
      </c>
      <c r="R187" s="306">
        <f t="shared" ca="1" si="78"/>
        <v>0.30690845183324655</v>
      </c>
      <c r="S187" s="307">
        <f t="shared" ca="1" si="79"/>
        <v>8.4324700321613708</v>
      </c>
      <c r="T187" s="304">
        <f t="shared" ca="1" si="59"/>
        <v>82.722531015503051</v>
      </c>
      <c r="U187" s="311">
        <f t="shared" ca="1" si="60"/>
        <v>0</v>
      </c>
      <c r="V187" s="306">
        <f t="shared" ca="1" si="61"/>
        <v>1.2098912103981307</v>
      </c>
      <c r="W187" s="304">
        <f t="shared" ca="1" si="62"/>
        <v>66.765271422187453</v>
      </c>
      <c r="Y187" s="314" t="str">
        <f t="shared" ca="1" si="80"/>
        <v/>
      </c>
      <c r="Z187" s="315" t="str">
        <f t="shared" ca="1" si="81"/>
        <v/>
      </c>
      <c r="AA187" s="316" t="str">
        <f t="shared" ca="1" si="82"/>
        <v/>
      </c>
      <c r="AC187" s="310" t="e">
        <f t="shared" ca="1" si="83"/>
        <v>#N/A</v>
      </c>
      <c r="AD187" s="323" t="e">
        <f t="shared" ca="1" si="84"/>
        <v>#N/A</v>
      </c>
      <c r="AE187" s="324">
        <f t="shared" ca="1" si="63"/>
        <v>124.10237909067718</v>
      </c>
      <c r="AG187" s="306">
        <f t="shared" ca="1" si="85"/>
        <v>55.087187677628819</v>
      </c>
      <c r="AH187" s="304">
        <f t="shared" ca="1" si="86"/>
        <v>64.671160762396639</v>
      </c>
    </row>
    <row r="188" spans="1:34" x14ac:dyDescent="0.2">
      <c r="A188" s="347">
        <f t="shared" ca="1" si="64"/>
        <v>0.01</v>
      </c>
      <c r="B188" s="304">
        <f t="shared" ca="1" si="65"/>
        <v>1.8400000000000014</v>
      </c>
      <c r="D188" s="306">
        <f t="shared" ca="1" si="66"/>
        <v>13.76654714440251</v>
      </c>
      <c r="E188" s="307">
        <f t="shared" ca="1" si="67"/>
        <v>53.15856035410232</v>
      </c>
      <c r="F188" s="304">
        <f t="shared" ca="1" si="68"/>
        <v>54.912205921814831</v>
      </c>
      <c r="G188" s="306">
        <f t="shared" ca="1" si="69"/>
        <v>28.06668470711811</v>
      </c>
      <c r="H188" s="307">
        <f t="shared" ca="1" si="70"/>
        <v>128.27967776675985</v>
      </c>
      <c r="I188" s="304">
        <f t="shared" ca="1" si="71"/>
        <v>131.31418247239145</v>
      </c>
      <c r="J188" s="306">
        <f t="shared" ca="1" si="72"/>
        <v>25.742871968114741</v>
      </c>
      <c r="K188" s="307">
        <f t="shared" ca="1" si="73"/>
        <v>125.38251794032706</v>
      </c>
      <c r="L188" s="304">
        <f t="shared" ca="1" si="58"/>
        <v>127.99793460139576</v>
      </c>
      <c r="M188" s="306">
        <f t="shared" ca="1" si="74"/>
        <v>1.3553976716906964</v>
      </c>
      <c r="N188" s="304">
        <f t="shared" ca="1" si="75"/>
        <v>77.658566149735279</v>
      </c>
      <c r="P188" s="310">
        <f t="shared" ca="1" si="76"/>
        <v>5</v>
      </c>
      <c r="Q188" s="304">
        <f t="shared" ca="1" si="77"/>
        <v>610.0899999999998</v>
      </c>
      <c r="R188" s="306">
        <f t="shared" ca="1" si="78"/>
        <v>0.30617574585715868</v>
      </c>
      <c r="S188" s="307">
        <f t="shared" ca="1" si="79"/>
        <v>8.4294082747027996</v>
      </c>
      <c r="T188" s="304">
        <f t="shared" ca="1" si="59"/>
        <v>82.692495174834463</v>
      </c>
      <c r="U188" s="311">
        <f t="shared" ca="1" si="60"/>
        <v>0</v>
      </c>
      <c r="V188" s="306">
        <f t="shared" ca="1" si="61"/>
        <v>1.2097363314123362</v>
      </c>
      <c r="W188" s="304">
        <f t="shared" ca="1" si="62"/>
        <v>67.31815533816166</v>
      </c>
      <c r="Y188" s="314" t="str">
        <f t="shared" ca="1" si="80"/>
        <v/>
      </c>
      <c r="Z188" s="315" t="str">
        <f t="shared" ca="1" si="81"/>
        <v/>
      </c>
      <c r="AA188" s="316" t="str">
        <f t="shared" ca="1" si="82"/>
        <v/>
      </c>
      <c r="AC188" s="310" t="e">
        <f t="shared" ca="1" si="83"/>
        <v>#N/A</v>
      </c>
      <c r="AD188" s="323" t="e">
        <f t="shared" ca="1" si="84"/>
        <v>#N/A</v>
      </c>
      <c r="AE188" s="324">
        <f t="shared" ca="1" si="63"/>
        <v>125.38251794032706</v>
      </c>
      <c r="AG188" s="306">
        <f t="shared" ca="1" si="85"/>
        <v>54.872218576518982</v>
      </c>
      <c r="AH188" s="304">
        <f t="shared" ca="1" si="86"/>
        <v>64.45585631536737</v>
      </c>
    </row>
    <row r="189" spans="1:34" x14ac:dyDescent="0.2">
      <c r="A189" s="347">
        <f t="shared" ca="1" si="64"/>
        <v>0.01</v>
      </c>
      <c r="B189" s="304">
        <f t="shared" ca="1" si="65"/>
        <v>1.8500000000000014</v>
      </c>
      <c r="D189" s="306">
        <f t="shared" ca="1" si="66"/>
        <v>13.730530575096109</v>
      </c>
      <c r="E189" s="307">
        <f t="shared" ca="1" si="67"/>
        <v>52.945827990374255</v>
      </c>
      <c r="F189" s="304">
        <f t="shared" ca="1" si="68"/>
        <v>54.697240985811582</v>
      </c>
      <c r="G189" s="306">
        <f t="shared" ca="1" si="69"/>
        <v>28.20399001286907</v>
      </c>
      <c r="H189" s="307">
        <f t="shared" ca="1" si="70"/>
        <v>128.80913604666358</v>
      </c>
      <c r="I189" s="304">
        <f t="shared" ca="1" si="71"/>
        <v>131.86075451677769</v>
      </c>
      <c r="J189" s="306">
        <f t="shared" ca="1" si="72"/>
        <v>26.024225341714676</v>
      </c>
      <c r="K189" s="307">
        <f t="shared" ca="1" si="73"/>
        <v>126.66796200939417</v>
      </c>
      <c r="L189" s="304">
        <f t="shared" ca="1" si="58"/>
        <v>129.3136996000411</v>
      </c>
      <c r="M189" s="306">
        <f t="shared" ca="1" si="74"/>
        <v>1.3552386585796732</v>
      </c>
      <c r="N189" s="304">
        <f t="shared" ca="1" si="75"/>
        <v>77.649455369586406</v>
      </c>
      <c r="P189" s="310">
        <f t="shared" ca="1" si="76"/>
        <v>5</v>
      </c>
      <c r="Q189" s="304">
        <f t="shared" ca="1" si="77"/>
        <v>608.62999999999977</v>
      </c>
      <c r="R189" s="306">
        <f t="shared" ca="1" si="78"/>
        <v>0.3054430398810708</v>
      </c>
      <c r="S189" s="307">
        <f t="shared" ca="1" si="79"/>
        <v>8.4263538443039891</v>
      </c>
      <c r="T189" s="304">
        <f t="shared" ca="1" si="59"/>
        <v>82.662531212622142</v>
      </c>
      <c r="U189" s="311">
        <f t="shared" ca="1" si="60"/>
        <v>0</v>
      </c>
      <c r="V189" s="306">
        <f t="shared" ca="1" si="61"/>
        <v>1.2095808303933471</v>
      </c>
      <c r="W189" s="304">
        <f t="shared" ca="1" si="62"/>
        <v>67.870996091592701</v>
      </c>
      <c r="Y189" s="314" t="str">
        <f t="shared" ca="1" si="80"/>
        <v/>
      </c>
      <c r="Z189" s="315" t="str">
        <f t="shared" ca="1" si="81"/>
        <v/>
      </c>
      <c r="AA189" s="316" t="str">
        <f t="shared" ca="1" si="82"/>
        <v/>
      </c>
      <c r="AC189" s="310" t="e">
        <f t="shared" ca="1" si="83"/>
        <v>#N/A</v>
      </c>
      <c r="AD189" s="323" t="e">
        <f t="shared" ca="1" si="84"/>
        <v>#N/A</v>
      </c>
      <c r="AE189" s="324">
        <f t="shared" ca="1" si="63"/>
        <v>126.66796200939417</v>
      </c>
      <c r="AG189" s="306">
        <f t="shared" ca="1" si="85"/>
        <v>54.657037732547835</v>
      </c>
      <c r="AH189" s="304">
        <f t="shared" ca="1" si="86"/>
        <v>64.240341037630628</v>
      </c>
    </row>
    <row r="190" spans="1:34" x14ac:dyDescent="0.2">
      <c r="A190" s="347">
        <f t="shared" ca="1" si="64"/>
        <v>0.01</v>
      </c>
      <c r="B190" s="304">
        <f t="shared" ca="1" si="65"/>
        <v>1.8600000000000014</v>
      </c>
      <c r="D190" s="306">
        <f t="shared" ca="1" si="66"/>
        <v>13.694368111656605</v>
      </c>
      <c r="E190" s="307">
        <f t="shared" ca="1" si="67"/>
        <v>52.732914118271829</v>
      </c>
      <c r="F190" s="304">
        <f t="shared" ca="1" si="68"/>
        <v>54.482069980706399</v>
      </c>
      <c r="G190" s="306">
        <f t="shared" ca="1" si="69"/>
        <v>28.340933693985637</v>
      </c>
      <c r="H190" s="307">
        <f t="shared" ca="1" si="70"/>
        <v>129.3364651878463</v>
      </c>
      <c r="I190" s="304">
        <f t="shared" ca="1" si="71"/>
        <v>132.40517267060932</v>
      </c>
      <c r="J190" s="306">
        <f t="shared" ca="1" si="72"/>
        <v>26.30694996024895</v>
      </c>
      <c r="K190" s="307">
        <f t="shared" ca="1" si="73"/>
        <v>127.95869001556672</v>
      </c>
      <c r="L190" s="304">
        <f t="shared" ca="1" si="58"/>
        <v>130.63491863476219</v>
      </c>
      <c r="M190" s="306">
        <f t="shared" ca="1" si="74"/>
        <v>1.3550801842027482</v>
      </c>
      <c r="N190" s="304">
        <f t="shared" ca="1" si="75"/>
        <v>77.640375456627638</v>
      </c>
      <c r="P190" s="310">
        <f t="shared" ca="1" si="76"/>
        <v>5</v>
      </c>
      <c r="Q190" s="304">
        <f t="shared" ca="1" si="77"/>
        <v>607.16999999999973</v>
      </c>
      <c r="R190" s="306">
        <f t="shared" ca="1" si="78"/>
        <v>0.30471033390498292</v>
      </c>
      <c r="S190" s="307">
        <f t="shared" ca="1" si="79"/>
        <v>8.4233067409649394</v>
      </c>
      <c r="T190" s="304">
        <f t="shared" ca="1" si="59"/>
        <v>82.63263912886606</v>
      </c>
      <c r="U190" s="311">
        <f t="shared" ca="1" si="60"/>
        <v>0</v>
      </c>
      <c r="V190" s="306">
        <f t="shared" ca="1" si="61"/>
        <v>1.2094247101573372</v>
      </c>
      <c r="W190" s="304">
        <f t="shared" ca="1" si="62"/>
        <v>68.423763233670797</v>
      </c>
      <c r="Y190" s="314" t="str">
        <f t="shared" ca="1" si="80"/>
        <v/>
      </c>
      <c r="Z190" s="315" t="str">
        <f t="shared" ca="1" si="81"/>
        <v/>
      </c>
      <c r="AA190" s="316" t="str">
        <f t="shared" ca="1" si="82"/>
        <v/>
      </c>
      <c r="AC190" s="310" t="e">
        <f t="shared" ca="1" si="83"/>
        <v>#N/A</v>
      </c>
      <c r="AD190" s="323" t="e">
        <f t="shared" ca="1" si="84"/>
        <v>#N/A</v>
      </c>
      <c r="AE190" s="324">
        <f t="shared" ca="1" si="63"/>
        <v>127.95869001556672</v>
      </c>
      <c r="AG190" s="306">
        <f t="shared" ca="1" si="85"/>
        <v>54.441649121140237</v>
      </c>
      <c r="AH190" s="304">
        <f t="shared" ca="1" si="86"/>
        <v>64.024618892915584</v>
      </c>
    </row>
    <row r="191" spans="1:34" x14ac:dyDescent="0.2">
      <c r="A191" s="347">
        <f t="shared" ca="1" si="64"/>
        <v>0.01</v>
      </c>
      <c r="B191" s="304">
        <f t="shared" ca="1" si="65"/>
        <v>1.8700000000000014</v>
      </c>
      <c r="D191" s="306">
        <f t="shared" ca="1" si="66"/>
        <v>13.658061272292183</v>
      </c>
      <c r="E191" s="307">
        <f t="shared" ca="1" si="67"/>
        <v>52.519822487540829</v>
      </c>
      <c r="F191" s="304">
        <f t="shared" ca="1" si="68"/>
        <v>54.266696894508762</v>
      </c>
      <c r="G191" s="306">
        <f t="shared" ca="1" si="69"/>
        <v>28.47751430670856</v>
      </c>
      <c r="H191" s="307">
        <f t="shared" ca="1" si="70"/>
        <v>129.8616634127217</v>
      </c>
      <c r="I191" s="304">
        <f t="shared" ca="1" si="71"/>
        <v>132.947434895931</v>
      </c>
      <c r="J191" s="306">
        <f t="shared" ca="1" si="72"/>
        <v>26.591042200252421</v>
      </c>
      <c r="K191" s="307">
        <f t="shared" ca="1" si="73"/>
        <v>129.25468065856955</v>
      </c>
      <c r="L191" s="304">
        <f t="shared" ca="1" si="58"/>
        <v>131.96157015375499</v>
      </c>
      <c r="M191" s="306">
        <f t="shared" ca="1" si="74"/>
        <v>1.3549222419788562</v>
      </c>
      <c r="N191" s="304">
        <f t="shared" ca="1" si="75"/>
        <v>77.631326033791723</v>
      </c>
      <c r="P191" s="310">
        <f t="shared" ca="1" si="76"/>
        <v>5</v>
      </c>
      <c r="Q191" s="304">
        <f t="shared" ca="1" si="77"/>
        <v>605.70999999999981</v>
      </c>
      <c r="R191" s="306">
        <f t="shared" ca="1" si="78"/>
        <v>0.30397762792889504</v>
      </c>
      <c r="S191" s="307">
        <f t="shared" ca="1" si="79"/>
        <v>8.4202669646856503</v>
      </c>
      <c r="T191" s="304">
        <f t="shared" ca="1" si="59"/>
        <v>82.602818923566232</v>
      </c>
      <c r="U191" s="311">
        <f t="shared" ca="1" si="60"/>
        <v>0</v>
      </c>
      <c r="V191" s="306">
        <f t="shared" ca="1" si="61"/>
        <v>1.2092679735222498</v>
      </c>
      <c r="W191" s="304">
        <f t="shared" ca="1" si="62"/>
        <v>68.976426450291044</v>
      </c>
      <c r="Y191" s="314" t="str">
        <f t="shared" ca="1" si="80"/>
        <v/>
      </c>
      <c r="Z191" s="315" t="str">
        <f t="shared" ca="1" si="81"/>
        <v/>
      </c>
      <c r="AA191" s="316" t="str">
        <f t="shared" ca="1" si="82"/>
        <v/>
      </c>
      <c r="AC191" s="310" t="e">
        <f t="shared" ca="1" si="83"/>
        <v>#N/A</v>
      </c>
      <c r="AD191" s="323" t="e">
        <f t="shared" ca="1" si="84"/>
        <v>#N/A</v>
      </c>
      <c r="AE191" s="324">
        <f t="shared" ca="1" si="63"/>
        <v>129.25468065856955</v>
      </c>
      <c r="AG191" s="306">
        <f t="shared" ca="1" si="85"/>
        <v>54.226056708522066</v>
      </c>
      <c r="AH191" s="304">
        <f t="shared" ca="1" si="86"/>
        <v>63.808693835918923</v>
      </c>
    </row>
    <row r="192" spans="1:34" x14ac:dyDescent="0.2">
      <c r="A192" s="347">
        <f t="shared" ca="1" si="64"/>
        <v>0.01</v>
      </c>
      <c r="B192" s="304">
        <f t="shared" ca="1" si="65"/>
        <v>1.8800000000000014</v>
      </c>
      <c r="D192" s="306">
        <f t="shared" ca="1" si="66"/>
        <v>13.621611564317934</v>
      </c>
      <c r="E192" s="307">
        <f t="shared" ca="1" si="67"/>
        <v>52.306556840341202</v>
      </c>
      <c r="F192" s="304">
        <f t="shared" ca="1" si="68"/>
        <v>54.051125706140525</v>
      </c>
      <c r="G192" s="306">
        <f t="shared" ca="1" si="69"/>
        <v>28.61373042235174</v>
      </c>
      <c r="H192" s="307">
        <f t="shared" ca="1" si="70"/>
        <v>130.38472898112511</v>
      </c>
      <c r="I192" s="304">
        <f t="shared" ca="1" si="71"/>
        <v>133.48753919435501</v>
      </c>
      <c r="J192" s="306">
        <f t="shared" ca="1" si="72"/>
        <v>26.876498423897722</v>
      </c>
      <c r="K192" s="307">
        <f t="shared" ca="1" si="73"/>
        <v>130.55591262053878</v>
      </c>
      <c r="L192" s="304">
        <f t="shared" ca="1" si="58"/>
        <v>133.2936325850246</v>
      </c>
      <c r="M192" s="306">
        <f t="shared" ca="1" si="74"/>
        <v>1.3547648254258005</v>
      </c>
      <c r="N192" s="304">
        <f t="shared" ca="1" si="75"/>
        <v>77.622306729676126</v>
      </c>
      <c r="P192" s="310">
        <f t="shared" ca="1" si="76"/>
        <v>5</v>
      </c>
      <c r="Q192" s="304">
        <f t="shared" ca="1" si="77"/>
        <v>604.24999999999977</v>
      </c>
      <c r="R192" s="306">
        <f t="shared" ca="1" si="78"/>
        <v>0.30324492195280717</v>
      </c>
      <c r="S192" s="307">
        <f t="shared" ca="1" si="79"/>
        <v>8.4172345154661219</v>
      </c>
      <c r="T192" s="304">
        <f t="shared" ca="1" si="59"/>
        <v>82.573070596722658</v>
      </c>
      <c r="U192" s="311">
        <f t="shared" ca="1" si="60"/>
        <v>0</v>
      </c>
      <c r="V192" s="306">
        <f t="shared" ca="1" si="61"/>
        <v>1.2091106233077358</v>
      </c>
      <c r="W192" s="304">
        <f t="shared" ca="1" si="62"/>
        <v>69.528955563220876</v>
      </c>
      <c r="Y192" s="314" t="str">
        <f t="shared" ca="1" si="80"/>
        <v/>
      </c>
      <c r="Z192" s="315" t="str">
        <f t="shared" ca="1" si="81"/>
        <v/>
      </c>
      <c r="AA192" s="316" t="str">
        <f t="shared" ca="1" si="82"/>
        <v/>
      </c>
      <c r="AC192" s="310" t="e">
        <f t="shared" ca="1" si="83"/>
        <v>#N/A</v>
      </c>
      <c r="AD192" s="323" t="e">
        <f t="shared" ca="1" si="84"/>
        <v>#N/A</v>
      </c>
      <c r="AE192" s="324">
        <f t="shared" ca="1" si="63"/>
        <v>130.55591262053878</v>
      </c>
      <c r="AG192" s="306">
        <f t="shared" ca="1" si="85"/>
        <v>54.010264451532066</v>
      </c>
      <c r="AH192" s="304">
        <f t="shared" ca="1" si="86"/>
        <v>63.592569812113268</v>
      </c>
    </row>
    <row r="193" spans="1:34" x14ac:dyDescent="0.2">
      <c r="A193" s="347">
        <f t="shared" ca="1" si="64"/>
        <v>0.01</v>
      </c>
      <c r="B193" s="304">
        <f t="shared" ca="1" si="65"/>
        <v>1.8900000000000015</v>
      </c>
      <c r="D193" s="306">
        <f t="shared" ca="1" si="66"/>
        <v>13.585020484315001</v>
      </c>
      <c r="E193" s="307">
        <f t="shared" ca="1" si="67"/>
        <v>52.093120911029551</v>
      </c>
      <c r="F193" s="304">
        <f t="shared" ca="1" si="68"/>
        <v>53.835360385256109</v>
      </c>
      <c r="G193" s="306">
        <f t="shared" ca="1" si="69"/>
        <v>28.749580627194888</v>
      </c>
      <c r="H193" s="307">
        <f t="shared" ca="1" si="70"/>
        <v>130.90566019023541</v>
      </c>
      <c r="I193" s="304">
        <f t="shared" ca="1" si="71"/>
        <v>134.02548360696545</v>
      </c>
      <c r="J193" s="306">
        <f t="shared" ca="1" si="72"/>
        <v>27.163314979145454</v>
      </c>
      <c r="K193" s="307">
        <f t="shared" ca="1" si="73"/>
        <v>131.86236456639557</v>
      </c>
      <c r="L193" s="304">
        <f t="shared" ca="1" si="58"/>
        <v>134.63108433678042</v>
      </c>
      <c r="M193" s="306">
        <f t="shared" ca="1" si="74"/>
        <v>1.3546079281581775</v>
      </c>
      <c r="N193" s="304">
        <f t="shared" ca="1" si="75"/>
        <v>77.613317178424197</v>
      </c>
      <c r="P193" s="310">
        <f t="shared" ca="1" si="76"/>
        <v>5</v>
      </c>
      <c r="Q193" s="304">
        <f t="shared" ca="1" si="77"/>
        <v>602.78999999999974</v>
      </c>
      <c r="R193" s="306">
        <f t="shared" ca="1" si="78"/>
        <v>0.30251221597671929</v>
      </c>
      <c r="S193" s="307">
        <f t="shared" ca="1" si="79"/>
        <v>8.4142093933063542</v>
      </c>
      <c r="T193" s="304">
        <f t="shared" ca="1" si="59"/>
        <v>82.543394148335338</v>
      </c>
      <c r="U193" s="311">
        <f t="shared" ca="1" si="60"/>
        <v>0</v>
      </c>
      <c r="V193" s="306">
        <f t="shared" ca="1" si="61"/>
        <v>1.2089526623350915</v>
      </c>
      <c r="W193" s="304">
        <f t="shared" ca="1" si="62"/>
        <v>70.081320531249872</v>
      </c>
      <c r="Y193" s="314" t="str">
        <f t="shared" ca="1" si="80"/>
        <v/>
      </c>
      <c r="Z193" s="315" t="str">
        <f t="shared" ca="1" si="81"/>
        <v/>
      </c>
      <c r="AA193" s="316" t="str">
        <f t="shared" ca="1" si="82"/>
        <v/>
      </c>
      <c r="AC193" s="310" t="e">
        <f t="shared" ca="1" si="83"/>
        <v>#N/A</v>
      </c>
      <c r="AD193" s="323" t="e">
        <f t="shared" ca="1" si="84"/>
        <v>#N/A</v>
      </c>
      <c r="AE193" s="324">
        <f t="shared" ca="1" si="63"/>
        <v>131.86236456639557</v>
      </c>
      <c r="AG193" s="306">
        <f t="shared" ca="1" si="85"/>
        <v>53.794276297435509</v>
      </c>
      <c r="AH193" s="304">
        <f t="shared" ca="1" si="86"/>
        <v>63.376250757557457</v>
      </c>
    </row>
    <row r="194" spans="1:34" x14ac:dyDescent="0.2">
      <c r="A194" s="347">
        <f t="shared" ca="1" si="64"/>
        <v>0.01</v>
      </c>
      <c r="B194" s="304">
        <f t="shared" ca="1" si="65"/>
        <v>1.9000000000000015</v>
      </c>
      <c r="D194" s="306">
        <f t="shared" ca="1" si="66"/>
        <v>13.548289518284697</v>
      </c>
      <c r="E194" s="307">
        <f t="shared" ca="1" si="67"/>
        <v>51.879518425944077</v>
      </c>
      <c r="F194" s="304">
        <f t="shared" ca="1" si="68"/>
        <v>53.619404892064345</v>
      </c>
      <c r="G194" s="306">
        <f t="shared" ca="1" si="69"/>
        <v>28.885063522377735</v>
      </c>
      <c r="H194" s="307">
        <f t="shared" ca="1" si="70"/>
        <v>131.42445537449484</v>
      </c>
      <c r="I194" s="304">
        <f t="shared" ca="1" si="71"/>
        <v>134.56126621422072</v>
      </c>
      <c r="J194" s="306">
        <f t="shared" ca="1" si="72"/>
        <v>27.451488199893319</v>
      </c>
      <c r="K194" s="307">
        <f t="shared" ca="1" si="73"/>
        <v>133.17401514421923</v>
      </c>
      <c r="L194" s="304">
        <f t="shared" ca="1" si="58"/>
        <v>135.9739037978303</v>
      </c>
      <c r="M194" s="306">
        <f t="shared" ca="1" si="74"/>
        <v>1.3544515438853588</v>
      </c>
      <c r="N194" s="304">
        <f t="shared" ca="1" si="75"/>
        <v>77.604357019609466</v>
      </c>
      <c r="P194" s="310">
        <f t="shared" ca="1" si="76"/>
        <v>5</v>
      </c>
      <c r="Q194" s="304">
        <f t="shared" ca="1" si="77"/>
        <v>601.32999999999981</v>
      </c>
      <c r="R194" s="306">
        <f t="shared" ca="1" si="78"/>
        <v>0.30177951000063147</v>
      </c>
      <c r="S194" s="307">
        <f t="shared" ca="1" si="79"/>
        <v>8.4111915982063472</v>
      </c>
      <c r="T194" s="304">
        <f t="shared" ca="1" si="59"/>
        <v>82.513789578404271</v>
      </c>
      <c r="U194" s="311">
        <f t="shared" ca="1" si="60"/>
        <v>0</v>
      </c>
      <c r="V194" s="306">
        <f t="shared" ca="1" si="61"/>
        <v>1.2087940934272006</v>
      </c>
      <c r="W194" s="304">
        <f t="shared" ca="1" si="62"/>
        <v>70.63349145132301</v>
      </c>
      <c r="Y194" s="314" t="str">
        <f t="shared" ca="1" si="80"/>
        <v/>
      </c>
      <c r="Z194" s="315" t="str">
        <f t="shared" ca="1" si="81"/>
        <v/>
      </c>
      <c r="AA194" s="316" t="str">
        <f t="shared" ca="1" si="82"/>
        <v/>
      </c>
      <c r="AC194" s="310" t="e">
        <f t="shared" ca="1" si="83"/>
        <v>#N/A</v>
      </c>
      <c r="AD194" s="323" t="e">
        <f t="shared" ca="1" si="84"/>
        <v>#N/A</v>
      </c>
      <c r="AE194" s="324">
        <f t="shared" ca="1" si="63"/>
        <v>133.17401514421923</v>
      </c>
      <c r="AG194" s="306">
        <f t="shared" ca="1" si="85"/>
        <v>53.578096183739504</v>
      </c>
      <c r="AH194" s="304">
        <f t="shared" ca="1" si="86"/>
        <v>63.159740598708581</v>
      </c>
    </row>
    <row r="195" spans="1:34" x14ac:dyDescent="0.2">
      <c r="A195" s="347">
        <f t="shared" ca="1" si="64"/>
        <v>0.01</v>
      </c>
      <c r="B195" s="304">
        <f t="shared" ca="1" si="65"/>
        <v>1.9100000000000015</v>
      </c>
      <c r="D195" s="306">
        <f t="shared" ca="1" si="66"/>
        <v>13.511420141797494</v>
      </c>
      <c r="E195" s="307">
        <f t="shared" ca="1" si="67"/>
        <v>51.665753103192152</v>
      </c>
      <c r="F195" s="304">
        <f t="shared" ca="1" si="68"/>
        <v>53.403263177152205</v>
      </c>
      <c r="G195" s="306">
        <f t="shared" ca="1" si="69"/>
        <v>29.020177723795708</v>
      </c>
      <c r="H195" s="307">
        <f t="shared" ca="1" si="70"/>
        <v>131.94111290552675</v>
      </c>
      <c r="I195" s="304">
        <f t="shared" ca="1" si="71"/>
        <v>135.09488513585424</v>
      </c>
      <c r="J195" s="306">
        <f t="shared" ca="1" si="72"/>
        <v>27.741014406124187</v>
      </c>
      <c r="K195" s="307">
        <f t="shared" ca="1" si="73"/>
        <v>134.49084298561934</v>
      </c>
      <c r="L195" s="304">
        <f t="shared" ca="1" si="58"/>
        <v>137.32206933797386</v>
      </c>
      <c r="M195" s="306">
        <f t="shared" ca="1" si="74"/>
        <v>1.3542956664095211</v>
      </c>
      <c r="N195" s="304">
        <f t="shared" ca="1" si="75"/>
        <v>77.595425898122812</v>
      </c>
      <c r="P195" s="310">
        <f t="shared" ca="1" si="76"/>
        <v>5</v>
      </c>
      <c r="Q195" s="304">
        <f t="shared" ca="1" si="77"/>
        <v>599.86999999999978</v>
      </c>
      <c r="R195" s="306">
        <f t="shared" ca="1" si="78"/>
        <v>0.30104680402454354</v>
      </c>
      <c r="S195" s="307">
        <f t="shared" ca="1" si="79"/>
        <v>8.4081811301661009</v>
      </c>
      <c r="T195" s="304">
        <f t="shared" ca="1" si="59"/>
        <v>82.484256886929458</v>
      </c>
      <c r="U195" s="311">
        <f t="shared" ca="1" si="60"/>
        <v>0</v>
      </c>
      <c r="V195" s="306">
        <f t="shared" ca="1" si="61"/>
        <v>1.208634919408476</v>
      </c>
      <c r="W195" s="304">
        <f t="shared" ca="1" si="62"/>
        <v>71.185438559656447</v>
      </c>
      <c r="Y195" s="314" t="str">
        <f t="shared" ca="1" si="80"/>
        <v/>
      </c>
      <c r="Z195" s="315" t="str">
        <f t="shared" ca="1" si="81"/>
        <v/>
      </c>
      <c r="AA195" s="316" t="str">
        <f t="shared" ca="1" si="82"/>
        <v/>
      </c>
      <c r="AC195" s="310" t="e">
        <f t="shared" ca="1" si="83"/>
        <v>#N/A</v>
      </c>
      <c r="AD195" s="323" t="e">
        <f t="shared" ca="1" si="84"/>
        <v>#N/A</v>
      </c>
      <c r="AE195" s="324">
        <f t="shared" ca="1" si="63"/>
        <v>134.49084298561934</v>
      </c>
      <c r="AG195" s="306">
        <f t="shared" ca="1" si="85"/>
        <v>53.361728038009929</v>
      </c>
      <c r="AH195" s="304">
        <f t="shared" ca="1" si="86"/>
        <v>62.943043252235675</v>
      </c>
    </row>
    <row r="196" spans="1:34" x14ac:dyDescent="0.2">
      <c r="A196" s="347">
        <f t="shared" ca="1" si="64"/>
        <v>0.01</v>
      </c>
      <c r="B196" s="304">
        <f t="shared" ca="1" si="65"/>
        <v>1.9200000000000015</v>
      </c>
      <c r="D196" s="306">
        <f t="shared" ca="1" si="66"/>
        <v>13.47441382013743</v>
      </c>
      <c r="E196" s="307">
        <f t="shared" ca="1" si="67"/>
        <v>51.451828652440469</v>
      </c>
      <c r="F196" s="304">
        <f t="shared" ca="1" si="68"/>
        <v>53.186939181310336</v>
      </c>
      <c r="G196" s="306">
        <f t="shared" ca="1" si="69"/>
        <v>29.154921861997082</v>
      </c>
      <c r="H196" s="307">
        <f t="shared" ca="1" si="70"/>
        <v>132.45563119205116</v>
      </c>
      <c r="I196" s="304">
        <f t="shared" ca="1" si="71"/>
        <v>135.62633853077295</v>
      </c>
      <c r="J196" s="306">
        <f t="shared" ca="1" si="72"/>
        <v>28.031889904053152</v>
      </c>
      <c r="K196" s="307">
        <f t="shared" ca="1" si="73"/>
        <v>135.81282670610722</v>
      </c>
      <c r="L196" s="304">
        <f t="shared" ref="L196:L259" ca="1" si="87">SQRT(pos_x^2+pos_z^2)</f>
        <v>138.67555930839461</v>
      </c>
      <c r="M196" s="306">
        <f t="shared" ca="1" si="74"/>
        <v>1.3541402896237305</v>
      </c>
      <c r="N196" s="304">
        <f t="shared" ca="1" si="75"/>
        <v>77.586523464062694</v>
      </c>
      <c r="P196" s="310">
        <f t="shared" ca="1" si="76"/>
        <v>5</v>
      </c>
      <c r="Q196" s="304">
        <f t="shared" ca="1" si="77"/>
        <v>598.40999999999974</v>
      </c>
      <c r="R196" s="306">
        <f t="shared" ca="1" si="78"/>
        <v>0.30031409804845566</v>
      </c>
      <c r="S196" s="307">
        <f t="shared" ca="1" si="79"/>
        <v>8.4051779891856171</v>
      </c>
      <c r="T196" s="304">
        <f t="shared" ref="T196:T259" ca="1" si="88">m*g</f>
        <v>82.454796073910913</v>
      </c>
      <c r="U196" s="311">
        <f t="shared" ref="U196:U259" ca="1" si="89">IF(pos_xz&lt;L_rampe,Poids*COS(Beta),0)</f>
        <v>0</v>
      </c>
      <c r="V196" s="306">
        <f t="shared" ref="V196:V259" ca="1" si="90">Rho_moyen*(20000-Alt_rampe-pos_z)/(20000+Alt_rampe+pos_z)</f>
        <v>1.2084751431047946</v>
      </c>
      <c r="W196" s="304">
        <f t="shared" ref="W196:W259" ca="1" si="91">1/2*Rho*Sref*Cx*vit_xz^2</f>
        <v>71.737132232835137</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135.81282670610722</v>
      </c>
      <c r="AG196" s="306">
        <f t="shared" ca="1" si="85"/>
        <v>53.145175777690071</v>
      </c>
      <c r="AH196" s="304">
        <f t="shared" ca="1" si="86"/>
        <v>62.726162624835318</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13.437272008441754</v>
      </c>
      <c r="E197" s="307">
        <f t="shared" ref="E197:E260" ca="1" si="96">IF(AND(L196&lt;L_rampe,Poussee&lt;Poids*SIN(M196)),0,(-W196+Poussee)/m*SIN(M196)+U196/m*COS(M196)-Poids/m)</f>
        <v>51.237748774707811</v>
      </c>
      <c r="F197" s="304">
        <f t="shared" ref="F197:F260" ca="1" si="97">SQRT(acc_x^2+acc_z^2)</f>
        <v>52.970436835360573</v>
      </c>
      <c r="G197" s="306">
        <f t="shared" ref="G197:G260" ca="1" si="98">G196+acc_x*pas</f>
        <v>29.289294582081499</v>
      </c>
      <c r="H197" s="307">
        <f t="shared" ref="H197:H260" ca="1" si="99">H196+acc_z*pas</f>
        <v>132.96800867979823</v>
      </c>
      <c r="I197" s="304">
        <f t="shared" ref="I197:I260" ca="1" si="100">SQRT(vit_x^2+vit_z^2)</f>
        <v>136.15562459695465</v>
      </c>
      <c r="J197" s="306">
        <f t="shared" ref="J197:J260" ca="1" si="101">J196+0.5*(vit_x+G196)*pas*(K196&gt;=0)</f>
        <v>28.324110986273546</v>
      </c>
      <c r="K197" s="307">
        <f t="shared" ref="K197:K260" ca="1" si="102">K196+0.5*(vit_z+H196)*pas</f>
        <v>137.13994490546645</v>
      </c>
      <c r="L197" s="304">
        <f t="shared" ca="1" si="87"/>
        <v>140.03435204205115</v>
      </c>
      <c r="M197" s="306">
        <f t="shared" ref="M197:M260" ca="1" si="103">IF(AND(L196&gt;L_rampe,G197&gt;0),ATAN2(G197,H197),$M$4)</f>
        <v>1.3539854075100726</v>
      </c>
      <c r="N197" s="304">
        <f t="shared" ref="N197:N260" ca="1" si="104">DEGREES(Beta)</f>
        <v>77.577649372628031</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8.402182175264894</v>
      </c>
      <c r="T197" s="304">
        <f t="shared" ca="1" si="88"/>
        <v>82.425407139348607</v>
      </c>
      <c r="U197" s="311">
        <f t="shared" ca="1" si="89"/>
        <v>0</v>
      </c>
      <c r="V197" s="306">
        <f t="shared" ca="1" si="90"/>
        <v>1.2083147673434433</v>
      </c>
      <c r="W197" s="304">
        <f t="shared" ca="1" si="91"/>
        <v>72.288542988894704</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137.13994490546645</v>
      </c>
      <c r="AG197" s="306">
        <f t="shared" ref="AG197:AG260" ca="1" si="114">IF(AND(L196&lt;L_rampe,Poussee&lt;Poids*SIN(M196)),0,(-W196+Poussee)/m-Poids*SIN(M196)/m)</f>
        <v>52.928443309921136</v>
      </c>
      <c r="AH197" s="304">
        <f t="shared" ref="AH197:AH260" ca="1" si="115">IF(AND(L196&lt;L_rampe,Poussee&lt;Poids*SIN(M196)), g*SIN(M196), (-W196+Poussee)/m)</f>
        <v>62.509102613049016</v>
      </c>
    </row>
    <row r="198" spans="1:34" x14ac:dyDescent="0.2">
      <c r="A198" s="347">
        <f t="shared" ca="1" si="93"/>
        <v>0.01</v>
      </c>
      <c r="B198" s="304">
        <f t="shared" ca="1" si="94"/>
        <v>1.9400000000000015</v>
      </c>
      <c r="D198" s="306">
        <f t="shared" ca="1" si="95"/>
        <v>13.399996151836206</v>
      </c>
      <c r="E198" s="307">
        <f t="shared" ca="1" si="96"/>
        <v>51.023517162160175</v>
      </c>
      <c r="F198" s="304">
        <f t="shared" ca="1" si="97"/>
        <v>52.753760059985098</v>
      </c>
      <c r="G198" s="306">
        <f t="shared" ca="1" si="98"/>
        <v>29.423294543599862</v>
      </c>
      <c r="H198" s="307">
        <f t="shared" ca="1" si="99"/>
        <v>133.47824385141982</v>
      </c>
      <c r="I198" s="304">
        <f t="shared" ca="1" si="100"/>
        <v>136.68274157134294</v>
      </c>
      <c r="J198" s="306">
        <f t="shared" ca="1" si="101"/>
        <v>28.617673931901951</v>
      </c>
      <c r="K198" s="307">
        <f t="shared" ca="1" si="102"/>
        <v>138.47217616812253</v>
      </c>
      <c r="L198" s="304">
        <f t="shared" ca="1" si="87"/>
        <v>141.39842585406748</v>
      </c>
      <c r="M198" s="306">
        <f t="shared" ca="1" si="103"/>
        <v>1.3538310141378329</v>
      </c>
      <c r="N198" s="304">
        <f t="shared" ca="1" si="104"/>
        <v>77.56880328401391</v>
      </c>
      <c r="P198" s="310">
        <f t="shared" ca="1" si="105"/>
        <v>5</v>
      </c>
      <c r="Q198" s="304">
        <f t="shared" ca="1" si="106"/>
        <v>595.48999999999978</v>
      </c>
      <c r="R198" s="306">
        <f t="shared" ca="1" si="107"/>
        <v>0.2988486860962799</v>
      </c>
      <c r="S198" s="307">
        <f t="shared" ca="1" si="108"/>
        <v>8.3991936884039315</v>
      </c>
      <c r="T198" s="304">
        <f t="shared" ca="1" si="88"/>
        <v>82.396090083242569</v>
      </c>
      <c r="U198" s="311">
        <f t="shared" ca="1" si="89"/>
        <v>0</v>
      </c>
      <c r="V198" s="306">
        <f t="shared" ca="1" si="90"/>
        <v>1.2081537949530565</v>
      </c>
      <c r="W198" s="304">
        <f t="shared" ca="1" si="91"/>
        <v>72.839641488384515</v>
      </c>
      <c r="Y198" s="314" t="str">
        <f t="shared" ca="1" si="109"/>
        <v/>
      </c>
      <c r="Z198" s="315" t="str">
        <f t="shared" ca="1" si="110"/>
        <v/>
      </c>
      <c r="AA198" s="316" t="str">
        <f t="shared" ca="1" si="111"/>
        <v/>
      </c>
      <c r="AC198" s="310" t="e">
        <f t="shared" ca="1" si="112"/>
        <v>#N/A</v>
      </c>
      <c r="AD198" s="323" t="e">
        <f t="shared" ca="1" si="113"/>
        <v>#N/A</v>
      </c>
      <c r="AE198" s="324">
        <f t="shared" ca="1" si="92"/>
        <v>138.47217616812253</v>
      </c>
      <c r="AG198" s="306">
        <f t="shared" ca="1" si="114"/>
        <v>52.711534531364208</v>
      </c>
      <c r="AH198" s="304">
        <f t="shared" ca="1" si="115"/>
        <v>62.291867103082261</v>
      </c>
    </row>
    <row r="199" spans="1:34" x14ac:dyDescent="0.2">
      <c r="A199" s="347">
        <f t="shared" ca="1" si="93"/>
        <v>0.01</v>
      </c>
      <c r="B199" s="304">
        <f t="shared" ca="1" si="94"/>
        <v>1.9500000000000015</v>
      </c>
      <c r="D199" s="306">
        <f t="shared" ca="1" si="95"/>
        <v>13.362587685565918</v>
      </c>
      <c r="E199" s="307">
        <f t="shared" ca="1" si="96"/>
        <v>50.809137497908708</v>
      </c>
      <c r="F199" s="304">
        <f t="shared" ca="1" si="97"/>
        <v>52.536912765557801</v>
      </c>
      <c r="G199" s="306">
        <f t="shared" ca="1" si="98"/>
        <v>29.556920420455523</v>
      </c>
      <c r="H199" s="307">
        <f t="shared" ca="1" si="99"/>
        <v>133.98633522639889</v>
      </c>
      <c r="I199" s="304">
        <f t="shared" ca="1" si="100"/>
        <v>137.20768772974085</v>
      </c>
      <c r="J199" s="306">
        <f t="shared" ca="1" si="101"/>
        <v>28.912575006722228</v>
      </c>
      <c r="K199" s="307">
        <f t="shared" ca="1" si="102"/>
        <v>139.80949906351162</v>
      </c>
      <c r="L199" s="304">
        <f t="shared" ca="1" si="87"/>
        <v>142.76775904212195</v>
      </c>
      <c r="M199" s="306">
        <f t="shared" ca="1" si="103"/>
        <v>1.3536771036617214</v>
      </c>
      <c r="N199" s="304">
        <f t="shared" ca="1" si="104"/>
        <v>77.559984863309879</v>
      </c>
      <c r="P199" s="310">
        <f t="shared" ca="1" si="105"/>
        <v>5</v>
      </c>
      <c r="Q199" s="304">
        <f t="shared" ca="1" si="106"/>
        <v>594.02999999999975</v>
      </c>
      <c r="R199" s="306">
        <f t="shared" ca="1" si="107"/>
        <v>0.29811598012019203</v>
      </c>
      <c r="S199" s="307">
        <f t="shared" ca="1" si="108"/>
        <v>8.3962125286027298</v>
      </c>
      <c r="T199" s="304">
        <f t="shared" ca="1" si="88"/>
        <v>82.366844905592785</v>
      </c>
      <c r="U199" s="311">
        <f t="shared" ca="1" si="89"/>
        <v>0</v>
      </c>
      <c r="V199" s="306">
        <f t="shared" ca="1" si="90"/>
        <v>1.2079922287635576</v>
      </c>
      <c r="W199" s="304">
        <f t="shared" ca="1" si="91"/>
        <v>73.390398535414334</v>
      </c>
      <c r="Y199" s="314" t="str">
        <f t="shared" ca="1" si="109"/>
        <v/>
      </c>
      <c r="Z199" s="315" t="str">
        <f t="shared" ca="1" si="110"/>
        <v/>
      </c>
      <c r="AA199" s="316" t="str">
        <f t="shared" ca="1" si="111"/>
        <v/>
      </c>
      <c r="AC199" s="310" t="e">
        <f t="shared" ca="1" si="112"/>
        <v>#N/A</v>
      </c>
      <c r="AD199" s="323" t="e">
        <f t="shared" ca="1" si="113"/>
        <v>#N/A</v>
      </c>
      <c r="AE199" s="324">
        <f t="shared" ca="1" si="92"/>
        <v>139.80949906351162</v>
      </c>
      <c r="AG199" s="306">
        <f t="shared" ca="1" si="114"/>
        <v>52.49445332802425</v>
      </c>
      <c r="AH199" s="304">
        <f t="shared" ca="1" si="115"/>
        <v>62.074459970625597</v>
      </c>
    </row>
    <row r="200" spans="1:34" x14ac:dyDescent="0.2">
      <c r="A200" s="347">
        <f t="shared" ca="1" si="93"/>
        <v>0.01</v>
      </c>
      <c r="B200" s="304">
        <f t="shared" ca="1" si="94"/>
        <v>1.9600000000000015</v>
      </c>
      <c r="D200" s="306">
        <f t="shared" ca="1" si="95"/>
        <v>13.32504803512218</v>
      </c>
      <c r="E200" s="307">
        <f t="shared" ca="1" si="96"/>
        <v>50.594613455809828</v>
      </c>
      <c r="F200" s="304">
        <f t="shared" ca="1" si="97"/>
        <v>52.319898851977214</v>
      </c>
      <c r="G200" s="306">
        <f t="shared" ca="1" si="98"/>
        <v>29.690170900806745</v>
      </c>
      <c r="H200" s="307">
        <f t="shared" ca="1" si="99"/>
        <v>134.49228136095698</v>
      </c>
      <c r="I200" s="304">
        <f t="shared" ca="1" si="100"/>
        <v>137.73046138670242</v>
      </c>
      <c r="J200" s="306">
        <f t="shared" ca="1" si="101"/>
        <v>29.20881046332854</v>
      </c>
      <c r="K200" s="307">
        <f t="shared" ca="1" si="102"/>
        <v>141.1518921464484</v>
      </c>
      <c r="L200" s="304">
        <f t="shared" ca="1" si="87"/>
        <v>144.14232988683528</v>
      </c>
      <c r="M200" s="306">
        <f t="shared" ca="1" si="103"/>
        <v>1.3535236703201421</v>
      </c>
      <c r="N200" s="304">
        <f t="shared" ca="1" si="104"/>
        <v>77.551193780400794</v>
      </c>
      <c r="P200" s="310">
        <f t="shared" ca="1" si="105"/>
        <v>5</v>
      </c>
      <c r="Q200" s="304">
        <f t="shared" ca="1" si="106"/>
        <v>592.56999999999971</v>
      </c>
      <c r="R200" s="306">
        <f t="shared" ca="1" si="107"/>
        <v>0.29738327414410415</v>
      </c>
      <c r="S200" s="307">
        <f t="shared" ca="1" si="108"/>
        <v>8.3932386958612888</v>
      </c>
      <c r="T200" s="304">
        <f t="shared" ca="1" si="88"/>
        <v>82.33767160639924</v>
      </c>
      <c r="U200" s="311">
        <f t="shared" ca="1" si="89"/>
        <v>0</v>
      </c>
      <c r="V200" s="306">
        <f t="shared" ca="1" si="90"/>
        <v>1.207830071606101</v>
      </c>
      <c r="W200" s="304">
        <f t="shared" ca="1" si="91"/>
        <v>73.940785078683348</v>
      </c>
      <c r="Y200" s="314" t="str">
        <f t="shared" ca="1" si="109"/>
        <v/>
      </c>
      <c r="Z200" s="315" t="str">
        <f t="shared" ca="1" si="110"/>
        <v/>
      </c>
      <c r="AA200" s="316" t="str">
        <f t="shared" ca="1" si="111"/>
        <v/>
      </c>
      <c r="AC200" s="310" t="e">
        <f t="shared" ca="1" si="112"/>
        <v>#N/A</v>
      </c>
      <c r="AD200" s="323" t="e">
        <f t="shared" ca="1" si="113"/>
        <v>#N/A</v>
      </c>
      <c r="AE200" s="324">
        <f t="shared" ca="1" si="92"/>
        <v>141.1518921464484</v>
      </c>
      <c r="AG200" s="306">
        <f t="shared" ca="1" si="114"/>
        <v>52.277203575075575</v>
      </c>
      <c r="AH200" s="304">
        <f t="shared" ca="1" si="115"/>
        <v>61.85688508067728</v>
      </c>
    </row>
    <row r="201" spans="1:34" x14ac:dyDescent="0.2">
      <c r="A201" s="347">
        <f t="shared" ca="1" si="93"/>
        <v>0.01</v>
      </c>
      <c r="B201" s="304">
        <f t="shared" ca="1" si="94"/>
        <v>1.9700000000000015</v>
      </c>
      <c r="D201" s="306">
        <f t="shared" ca="1" si="95"/>
        <v>13.287378616365208</v>
      </c>
      <c r="E201" s="307">
        <f t="shared" ca="1" si="96"/>
        <v>50.379948700268166</v>
      </c>
      <c r="F201" s="304">
        <f t="shared" ca="1" si="97"/>
        <v>52.102722208501653</v>
      </c>
      <c r="G201" s="306">
        <f t="shared" ca="1" si="98"/>
        <v>29.823044686970398</v>
      </c>
      <c r="H201" s="307">
        <f t="shared" ca="1" si="99"/>
        <v>134.99608084795966</v>
      </c>
      <c r="I201" s="304">
        <f t="shared" ca="1" si="100"/>
        <v>138.25106089542277</v>
      </c>
      <c r="J201" s="306">
        <f t="shared" ca="1" si="101"/>
        <v>29.506376541267425</v>
      </c>
      <c r="K201" s="307">
        <f t="shared" ca="1" si="102"/>
        <v>142.49933395749298</v>
      </c>
      <c r="L201" s="304">
        <f t="shared" ca="1" si="87"/>
        <v>145.52211665215762</v>
      </c>
      <c r="M201" s="306">
        <f t="shared" ca="1" si="103"/>
        <v>1.3533707084335058</v>
      </c>
      <c r="N201" s="304">
        <f t="shared" ca="1" si="104"/>
        <v>77.542429709870177</v>
      </c>
      <c r="P201" s="310">
        <f t="shared" ca="1" si="105"/>
        <v>5</v>
      </c>
      <c r="Q201" s="304">
        <f t="shared" ca="1" si="106"/>
        <v>591.10999999999979</v>
      </c>
      <c r="R201" s="306">
        <f t="shared" ca="1" si="107"/>
        <v>0.29665056816801633</v>
      </c>
      <c r="S201" s="307">
        <f t="shared" ca="1" si="108"/>
        <v>8.3902721901796085</v>
      </c>
      <c r="T201" s="304">
        <f t="shared" ca="1" si="88"/>
        <v>82.308570185661964</v>
      </c>
      <c r="U201" s="311">
        <f t="shared" ca="1" si="89"/>
        <v>0</v>
      </c>
      <c r="V201" s="306">
        <f t="shared" ca="1" si="90"/>
        <v>1.207667326313012</v>
      </c>
      <c r="W201" s="304">
        <f t="shared" ca="1" si="91"/>
        <v>74.490772212491834</v>
      </c>
      <c r="Y201" s="314" t="str">
        <f t="shared" ca="1" si="109"/>
        <v/>
      </c>
      <c r="Z201" s="315" t="str">
        <f t="shared" ca="1" si="110"/>
        <v/>
      </c>
      <c r="AA201" s="316" t="str">
        <f t="shared" ca="1" si="111"/>
        <v/>
      </c>
      <c r="AC201" s="310" t="e">
        <f t="shared" ca="1" si="112"/>
        <v>#N/A</v>
      </c>
      <c r="AD201" s="323" t="e">
        <f t="shared" ca="1" si="113"/>
        <v>#N/A</v>
      </c>
      <c r="AE201" s="324">
        <f t="shared" ca="1" si="92"/>
        <v>142.49933395749298</v>
      </c>
      <c r="AG201" s="306">
        <f t="shared" ca="1" si="114"/>
        <v>52.059789136689282</v>
      </c>
      <c r="AH201" s="304">
        <f t="shared" ca="1" si="115"/>
        <v>61.639146287368007</v>
      </c>
    </row>
    <row r="202" spans="1:34" x14ac:dyDescent="0.2">
      <c r="A202" s="347">
        <f t="shared" ca="1" si="93"/>
        <v>0.01</v>
      </c>
      <c r="B202" s="304">
        <f t="shared" ca="1" si="94"/>
        <v>1.9800000000000015</v>
      </c>
      <c r="D202" s="306">
        <f t="shared" ca="1" si="95"/>
        <v>13.249580835642973</v>
      </c>
      <c r="E202" s="307">
        <f t="shared" ca="1" si="96"/>
        <v>50.16514688604169</v>
      </c>
      <c r="F202" s="304">
        <f t="shared" ca="1" si="97"/>
        <v>51.885386713586087</v>
      </c>
      <c r="G202" s="306">
        <f t="shared" ca="1" si="98"/>
        <v>29.955540495326829</v>
      </c>
      <c r="H202" s="307">
        <f t="shared" ca="1" si="99"/>
        <v>135.49773231682008</v>
      </c>
      <c r="I202" s="304">
        <f t="shared" ca="1" si="100"/>
        <v>138.76948464762631</v>
      </c>
      <c r="J202" s="306">
        <f t="shared" ca="1" si="101"/>
        <v>29.80526946717891</v>
      </c>
      <c r="K202" s="307">
        <f t="shared" ca="1" si="102"/>
        <v>143.85180302331688</v>
      </c>
      <c r="L202" s="304">
        <f t="shared" ca="1" si="87"/>
        <v>146.9070975857542</v>
      </c>
      <c r="M202" s="306">
        <f t="shared" ca="1" si="103"/>
        <v>1.353218212402586</v>
      </c>
      <c r="N202" s="304">
        <f t="shared" ca="1" si="104"/>
        <v>77.533692330905964</v>
      </c>
      <c r="P202" s="310">
        <f t="shared" ca="1" si="105"/>
        <v>5</v>
      </c>
      <c r="Q202" s="304">
        <f t="shared" ca="1" si="106"/>
        <v>589.64999999999975</v>
      </c>
      <c r="R202" s="306">
        <f t="shared" ca="1" si="107"/>
        <v>0.29591786219192839</v>
      </c>
      <c r="S202" s="307">
        <f t="shared" ca="1" si="108"/>
        <v>8.3873130115576888</v>
      </c>
      <c r="T202" s="304">
        <f t="shared" ca="1" si="88"/>
        <v>82.279540643380926</v>
      </c>
      <c r="U202" s="311">
        <f t="shared" ca="1" si="89"/>
        <v>0</v>
      </c>
      <c r="V202" s="306">
        <f t="shared" ca="1" si="90"/>
        <v>1.2075039957177292</v>
      </c>
      <c r="W202" s="304">
        <f t="shared" ca="1" si="91"/>
        <v>75.040331177735695</v>
      </c>
      <c r="Y202" s="314" t="str">
        <f t="shared" ca="1" si="109"/>
        <v/>
      </c>
      <c r="Z202" s="315" t="str">
        <f t="shared" ca="1" si="110"/>
        <v/>
      </c>
      <c r="AA202" s="316" t="str">
        <f t="shared" ca="1" si="111"/>
        <v/>
      </c>
      <c r="AC202" s="310" t="e">
        <f t="shared" ca="1" si="112"/>
        <v>#N/A</v>
      </c>
      <c r="AD202" s="323" t="e">
        <f t="shared" ca="1" si="113"/>
        <v>#N/A</v>
      </c>
      <c r="AE202" s="324">
        <f t="shared" ca="1" si="92"/>
        <v>143.85180302331688</v>
      </c>
      <c r="AG202" s="306">
        <f t="shared" ca="1" si="114"/>
        <v>51.842213865862334</v>
      </c>
      <c r="AH202" s="304">
        <f t="shared" ca="1" si="115"/>
        <v>61.421247433787229</v>
      </c>
    </row>
    <row r="203" spans="1:34" x14ac:dyDescent="0.2">
      <c r="A203" s="347">
        <f t="shared" ca="1" si="93"/>
        <v>0.01</v>
      </c>
      <c r="B203" s="304">
        <f t="shared" ca="1" si="94"/>
        <v>1.9900000000000015</v>
      </c>
      <c r="D203" s="306">
        <f t="shared" ca="1" si="95"/>
        <v>13.211656089906283</v>
      </c>
      <c r="E203" s="307">
        <f t="shared" ca="1" si="96"/>
        <v>49.950211658049568</v>
      </c>
      <c r="F203" s="304">
        <f t="shared" ca="1" si="97"/>
        <v>51.66789623472112</v>
      </c>
      <c r="G203" s="306">
        <f t="shared" ca="1" si="98"/>
        <v>30.087657056225893</v>
      </c>
      <c r="H203" s="307">
        <f t="shared" ca="1" si="99"/>
        <v>135.99723443340056</v>
      </c>
      <c r="I203" s="304">
        <f t="shared" ca="1" si="100"/>
        <v>139.28573107345335</v>
      </c>
      <c r="J203" s="306">
        <f t="shared" ca="1" si="101"/>
        <v>30.105485454936673</v>
      </c>
      <c r="K203" s="307">
        <f t="shared" ca="1" si="102"/>
        <v>145.20927785706797</v>
      </c>
      <c r="L203" s="304">
        <f t="shared" ca="1" si="87"/>
        <v>148.29725091939019</v>
      </c>
      <c r="M203" s="306">
        <f t="shared" ca="1" si="103"/>
        <v>1.3530661767069136</v>
      </c>
      <c r="N203" s="304">
        <f t="shared" ca="1" si="104"/>
        <v>77.524981327208607</v>
      </c>
      <c r="P203" s="310">
        <f t="shared" ca="1" si="105"/>
        <v>5</v>
      </c>
      <c r="Q203" s="304">
        <f t="shared" ca="1" si="106"/>
        <v>588.18999999999971</v>
      </c>
      <c r="R203" s="306">
        <f t="shared" ca="1" si="107"/>
        <v>0.29518515621584052</v>
      </c>
      <c r="S203" s="307">
        <f t="shared" ca="1" si="108"/>
        <v>8.3843611599955299</v>
      </c>
      <c r="T203" s="304">
        <f t="shared" ca="1" si="88"/>
        <v>82.250582979556157</v>
      </c>
      <c r="U203" s="311">
        <f t="shared" ca="1" si="89"/>
        <v>0</v>
      </c>
      <c r="V203" s="306">
        <f t="shared" ca="1" si="90"/>
        <v>1.2073400826547451</v>
      </c>
      <c r="W203" s="304">
        <f t="shared" ca="1" si="91"/>
        <v>75.589433362883426</v>
      </c>
      <c r="Y203" s="314" t="str">
        <f t="shared" ca="1" si="109"/>
        <v/>
      </c>
      <c r="Z203" s="315" t="str">
        <f t="shared" ca="1" si="110"/>
        <v/>
      </c>
      <c r="AA203" s="316" t="str">
        <f t="shared" ca="1" si="111"/>
        <v/>
      </c>
      <c r="AC203" s="310" t="e">
        <f t="shared" ca="1" si="112"/>
        <v>#N/A</v>
      </c>
      <c r="AD203" s="323" t="e">
        <f t="shared" ca="1" si="113"/>
        <v>#N/A</v>
      </c>
      <c r="AE203" s="324">
        <f t="shared" ca="1" si="92"/>
        <v>145.20927785706797</v>
      </c>
      <c r="AG203" s="306">
        <f t="shared" ca="1" si="114"/>
        <v>51.624481604248473</v>
      </c>
      <c r="AH203" s="304">
        <f t="shared" ca="1" si="115"/>
        <v>61.203192351811531</v>
      </c>
    </row>
    <row r="204" spans="1:34" x14ac:dyDescent="0.2">
      <c r="A204" s="347">
        <f t="shared" ca="1" si="93"/>
        <v>0.01</v>
      </c>
      <c r="B204" s="304">
        <f t="shared" ca="1" si="94"/>
        <v>2.0000000000000013</v>
      </c>
      <c r="D204" s="306">
        <f t="shared" ca="1" si="95"/>
        <v>13.173605766820248</v>
      </c>
      <c r="E204" s="307">
        <f t="shared" ca="1" si="96"/>
        <v>49.735146651182291</v>
      </c>
      <c r="F204" s="304">
        <f t="shared" ca="1" si="97"/>
        <v>51.45025462827379</v>
      </c>
      <c r="G204" s="306">
        <f t="shared" ca="1" si="98"/>
        <v>30.219393113894096</v>
      </c>
      <c r="H204" s="307">
        <f t="shared" ca="1" si="99"/>
        <v>136.49458589991238</v>
      </c>
      <c r="I204" s="304">
        <f t="shared" ca="1" si="100"/>
        <v>139.79979864134506</v>
      </c>
      <c r="J204" s="306">
        <f t="shared" ca="1" si="101"/>
        <v>30.407020705787271</v>
      </c>
      <c r="K204" s="307">
        <f t="shared" ca="1" si="102"/>
        <v>146.57173695873453</v>
      </c>
      <c r="L204" s="304">
        <f t="shared" ca="1" si="87"/>
        <v>149.69255486931419</v>
      </c>
      <c r="M204" s="306">
        <f t="shared" ca="1" si="103"/>
        <v>1.3529145959032127</v>
      </c>
      <c r="N204" s="304">
        <f t="shared" ca="1" si="104"/>
        <v>77.516296386901345</v>
      </c>
      <c r="P204" s="310">
        <f t="shared" ca="1" si="105"/>
        <v>5</v>
      </c>
      <c r="Q204" s="304">
        <f t="shared" ca="1" si="106"/>
        <v>586.72999999999979</v>
      </c>
      <c r="R204" s="306">
        <f t="shared" ca="1" si="107"/>
        <v>0.29445245023975269</v>
      </c>
      <c r="S204" s="307">
        <f t="shared" ca="1" si="108"/>
        <v>8.3814166354931317</v>
      </c>
      <c r="T204" s="304">
        <f t="shared" ca="1" si="88"/>
        <v>82.221697194187627</v>
      </c>
      <c r="U204" s="311">
        <f t="shared" ca="1" si="89"/>
        <v>0</v>
      </c>
      <c r="V204" s="306">
        <f t="shared" ca="1" si="90"/>
        <v>1.20717558995955</v>
      </c>
      <c r="W204" s="304">
        <f t="shared" ca="1" si="91"/>
        <v>76.138050304936272</v>
      </c>
      <c r="Y204" s="314" t="str">
        <f t="shared" ca="1" si="109"/>
        <v/>
      </c>
      <c r="Z204" s="315" t="str">
        <f t="shared" ca="1" si="110"/>
        <v/>
      </c>
      <c r="AA204" s="316" t="str">
        <f t="shared" ca="1" si="111"/>
        <v/>
      </c>
      <c r="AC204" s="310">
        <f t="shared" ca="1" si="112"/>
        <v>2.0000000000000013</v>
      </c>
      <c r="AD204" s="323">
        <f t="shared" ca="1" si="113"/>
        <v>30.407020705787271</v>
      </c>
      <c r="AE204" s="324">
        <f t="shared" ca="1" si="92"/>
        <v>146.57173695873453</v>
      </c>
      <c r="AG204" s="306">
        <f t="shared" ca="1" si="114"/>
        <v>51.406596181990921</v>
      </c>
      <c r="AH204" s="304">
        <f t="shared" ca="1" si="115"/>
        <v>60.984984861934706</v>
      </c>
    </row>
    <row r="205" spans="1:34" x14ac:dyDescent="0.2">
      <c r="A205" s="347">
        <f t="shared" ca="1" si="93"/>
        <v>0.01</v>
      </c>
      <c r="B205" s="304">
        <f t="shared" ca="1" si="94"/>
        <v>2.0100000000000011</v>
      </c>
      <c r="D205" s="306">
        <f t="shared" ca="1" si="95"/>
        <v>13.135431244872223</v>
      </c>
      <c r="E205" s="307">
        <f t="shared" ca="1" si="96"/>
        <v>49.519955490114306</v>
      </c>
      <c r="F205" s="304">
        <f t="shared" ca="1" si="97"/>
        <v>51.232465739330436</v>
      </c>
      <c r="G205" s="306">
        <f t="shared" ca="1" si="98"/>
        <v>30.350747426342817</v>
      </c>
      <c r="H205" s="307">
        <f t="shared" ca="1" si="99"/>
        <v>136.98978545481353</v>
      </c>
      <c r="I205" s="304">
        <f t="shared" ca="1" si="100"/>
        <v>140.31168585792668</v>
      </c>
      <c r="J205" s="306">
        <f t="shared" ca="1" si="101"/>
        <v>30.709871408488457</v>
      </c>
      <c r="K205" s="307">
        <f t="shared" ca="1" si="102"/>
        <v>147.93915881550816</v>
      </c>
      <c r="L205" s="304">
        <f t="shared" ca="1" si="87"/>
        <v>151.09298763664066</v>
      </c>
      <c r="M205" s="306">
        <f t="shared" ca="1" si="103"/>
        <v>1.3527634646238742</v>
      </c>
      <c r="N205" s="304">
        <f t="shared" ca="1" si="104"/>
        <v>77.507637202442837</v>
      </c>
      <c r="P205" s="310">
        <f t="shared" ca="1" si="105"/>
        <v>6</v>
      </c>
      <c r="Q205" s="304">
        <f t="shared" ca="1" si="106"/>
        <v>585.26999999999987</v>
      </c>
      <c r="R205" s="306">
        <f t="shared" ca="1" si="107"/>
        <v>0.29371974426366482</v>
      </c>
      <c r="S205" s="307">
        <f t="shared" ca="1" si="108"/>
        <v>8.3784794380504959</v>
      </c>
      <c r="T205" s="304">
        <f t="shared" ca="1" si="88"/>
        <v>82.192883287275365</v>
      </c>
      <c r="U205" s="311">
        <f t="shared" ca="1" si="89"/>
        <v>0</v>
      </c>
      <c r="V205" s="306">
        <f t="shared" ca="1" si="90"/>
        <v>1.2070105204685706</v>
      </c>
      <c r="W205" s="304">
        <f t="shared" ca="1" si="91"/>
        <v>76.686153690370389</v>
      </c>
      <c r="Y205" s="314" t="str">
        <f t="shared" ca="1" si="109"/>
        <v/>
      </c>
      <c r="Z205" s="315" t="str">
        <f t="shared" ca="1" si="110"/>
        <v/>
      </c>
      <c r="AA205" s="316" t="str">
        <f t="shared" ca="1" si="111"/>
        <v/>
      </c>
      <c r="AC205" s="310" t="e">
        <f t="shared" ca="1" si="112"/>
        <v>#N/A</v>
      </c>
      <c r="AD205" s="323" t="e">
        <f t="shared" ca="1" si="113"/>
        <v>#N/A</v>
      </c>
      <c r="AE205" s="324">
        <f t="shared" ca="1" si="92"/>
        <v>147.93915881550816</v>
      </c>
      <c r="AG205" s="306">
        <f t="shared" ca="1" si="114"/>
        <v>51.188561417556798</v>
      </c>
      <c r="AH205" s="304">
        <f t="shared" ca="1" si="115"/>
        <v>60.766628773099718</v>
      </c>
    </row>
    <row r="206" spans="1:34" x14ac:dyDescent="0.2">
      <c r="A206" s="347">
        <f t="shared" ca="1" si="93"/>
        <v>0.01</v>
      </c>
      <c r="B206" s="304">
        <f t="shared" ca="1" si="94"/>
        <v>2.0200000000000009</v>
      </c>
      <c r="D206" s="306">
        <f t="shared" ca="1" si="95"/>
        <v>13.097133893476299</v>
      </c>
      <c r="E206" s="307">
        <f t="shared" ca="1" si="96"/>
        <v>49.304641789119145</v>
      </c>
      <c r="F206" s="304">
        <f t="shared" ca="1" si="97"/>
        <v>51.014533401541563</v>
      </c>
      <c r="G206" s="306">
        <f t="shared" ca="1" si="98"/>
        <v>30.481718765277581</v>
      </c>
      <c r="H206" s="307">
        <f t="shared" ca="1" si="99"/>
        <v>137.48283187270471</v>
      </c>
      <c r="I206" s="304">
        <f t="shared" ca="1" si="100"/>
        <v>140.82139126788894</v>
      </c>
      <c r="J206" s="306">
        <f t="shared" ca="1" si="101"/>
        <v>31.01403373944656</v>
      </c>
      <c r="K206" s="307">
        <f t="shared" ca="1" si="102"/>
        <v>149.31152190214576</v>
      </c>
      <c r="L206" s="304">
        <f t="shared" ca="1" si="87"/>
        <v>152.49852740773099</v>
      </c>
      <c r="M206" s="306">
        <f t="shared" ca="1" si="103"/>
        <v>1.3526127775754653</v>
      </c>
      <c r="N206" s="304">
        <f t="shared" ca="1" si="104"/>
        <v>77.499003470541723</v>
      </c>
      <c r="P206" s="310">
        <f t="shared" ca="1" si="105"/>
        <v>6</v>
      </c>
      <c r="Q206" s="304">
        <f t="shared" ca="1" si="106"/>
        <v>583.80999999999983</v>
      </c>
      <c r="R206" s="306">
        <f t="shared" ca="1" si="107"/>
        <v>0.29298703828757694</v>
      </c>
      <c r="S206" s="307">
        <f t="shared" ca="1" si="108"/>
        <v>8.3755495676676208</v>
      </c>
      <c r="T206" s="304">
        <f t="shared" ca="1" si="88"/>
        <v>82.16414125881937</v>
      </c>
      <c r="U206" s="311">
        <f t="shared" ca="1" si="89"/>
        <v>0</v>
      </c>
      <c r="V206" s="306">
        <f t="shared" ca="1" si="90"/>
        <v>1.2068448770191169</v>
      </c>
      <c r="W206" s="304">
        <f t="shared" ca="1" si="91"/>
        <v>77.233715356062305</v>
      </c>
      <c r="Y206" s="314" t="str">
        <f t="shared" ca="1" si="109"/>
        <v/>
      </c>
      <c r="Z206" s="315" t="str">
        <f t="shared" ca="1" si="110"/>
        <v/>
      </c>
      <c r="AA206" s="316" t="str">
        <f t="shared" ca="1" si="111"/>
        <v/>
      </c>
      <c r="AC206" s="310" t="e">
        <f t="shared" ca="1" si="112"/>
        <v>#N/A</v>
      </c>
      <c r="AD206" s="323" t="e">
        <f t="shared" ca="1" si="113"/>
        <v>#N/A</v>
      </c>
      <c r="AE206" s="324">
        <f t="shared" ca="1" si="92"/>
        <v>149.31152190214576</v>
      </c>
      <c r="AG206" s="306">
        <f t="shared" ca="1" si="114"/>
        <v>50.970381117573424</v>
      </c>
      <c r="AH206" s="304">
        <f t="shared" ca="1" si="115"/>
        <v>60.548127882532569</v>
      </c>
    </row>
    <row r="207" spans="1:34" x14ac:dyDescent="0.2">
      <c r="A207" s="347">
        <f t="shared" ca="1" si="93"/>
        <v>0.01</v>
      </c>
      <c r="B207" s="304">
        <f t="shared" ca="1" si="94"/>
        <v>2.0300000000000007</v>
      </c>
      <c r="D207" s="306">
        <f t="shared" ca="1" si="95"/>
        <v>13.05871507307468</v>
      </c>
      <c r="E207" s="307">
        <f t="shared" ca="1" si="96"/>
        <v>49.089209151886912</v>
      </c>
      <c r="F207" s="304">
        <f t="shared" ca="1" si="97"/>
        <v>50.79646143696867</v>
      </c>
      <c r="G207" s="306">
        <f t="shared" ca="1" si="98"/>
        <v>30.612305916008328</v>
      </c>
      <c r="H207" s="307">
        <f t="shared" ca="1" si="99"/>
        <v>137.97372396422358</v>
      </c>
      <c r="I207" s="304">
        <f t="shared" ca="1" si="100"/>
        <v>141.32891345386847</v>
      </c>
      <c r="J207" s="306">
        <f t="shared" ca="1" si="101"/>
        <v>31.31950386285299</v>
      </c>
      <c r="K207" s="307">
        <f t="shared" ca="1" si="102"/>
        <v>150.6888046813304</v>
      </c>
      <c r="L207" s="304">
        <f t="shared" ca="1" si="87"/>
        <v>153.90915235457379</v>
      </c>
      <c r="M207" s="306">
        <f t="shared" ca="1" si="103"/>
        <v>1.3524625295372787</v>
      </c>
      <c r="N207" s="304">
        <f t="shared" ca="1" si="104"/>
        <v>77.49039489207351</v>
      </c>
      <c r="P207" s="310">
        <f t="shared" ca="1" si="105"/>
        <v>6</v>
      </c>
      <c r="Q207" s="304">
        <f t="shared" ca="1" si="106"/>
        <v>582.34999999999991</v>
      </c>
      <c r="R207" s="306">
        <f t="shared" ca="1" si="107"/>
        <v>0.29225433231148912</v>
      </c>
      <c r="S207" s="307">
        <f t="shared" ca="1" si="108"/>
        <v>8.3726270243445065</v>
      </c>
      <c r="T207" s="304">
        <f t="shared" ca="1" si="88"/>
        <v>82.135471108819615</v>
      </c>
      <c r="U207" s="311">
        <f t="shared" ca="1" si="89"/>
        <v>0</v>
      </c>
      <c r="V207" s="306">
        <f t="shared" ca="1" si="90"/>
        <v>1.2066786624493211</v>
      </c>
      <c r="W207" s="304">
        <f t="shared" ca="1" si="91"/>
        <v>77.7807072901971</v>
      </c>
      <c r="Y207" s="314" t="str">
        <f t="shared" ca="1" si="109"/>
        <v/>
      </c>
      <c r="Z207" s="315" t="str">
        <f t="shared" ca="1" si="110"/>
        <v/>
      </c>
      <c r="AA207" s="316" t="str">
        <f t="shared" ca="1" si="111"/>
        <v/>
      </c>
      <c r="AC207" s="310" t="e">
        <f t="shared" ca="1" si="112"/>
        <v>#N/A</v>
      </c>
      <c r="AD207" s="323" t="e">
        <f t="shared" ca="1" si="113"/>
        <v>#N/A</v>
      </c>
      <c r="AE207" s="324">
        <f t="shared" ca="1" si="92"/>
        <v>150.6888046813304</v>
      </c>
      <c r="AG207" s="306">
        <f t="shared" ca="1" si="114"/>
        <v>50.752059076666448</v>
      </c>
      <c r="AH207" s="304">
        <f t="shared" ca="1" si="115"/>
        <v>60.329485975578038</v>
      </c>
    </row>
    <row r="208" spans="1:34" x14ac:dyDescent="0.2">
      <c r="A208" s="347">
        <f t="shared" ca="1" si="93"/>
        <v>0.01</v>
      </c>
      <c r="B208" s="304">
        <f t="shared" ca="1" si="94"/>
        <v>2.0400000000000005</v>
      </c>
      <c r="D208" s="306">
        <f t="shared" ca="1" si="95"/>
        <v>13.020176135235586</v>
      </c>
      <c r="E208" s="307">
        <f t="shared" ca="1" si="96"/>
        <v>48.873661171344125</v>
      </c>
      <c r="F208" s="304">
        <f t="shared" ca="1" si="97"/>
        <v>50.578253655933089</v>
      </c>
      <c r="G208" s="306">
        <f t="shared" ca="1" si="98"/>
        <v>30.742507677360685</v>
      </c>
      <c r="H208" s="307">
        <f t="shared" ca="1" si="99"/>
        <v>138.46246057593703</v>
      </c>
      <c r="I208" s="304">
        <f t="shared" ca="1" si="100"/>
        <v>141.83425103632584</v>
      </c>
      <c r="J208" s="306">
        <f t="shared" ca="1" si="101"/>
        <v>31.626277930819835</v>
      </c>
      <c r="K208" s="307">
        <f t="shared" ca="1" si="102"/>
        <v>152.07098560403119</v>
      </c>
      <c r="L208" s="304">
        <f t="shared" ca="1" si="87"/>
        <v>155.32484063516347</v>
      </c>
      <c r="M208" s="306">
        <f t="shared" ca="1" si="103"/>
        <v>1.3523127153599124</v>
      </c>
      <c r="N208" s="304">
        <f t="shared" ca="1" si="104"/>
        <v>77.481811171999198</v>
      </c>
      <c r="P208" s="310">
        <f t="shared" ca="1" si="105"/>
        <v>6</v>
      </c>
      <c r="Q208" s="304">
        <f t="shared" ca="1" si="106"/>
        <v>580.88999999999987</v>
      </c>
      <c r="R208" s="306">
        <f t="shared" ca="1" si="107"/>
        <v>0.29152162633540124</v>
      </c>
      <c r="S208" s="307">
        <f t="shared" ca="1" si="108"/>
        <v>8.3697118080811528</v>
      </c>
      <c r="T208" s="304">
        <f t="shared" ca="1" si="88"/>
        <v>82.106872837276114</v>
      </c>
      <c r="U208" s="311">
        <f t="shared" ca="1" si="89"/>
        <v>0</v>
      </c>
      <c r="V208" s="306">
        <f t="shared" ca="1" si="90"/>
        <v>1.2065118795980807</v>
      </c>
      <c r="W208" s="304">
        <f t="shared" ca="1" si="91"/>
        <v>78.327101633158875</v>
      </c>
      <c r="Y208" s="314" t="str">
        <f t="shared" ca="1" si="109"/>
        <v/>
      </c>
      <c r="Z208" s="315" t="str">
        <f t="shared" ca="1" si="110"/>
        <v/>
      </c>
      <c r="AA208" s="316" t="str">
        <f t="shared" ca="1" si="111"/>
        <v/>
      </c>
      <c r="AC208" s="310" t="e">
        <f t="shared" ca="1" si="112"/>
        <v>#N/A</v>
      </c>
      <c r="AD208" s="323" t="e">
        <f t="shared" ca="1" si="113"/>
        <v>#N/A</v>
      </c>
      <c r="AE208" s="324">
        <f t="shared" ca="1" si="92"/>
        <v>152.07098560403119</v>
      </c>
      <c r="AG208" s="306">
        <f t="shared" ca="1" si="114"/>
        <v>50.533599077299655</v>
      </c>
      <c r="AH208" s="304">
        <f t="shared" ca="1" si="115"/>
        <v>60.110706825537171</v>
      </c>
    </row>
    <row r="209" spans="1:34" x14ac:dyDescent="0.2">
      <c r="A209" s="347">
        <f t="shared" ca="1" si="93"/>
        <v>0.01</v>
      </c>
      <c r="B209" s="304">
        <f t="shared" ca="1" si="94"/>
        <v>2.0500000000000003</v>
      </c>
      <c r="D209" s="306">
        <f t="shared" ca="1" si="95"/>
        <v>12.981518422748431</v>
      </c>
      <c r="E209" s="307">
        <f t="shared" ca="1" si="96"/>
        <v>48.658001429476101</v>
      </c>
      <c r="F209" s="304">
        <f t="shared" ca="1" si="97"/>
        <v>50.359913856866903</v>
      </c>
      <c r="G209" s="306">
        <f t="shared" ca="1" si="98"/>
        <v>30.87232286158817</v>
      </c>
      <c r="H209" s="307">
        <f t="shared" ca="1" si="99"/>
        <v>138.94904059023179</v>
      </c>
      <c r="I209" s="304">
        <f t="shared" ca="1" si="100"/>
        <v>142.3374026734225</v>
      </c>
      <c r="J209" s="306">
        <f t="shared" ca="1" si="101"/>
        <v>31.934352083514579</v>
      </c>
      <c r="K209" s="307">
        <f t="shared" ca="1" si="102"/>
        <v>153.45804310986205</v>
      </c>
      <c r="L209" s="304">
        <f t="shared" ca="1" si="87"/>
        <v>156.74557039387795</v>
      </c>
      <c r="M209" s="306">
        <f t="shared" ca="1" si="103"/>
        <v>1.3521633299638867</v>
      </c>
      <c r="N209" s="304">
        <f t="shared" ca="1" si="104"/>
        <v>77.473252019286036</v>
      </c>
      <c r="P209" s="310">
        <f t="shared" ca="1" si="105"/>
        <v>6</v>
      </c>
      <c r="Q209" s="304">
        <f t="shared" ca="1" si="106"/>
        <v>579.42999999999995</v>
      </c>
      <c r="R209" s="306">
        <f t="shared" ca="1" si="107"/>
        <v>0.29078892035931336</v>
      </c>
      <c r="S209" s="307">
        <f t="shared" ca="1" si="108"/>
        <v>8.3668039188775598</v>
      </c>
      <c r="T209" s="304">
        <f t="shared" ca="1" si="88"/>
        <v>82.078346444188867</v>
      </c>
      <c r="U209" s="311">
        <f t="shared" ca="1" si="89"/>
        <v>0</v>
      </c>
      <c r="V209" s="306">
        <f t="shared" ca="1" si="90"/>
        <v>1.2063445313050034</v>
      </c>
      <c r="W209" s="304">
        <f t="shared" ca="1" si="91"/>
        <v>78.872870678404595</v>
      </c>
      <c r="Y209" s="314" t="str">
        <f t="shared" ca="1" si="109"/>
        <v/>
      </c>
      <c r="Z209" s="315" t="str">
        <f t="shared" ca="1" si="110"/>
        <v/>
      </c>
      <c r="AA209" s="316" t="str">
        <f t="shared" ca="1" si="111"/>
        <v/>
      </c>
      <c r="AC209" s="310" t="e">
        <f t="shared" ca="1" si="112"/>
        <v>#N/A</v>
      </c>
      <c r="AD209" s="323" t="e">
        <f t="shared" ca="1" si="113"/>
        <v>#N/A</v>
      </c>
      <c r="AE209" s="324">
        <f t="shared" ca="1" si="92"/>
        <v>153.45804310986205</v>
      </c>
      <c r="AG209" s="306">
        <f t="shared" ca="1" si="114"/>
        <v>50.315004889616759</v>
      </c>
      <c r="AH209" s="304">
        <f t="shared" ca="1" si="115"/>
        <v>59.891794193506811</v>
      </c>
    </row>
    <row r="210" spans="1:34" x14ac:dyDescent="0.2">
      <c r="A210" s="347">
        <f t="shared" ca="1" si="93"/>
        <v>0.01</v>
      </c>
      <c r="B210" s="304">
        <f t="shared" ca="1" si="94"/>
        <v>2.06</v>
      </c>
      <c r="D210" s="306">
        <f t="shared" ca="1" si="95"/>
        <v>12.942743269715759</v>
      </c>
      <c r="E210" s="307">
        <f t="shared" ca="1" si="96"/>
        <v>48.44223349715157</v>
      </c>
      <c r="F210" s="304">
        <f t="shared" ca="1" si="97"/>
        <v>50.141445826165864</v>
      </c>
      <c r="G210" s="306">
        <f t="shared" ca="1" si="98"/>
        <v>31.001750294285326</v>
      </c>
      <c r="H210" s="307">
        <f t="shared" ca="1" si="99"/>
        <v>139.43346292520332</v>
      </c>
      <c r="I210" s="304">
        <f t="shared" ca="1" si="100"/>
        <v>142.83836706089602</v>
      </c>
      <c r="J210" s="306">
        <f t="shared" ca="1" si="101"/>
        <v>32.243722449293948</v>
      </c>
      <c r="K210" s="307">
        <f t="shared" ca="1" si="102"/>
        <v>154.84995562743921</v>
      </c>
      <c r="L210" s="304">
        <f t="shared" ca="1" si="87"/>
        <v>158.17131976185505</v>
      </c>
      <c r="M210" s="306">
        <f t="shared" ca="1" si="103"/>
        <v>1.3520143683382926</v>
      </c>
      <c r="N210" s="304">
        <f t="shared" ca="1" si="104"/>
        <v>77.464717146830083</v>
      </c>
      <c r="P210" s="310">
        <f t="shared" ca="1" si="105"/>
        <v>6</v>
      </c>
      <c r="Q210" s="304">
        <f t="shared" ca="1" si="106"/>
        <v>577.97</v>
      </c>
      <c r="R210" s="306">
        <f t="shared" ca="1" si="107"/>
        <v>0.29005621438322554</v>
      </c>
      <c r="S210" s="307">
        <f t="shared" ca="1" si="108"/>
        <v>8.3639033567337275</v>
      </c>
      <c r="T210" s="304">
        <f t="shared" ca="1" si="88"/>
        <v>82.049891929557873</v>
      </c>
      <c r="U210" s="311">
        <f t="shared" ca="1" si="89"/>
        <v>0</v>
      </c>
      <c r="V210" s="306">
        <f t="shared" ca="1" si="90"/>
        <v>1.2061766204103495</v>
      </c>
      <c r="W210" s="304">
        <f t="shared" ca="1" si="91"/>
        <v>79.417986873320402</v>
      </c>
      <c r="Y210" s="314" t="str">
        <f t="shared" ca="1" si="109"/>
        <v/>
      </c>
      <c r="Z210" s="315" t="str">
        <f t="shared" ca="1" si="110"/>
        <v/>
      </c>
      <c r="AA210" s="316" t="str">
        <f t="shared" ca="1" si="111"/>
        <v/>
      </c>
      <c r="AC210" s="310" t="e">
        <f t="shared" ca="1" si="112"/>
        <v>#N/A</v>
      </c>
      <c r="AD210" s="323" t="e">
        <f t="shared" ca="1" si="113"/>
        <v>#N/A</v>
      </c>
      <c r="AE210" s="324">
        <f t="shared" ca="1" si="92"/>
        <v>154.84995562743921</v>
      </c>
      <c r="AG210" s="306">
        <f t="shared" ca="1" si="114"/>
        <v>50.096280271284911</v>
      </c>
      <c r="AH210" s="304">
        <f t="shared" ca="1" si="115"/>
        <v>59.672751828220896</v>
      </c>
    </row>
    <row r="211" spans="1:34" x14ac:dyDescent="0.2">
      <c r="A211" s="347">
        <f t="shared" ca="1" si="93"/>
        <v>0.01</v>
      </c>
      <c r="B211" s="304">
        <f t="shared" ca="1" si="94"/>
        <v>2.0699999999999998</v>
      </c>
      <c r="D211" s="306">
        <f t="shared" ca="1" si="95"/>
        <v>12.903852001642486</v>
      </c>
      <c r="E211" s="307">
        <f t="shared" ca="1" si="96"/>
        <v>48.226360933949778</v>
      </c>
      <c r="F211" s="304">
        <f t="shared" ca="1" si="97"/>
        <v>49.922853338044391</v>
      </c>
      <c r="G211" s="306">
        <f t="shared" ca="1" si="98"/>
        <v>31.130788814301752</v>
      </c>
      <c r="H211" s="307">
        <f t="shared" ca="1" si="99"/>
        <v>139.91572653454281</v>
      </c>
      <c r="I211" s="304">
        <f t="shared" ca="1" si="100"/>
        <v>143.33714293193381</v>
      </c>
      <c r="J211" s="306">
        <f t="shared" ca="1" si="101"/>
        <v>32.554385144836886</v>
      </c>
      <c r="K211" s="307">
        <f t="shared" ca="1" si="102"/>
        <v>156.24670157473795</v>
      </c>
      <c r="L211" s="304">
        <f t="shared" ca="1" si="87"/>
        <v>159.60206685736748</v>
      </c>
      <c r="M211" s="306">
        <f t="shared" ca="1" si="103"/>
        <v>1.351865825539474</v>
      </c>
      <c r="N211" s="304">
        <f t="shared" ca="1" si="104"/>
        <v>77.456206271380722</v>
      </c>
      <c r="P211" s="310">
        <f t="shared" ca="1" si="105"/>
        <v>6</v>
      </c>
      <c r="Q211" s="304">
        <f t="shared" ca="1" si="106"/>
        <v>576.51</v>
      </c>
      <c r="R211" s="306">
        <f t="shared" ca="1" si="107"/>
        <v>0.28932350840713766</v>
      </c>
      <c r="S211" s="307">
        <f t="shared" ca="1" si="108"/>
        <v>8.361010121649656</v>
      </c>
      <c r="T211" s="304">
        <f t="shared" ca="1" si="88"/>
        <v>82.021509293383133</v>
      </c>
      <c r="U211" s="311">
        <f t="shared" ca="1" si="89"/>
        <v>0</v>
      </c>
      <c r="V211" s="306">
        <f t="shared" ca="1" si="90"/>
        <v>1.2060081497549739</v>
      </c>
      <c r="W211" s="304">
        <f t="shared" ca="1" si="91"/>
        <v>79.962422820060823</v>
      </c>
      <c r="Y211" s="314" t="str">
        <f t="shared" ca="1" si="109"/>
        <v/>
      </c>
      <c r="Z211" s="315" t="str">
        <f t="shared" ca="1" si="110"/>
        <v/>
      </c>
      <c r="AA211" s="316" t="str">
        <f t="shared" ca="1" si="111"/>
        <v/>
      </c>
      <c r="AC211" s="310" t="e">
        <f t="shared" ca="1" si="112"/>
        <v>#N/A</v>
      </c>
      <c r="AD211" s="323" t="e">
        <f t="shared" ca="1" si="113"/>
        <v>#N/A</v>
      </c>
      <c r="AE211" s="324">
        <f t="shared" ca="1" si="92"/>
        <v>156.24670157473795</v>
      </c>
      <c r="AG211" s="306">
        <f t="shared" ca="1" si="114"/>
        <v>49.877428967340109</v>
      </c>
      <c r="AH211" s="304">
        <f t="shared" ca="1" si="115"/>
        <v>59.453583465893672</v>
      </c>
    </row>
    <row r="212" spans="1:34" x14ac:dyDescent="0.2">
      <c r="A212" s="347">
        <f t="shared" ca="1" si="93"/>
        <v>0.01</v>
      </c>
      <c r="B212" s="304">
        <f t="shared" ca="1" si="94"/>
        <v>2.0799999999999996</v>
      </c>
      <c r="D212" s="306">
        <f t="shared" ca="1" si="95"/>
        <v>12.864845935522233</v>
      </c>
      <c r="E212" s="307">
        <f t="shared" ca="1" si="96"/>
        <v>48.010387287989943</v>
      </c>
      <c r="F212" s="304">
        <f t="shared" ca="1" si="97"/>
        <v>49.704140154392661</v>
      </c>
      <c r="G212" s="306">
        <f t="shared" ca="1" si="98"/>
        <v>31.259437273656975</v>
      </c>
      <c r="H212" s="307">
        <f t="shared" ca="1" si="99"/>
        <v>140.39583040742272</v>
      </c>
      <c r="I212" s="304">
        <f t="shared" ca="1" si="100"/>
        <v>143.83372905704522</v>
      </c>
      <c r="J212" s="306">
        <f t="shared" ca="1" si="101"/>
        <v>32.86633627527668</v>
      </c>
      <c r="K212" s="307">
        <f t="shared" ca="1" si="102"/>
        <v>157.64825935944779</v>
      </c>
      <c r="L212" s="304">
        <f t="shared" ca="1" si="87"/>
        <v>161.03778978619673</v>
      </c>
      <c r="M212" s="306">
        <f t="shared" ca="1" si="103"/>
        <v>1.3517176966897388</v>
      </c>
      <c r="N212" s="304">
        <f t="shared" ca="1" si="104"/>
        <v>77.447719113466761</v>
      </c>
      <c r="P212" s="310">
        <f t="shared" ca="1" si="105"/>
        <v>6</v>
      </c>
      <c r="Q212" s="304">
        <f t="shared" ca="1" si="106"/>
        <v>575.05000000000007</v>
      </c>
      <c r="R212" s="306">
        <f t="shared" ca="1" si="107"/>
        <v>0.28859080243104984</v>
      </c>
      <c r="S212" s="307">
        <f t="shared" ca="1" si="108"/>
        <v>8.3581242136253451</v>
      </c>
      <c r="T212" s="304">
        <f t="shared" ca="1" si="88"/>
        <v>81.993198535664646</v>
      </c>
      <c r="U212" s="311">
        <f t="shared" ca="1" si="89"/>
        <v>0</v>
      </c>
      <c r="V212" s="306">
        <f t="shared" ca="1" si="90"/>
        <v>1.2058391221802716</v>
      </c>
      <c r="W212" s="304">
        <f t="shared" ca="1" si="91"/>
        <v>80.506151276370773</v>
      </c>
      <c r="Y212" s="314" t="str">
        <f t="shared" ca="1" si="109"/>
        <v/>
      </c>
      <c r="Z212" s="315" t="str">
        <f t="shared" ca="1" si="110"/>
        <v/>
      </c>
      <c r="AA212" s="316" t="str">
        <f t="shared" ca="1" si="111"/>
        <v/>
      </c>
      <c r="AC212" s="310" t="e">
        <f t="shared" ca="1" si="112"/>
        <v>#N/A</v>
      </c>
      <c r="AD212" s="323" t="e">
        <f t="shared" ca="1" si="113"/>
        <v>#N/A</v>
      </c>
      <c r="AE212" s="324">
        <f t="shared" ca="1" si="92"/>
        <v>157.64825935944779</v>
      </c>
      <c r="AG212" s="306">
        <f t="shared" ca="1" si="114"/>
        <v>49.658454710034405</v>
      </c>
      <c r="AH212" s="304">
        <f t="shared" ca="1" si="115"/>
        <v>59.234292830064852</v>
      </c>
    </row>
    <row r="213" spans="1:34" x14ac:dyDescent="0.2">
      <c r="A213" s="347">
        <f t="shared" ca="1" si="93"/>
        <v>0.01</v>
      </c>
      <c r="B213" s="304">
        <f t="shared" ca="1" si="94"/>
        <v>2.0899999999999994</v>
      </c>
      <c r="D213" s="306">
        <f t="shared" ca="1" si="95"/>
        <v>12.825726379921113</v>
      </c>
      <c r="E213" s="307">
        <f t="shared" ca="1" si="96"/>
        <v>47.794316095762994</v>
      </c>
      <c r="F213" s="304">
        <f t="shared" ca="1" si="97"/>
        <v>49.485310024635737</v>
      </c>
      <c r="G213" s="306">
        <f t="shared" ca="1" si="98"/>
        <v>31.387694537456184</v>
      </c>
      <c r="H213" s="307">
        <f t="shared" ca="1" si="99"/>
        <v>140.87377356838036</v>
      </c>
      <c r="I213" s="304">
        <f t="shared" ca="1" si="100"/>
        <v>144.32812424393228</v>
      </c>
      <c r="J213" s="306">
        <f t="shared" ca="1" si="101"/>
        <v>33.179571934332245</v>
      </c>
      <c r="K213" s="307">
        <f t="shared" ca="1" si="102"/>
        <v>159.0546073793268</v>
      </c>
      <c r="L213" s="304">
        <f t="shared" ca="1" si="87"/>
        <v>162.4784666420056</v>
      </c>
      <c r="M213" s="306">
        <f t="shared" ca="1" si="103"/>
        <v>1.3515699769761023</v>
      </c>
      <c r="N213" s="304">
        <f t="shared" ca="1" si="104"/>
        <v>77.439255397324501</v>
      </c>
      <c r="P213" s="310">
        <f t="shared" ca="1" si="105"/>
        <v>6</v>
      </c>
      <c r="Q213" s="304">
        <f t="shared" ca="1" si="106"/>
        <v>573.59</v>
      </c>
      <c r="R213" s="306">
        <f t="shared" ca="1" si="107"/>
        <v>0.28785809645496191</v>
      </c>
      <c r="S213" s="307">
        <f t="shared" ca="1" si="108"/>
        <v>8.3552456326607949</v>
      </c>
      <c r="T213" s="304">
        <f t="shared" ca="1" si="88"/>
        <v>81.964959656402399</v>
      </c>
      <c r="U213" s="311">
        <f t="shared" ca="1" si="89"/>
        <v>0</v>
      </c>
      <c r="V213" s="306">
        <f t="shared" ca="1" si="90"/>
        <v>1.2056695405281206</v>
      </c>
      <c r="W213" s="304">
        <f t="shared" ca="1" si="91"/>
        <v>81.049145156390779</v>
      </c>
      <c r="Y213" s="314" t="str">
        <f t="shared" ca="1" si="109"/>
        <v/>
      </c>
      <c r="Z213" s="315" t="str">
        <f t="shared" ca="1" si="110"/>
        <v/>
      </c>
      <c r="AA213" s="316" t="str">
        <f t="shared" ca="1" si="111"/>
        <v/>
      </c>
      <c r="AC213" s="310" t="e">
        <f t="shared" ca="1" si="112"/>
        <v>#N/A</v>
      </c>
      <c r="AD213" s="323" t="e">
        <f t="shared" ca="1" si="113"/>
        <v>#N/A</v>
      </c>
      <c r="AE213" s="324">
        <f t="shared" ca="1" si="92"/>
        <v>159.0546073793268</v>
      </c>
      <c r="AG213" s="306">
        <f t="shared" ca="1" si="114"/>
        <v>49.439361218684994</v>
      </c>
      <c r="AH213" s="304">
        <f t="shared" ca="1" si="115"/>
        <v>59.014883631446601</v>
      </c>
    </row>
    <row r="214" spans="1:34" x14ac:dyDescent="0.2">
      <c r="A214" s="347">
        <f t="shared" ca="1" si="93"/>
        <v>0.01</v>
      </c>
      <c r="B214" s="304">
        <f t="shared" ca="1" si="94"/>
        <v>2.0999999999999992</v>
      </c>
      <c r="D214" s="306">
        <f t="shared" ca="1" si="95"/>
        <v>12.786494635058821</v>
      </c>
      <c r="E214" s="307">
        <f t="shared" ca="1" si="96"/>
        <v>47.578150881965726</v>
      </c>
      <c r="F214" s="304">
        <f t="shared" ca="1" si="97"/>
        <v>49.266366685594789</v>
      </c>
      <c r="G214" s="306">
        <f t="shared" ca="1" si="98"/>
        <v>31.515559483806772</v>
      </c>
      <c r="H214" s="307">
        <f t="shared" ca="1" si="99"/>
        <v>141.34955507720002</v>
      </c>
      <c r="I214" s="304">
        <f t="shared" ca="1" si="100"/>
        <v>144.82032733735883</v>
      </c>
      <c r="J214" s="306">
        <f t="shared" ca="1" si="101"/>
        <v>33.494088204438562</v>
      </c>
      <c r="K214" s="307">
        <f t="shared" ca="1" si="102"/>
        <v>160.4657240225547</v>
      </c>
      <c r="L214" s="304">
        <f t="shared" ca="1" si="87"/>
        <v>163.9240755067095</v>
      </c>
      <c r="M214" s="306">
        <f t="shared" ca="1" si="103"/>
        <v>1.3514226616490586</v>
      </c>
      <c r="N214" s="304">
        <f t="shared" ca="1" si="104"/>
        <v>77.430814850827318</v>
      </c>
      <c r="P214" s="310">
        <f t="shared" ca="1" si="105"/>
        <v>6</v>
      </c>
      <c r="Q214" s="304">
        <f t="shared" ca="1" si="106"/>
        <v>572.13000000000011</v>
      </c>
      <c r="R214" s="306">
        <f t="shared" ca="1" si="107"/>
        <v>0.28712539047887409</v>
      </c>
      <c r="S214" s="307">
        <f t="shared" ca="1" si="108"/>
        <v>8.3523743787560054</v>
      </c>
      <c r="T214" s="304">
        <f t="shared" ca="1" si="88"/>
        <v>81.93679265559642</v>
      </c>
      <c r="U214" s="311">
        <f t="shared" ca="1" si="89"/>
        <v>0</v>
      </c>
      <c r="V214" s="306">
        <f t="shared" ca="1" si="90"/>
        <v>1.2054994076408265</v>
      </c>
      <c r="W214" s="304">
        <f t="shared" ca="1" si="91"/>
        <v>81.591377531444607</v>
      </c>
      <c r="Y214" s="314" t="str">
        <f t="shared" ca="1" si="109"/>
        <v/>
      </c>
      <c r="Z214" s="315" t="str">
        <f t="shared" ca="1" si="110"/>
        <v/>
      </c>
      <c r="AA214" s="316" t="str">
        <f t="shared" ca="1" si="111"/>
        <v/>
      </c>
      <c r="AC214" s="310" t="e">
        <f t="shared" ca="1" si="112"/>
        <v>#N/A</v>
      </c>
      <c r="AD214" s="323" t="e">
        <f t="shared" ca="1" si="113"/>
        <v>#N/A</v>
      </c>
      <c r="AE214" s="324">
        <f t="shared" ca="1" si="92"/>
        <v>160.4657240225547</v>
      </c>
      <c r="AG214" s="306">
        <f t="shared" ca="1" si="114"/>
        <v>49.22015219952516</v>
      </c>
      <c r="AH214" s="304">
        <f t="shared" ca="1" si="115"/>
        <v>58.795359567772451</v>
      </c>
    </row>
    <row r="215" spans="1:34" x14ac:dyDescent="0.2">
      <c r="A215" s="347">
        <f t="shared" ca="1" si="93"/>
        <v>0.01</v>
      </c>
      <c r="B215" s="304">
        <f t="shared" ca="1" si="94"/>
        <v>2.109999999999999</v>
      </c>
      <c r="D215" s="306">
        <f t="shared" ca="1" si="95"/>
        <v>12.74715199288725</v>
      </c>
      <c r="E215" s="307">
        <f t="shared" ca="1" si="96"/>
        <v>47.361895159337209</v>
      </c>
      <c r="F215" s="304">
        <f t="shared" ca="1" si="97"/>
        <v>49.047313861350439</v>
      </c>
      <c r="G215" s="306">
        <f t="shared" ca="1" si="98"/>
        <v>31.643031003735643</v>
      </c>
      <c r="H215" s="307">
        <f t="shared" ca="1" si="99"/>
        <v>141.8231740287934</v>
      </c>
      <c r="I215" s="304">
        <f t="shared" ca="1" si="100"/>
        <v>145.31033721901824</v>
      </c>
      <c r="J215" s="306">
        <f t="shared" ca="1" si="101"/>
        <v>33.809881156876273</v>
      </c>
      <c r="K215" s="307">
        <f t="shared" ca="1" si="102"/>
        <v>161.88158766808465</v>
      </c>
      <c r="L215" s="304">
        <f t="shared" ca="1" si="87"/>
        <v>165.37459445084627</v>
      </c>
      <c r="M215" s="306">
        <f t="shared" ca="1" si="103"/>
        <v>1.351275746021382</v>
      </c>
      <c r="N215" s="304">
        <f t="shared" ca="1" si="104"/>
        <v>77.422397205416928</v>
      </c>
      <c r="P215" s="310">
        <f t="shared" ca="1" si="105"/>
        <v>6</v>
      </c>
      <c r="Q215" s="304">
        <f t="shared" ca="1" si="106"/>
        <v>570.67000000000019</v>
      </c>
      <c r="R215" s="306">
        <f t="shared" ca="1" si="107"/>
        <v>0.28639268450278627</v>
      </c>
      <c r="S215" s="307">
        <f t="shared" ca="1" si="108"/>
        <v>8.3495104519109784</v>
      </c>
      <c r="T215" s="304">
        <f t="shared" ca="1" si="88"/>
        <v>81.908697533246709</v>
      </c>
      <c r="U215" s="311">
        <f t="shared" ca="1" si="89"/>
        <v>0</v>
      </c>
      <c r="V215" s="306">
        <f t="shared" ca="1" si="90"/>
        <v>1.2053287263610657</v>
      </c>
      <c r="W215" s="304">
        <f t="shared" ca="1" si="91"/>
        <v>82.132821630810241</v>
      </c>
      <c r="Y215" s="314" t="str">
        <f t="shared" ca="1" si="109"/>
        <v/>
      </c>
      <c r="Z215" s="315" t="str">
        <f t="shared" ca="1" si="110"/>
        <v/>
      </c>
      <c r="AA215" s="316" t="str">
        <f t="shared" ca="1" si="111"/>
        <v/>
      </c>
      <c r="AC215" s="310" t="e">
        <f t="shared" ca="1" si="112"/>
        <v>#N/A</v>
      </c>
      <c r="AD215" s="323" t="e">
        <f t="shared" ca="1" si="113"/>
        <v>#N/A</v>
      </c>
      <c r="AE215" s="324">
        <f t="shared" ca="1" si="92"/>
        <v>161.88158766808465</v>
      </c>
      <c r="AG215" s="306">
        <f t="shared" ca="1" si="114"/>
        <v>49.000831345556961</v>
      </c>
      <c r="AH215" s="304">
        <f t="shared" ca="1" si="115"/>
        <v>58.57572432364806</v>
      </c>
    </row>
    <row r="216" spans="1:34" x14ac:dyDescent="0.2">
      <c r="A216" s="347">
        <f t="shared" ca="1" si="93"/>
        <v>0.01</v>
      </c>
      <c r="B216" s="304">
        <f t="shared" ca="1" si="94"/>
        <v>2.1199999999999988</v>
      </c>
      <c r="D216" s="306">
        <f t="shared" ca="1" si="95"/>
        <v>12.707699737166694</v>
      </c>
      <c r="E216" s="307">
        <f t="shared" ca="1" si="96"/>
        <v>47.145552428497695</v>
      </c>
      <c r="F216" s="304">
        <f t="shared" ca="1" si="97"/>
        <v>48.828155263108307</v>
      </c>
      <c r="G216" s="306">
        <f t="shared" ca="1" si="98"/>
        <v>31.77010800110731</v>
      </c>
      <c r="H216" s="307">
        <f t="shared" ca="1" si="99"/>
        <v>142.29462955307838</v>
      </c>
      <c r="I216" s="304">
        <f t="shared" ca="1" si="100"/>
        <v>145.79815280739956</v>
      </c>
      <c r="J216" s="306">
        <f t="shared" ca="1" si="101"/>
        <v>34.126946851900485</v>
      </c>
      <c r="K216" s="307">
        <f t="shared" ca="1" si="102"/>
        <v>163.302176685994</v>
      </c>
      <c r="L216" s="304">
        <f t="shared" ca="1" si="87"/>
        <v>166.83000153394485</v>
      </c>
      <c r="M216" s="306">
        <f t="shared" ca="1" si="103"/>
        <v>1.3511292254669554</v>
      </c>
      <c r="N216" s="304">
        <f t="shared" ca="1" si="104"/>
        <v>77.414002196036364</v>
      </c>
      <c r="P216" s="310">
        <f t="shared" ca="1" si="105"/>
        <v>6</v>
      </c>
      <c r="Q216" s="304">
        <f t="shared" ca="1" si="106"/>
        <v>569.21000000000015</v>
      </c>
      <c r="R216" s="306">
        <f t="shared" ca="1" si="107"/>
        <v>0.28565997852669833</v>
      </c>
      <c r="S216" s="307">
        <f t="shared" ca="1" si="108"/>
        <v>8.3466538521257121</v>
      </c>
      <c r="T216" s="304">
        <f t="shared" ca="1" si="88"/>
        <v>81.880674289353237</v>
      </c>
      <c r="U216" s="311">
        <f t="shared" ca="1" si="89"/>
        <v>0</v>
      </c>
      <c r="V216" s="306">
        <f t="shared" ca="1" si="90"/>
        <v>1.205157499531833</v>
      </c>
      <c r="W216" s="304">
        <f t="shared" ca="1" si="91"/>
        <v>82.673450842473827</v>
      </c>
      <c r="Y216" s="314" t="str">
        <f t="shared" ca="1" si="109"/>
        <v/>
      </c>
      <c r="Z216" s="315" t="str">
        <f t="shared" ca="1" si="110"/>
        <v/>
      </c>
      <c r="AA216" s="316" t="str">
        <f t="shared" ca="1" si="111"/>
        <v/>
      </c>
      <c r="AC216" s="310" t="e">
        <f t="shared" ca="1" si="112"/>
        <v>#N/A</v>
      </c>
      <c r="AD216" s="323" t="e">
        <f t="shared" ca="1" si="113"/>
        <v>#N/A</v>
      </c>
      <c r="AE216" s="324">
        <f t="shared" ca="1" si="92"/>
        <v>163.302176685994</v>
      </c>
      <c r="AG216" s="306">
        <f t="shared" ca="1" si="114"/>
        <v>48.781402336406011</v>
      </c>
      <c r="AH216" s="304">
        <f t="shared" ca="1" si="115"/>
        <v>58.35598157040404</v>
      </c>
    </row>
    <row r="217" spans="1:34" x14ac:dyDescent="0.2">
      <c r="A217" s="347">
        <f t="shared" ca="1" si="93"/>
        <v>0.01</v>
      </c>
      <c r="B217" s="304">
        <f t="shared" ca="1" si="94"/>
        <v>2.1299999999999986</v>
      </c>
      <c r="D217" s="306">
        <f t="shared" ca="1" si="95"/>
        <v>12.668139143539692</v>
      </c>
      <c r="E217" s="307">
        <f t="shared" ca="1" si="96"/>
        <v>46.92912617778962</v>
      </c>
      <c r="F217" s="304">
        <f t="shared" ca="1" si="97"/>
        <v>48.60889458906653</v>
      </c>
      <c r="G217" s="306">
        <f t="shared" ca="1" si="98"/>
        <v>31.896789392542708</v>
      </c>
      <c r="H217" s="307">
        <f t="shared" ca="1" si="99"/>
        <v>142.76392081485628</v>
      </c>
      <c r="I217" s="304">
        <f t="shared" ca="1" si="100"/>
        <v>146.2837730576525</v>
      </c>
      <c r="J217" s="306">
        <f t="shared" ca="1" si="101"/>
        <v>34.445281338868732</v>
      </c>
      <c r="K217" s="307">
        <f t="shared" ca="1" si="102"/>
        <v>164.72746943783366</v>
      </c>
      <c r="L217" s="304">
        <f t="shared" ca="1" si="87"/>
        <v>168.2902748048925</v>
      </c>
      <c r="M217" s="306">
        <f t="shared" ca="1" si="103"/>
        <v>1.3509830954196249</v>
      </c>
      <c r="N217" s="304">
        <f t="shared" ca="1" si="104"/>
        <v>77.405629561064288</v>
      </c>
      <c r="P217" s="310">
        <f t="shared" ca="1" si="105"/>
        <v>6</v>
      </c>
      <c r="Q217" s="304">
        <f t="shared" ca="1" si="106"/>
        <v>567.75000000000023</v>
      </c>
      <c r="R217" s="306">
        <f t="shared" ca="1" si="107"/>
        <v>0.28492727255061051</v>
      </c>
      <c r="S217" s="307">
        <f t="shared" ca="1" si="108"/>
        <v>8.3438045794002065</v>
      </c>
      <c r="T217" s="304">
        <f t="shared" ca="1" si="88"/>
        <v>81.852722923916033</v>
      </c>
      <c r="U217" s="311">
        <f t="shared" ca="1" si="89"/>
        <v>0</v>
      </c>
      <c r="V217" s="306">
        <f t="shared" ca="1" si="90"/>
        <v>1.2049857299963829</v>
      </c>
      <c r="W217" s="304">
        <f t="shared" ca="1" si="91"/>
        <v>83.213238713866417</v>
      </c>
      <c r="Y217" s="314" t="str">
        <f t="shared" ca="1" si="109"/>
        <v/>
      </c>
      <c r="Z217" s="315" t="str">
        <f t="shared" ca="1" si="110"/>
        <v/>
      </c>
      <c r="AA217" s="316" t="str">
        <f t="shared" ca="1" si="111"/>
        <v/>
      </c>
      <c r="AC217" s="310" t="e">
        <f t="shared" ca="1" si="112"/>
        <v>#N/A</v>
      </c>
      <c r="AD217" s="323" t="e">
        <f t="shared" ca="1" si="113"/>
        <v>#N/A</v>
      </c>
      <c r="AE217" s="324">
        <f t="shared" ca="1" si="92"/>
        <v>164.72746943783366</v>
      </c>
      <c r="AG217" s="306">
        <f t="shared" ca="1" si="114"/>
        <v>48.561868838177915</v>
      </c>
      <c r="AH217" s="304">
        <f t="shared" ca="1" si="115"/>
        <v>58.136134965950518</v>
      </c>
    </row>
    <row r="218" spans="1:34" x14ac:dyDescent="0.2">
      <c r="A218" s="347">
        <f t="shared" ca="1" si="93"/>
        <v>0.01</v>
      </c>
      <c r="B218" s="304">
        <f t="shared" ca="1" si="94"/>
        <v>2.1399999999999983</v>
      </c>
      <c r="D218" s="306">
        <f t="shared" ca="1" si="95"/>
        <v>12.628471479602624</v>
      </c>
      <c r="E218" s="307">
        <f t="shared" ca="1" si="96"/>
        <v>46.71261988312105</v>
      </c>
      <c r="F218" s="304">
        <f t="shared" ca="1" si="97"/>
        <v>48.389535524285549</v>
      </c>
      <c r="G218" s="306">
        <f t="shared" ca="1" si="98"/>
        <v>32.023074107338736</v>
      </c>
      <c r="H218" s="307">
        <f t="shared" ca="1" si="99"/>
        <v>143.23104701368749</v>
      </c>
      <c r="I218" s="304">
        <f t="shared" ca="1" si="100"/>
        <v>146.76719696145071</v>
      </c>
      <c r="J218" s="306">
        <f t="shared" ca="1" si="101"/>
        <v>34.764880656368142</v>
      </c>
      <c r="K218" s="307">
        <f t="shared" ca="1" si="102"/>
        <v>166.15744427697638</v>
      </c>
      <c r="L218" s="304">
        <f t="shared" ca="1" si="87"/>
        <v>169.75539230230075</v>
      </c>
      <c r="M218" s="306">
        <f t="shared" ca="1" si="103"/>
        <v>1.3508373513720828</v>
      </c>
      <c r="N218" s="304">
        <f t="shared" ca="1" si="104"/>
        <v>77.397279042250972</v>
      </c>
      <c r="P218" s="310">
        <f t="shared" ca="1" si="105"/>
        <v>6</v>
      </c>
      <c r="Q218" s="304">
        <f t="shared" ca="1" si="106"/>
        <v>566.29000000000019</v>
      </c>
      <c r="R218" s="306">
        <f t="shared" ca="1" si="107"/>
        <v>0.28419456657452263</v>
      </c>
      <c r="S218" s="307">
        <f t="shared" ca="1" si="108"/>
        <v>8.3409626337344616</v>
      </c>
      <c r="T218" s="304">
        <f t="shared" ca="1" si="88"/>
        <v>81.824843436935069</v>
      </c>
      <c r="U218" s="311">
        <f t="shared" ca="1" si="89"/>
        <v>0</v>
      </c>
      <c r="V218" s="306">
        <f t="shared" ca="1" si="90"/>
        <v>1.2048134205981753</v>
      </c>
      <c r="W218" s="304">
        <f t="shared" ca="1" si="91"/>
        <v>83.75215895258394</v>
      </c>
      <c r="Y218" s="314" t="str">
        <f t="shared" ca="1" si="109"/>
        <v/>
      </c>
      <c r="Z218" s="315" t="str">
        <f t="shared" ca="1" si="110"/>
        <v/>
      </c>
      <c r="AA218" s="316" t="str">
        <f t="shared" ca="1" si="111"/>
        <v/>
      </c>
      <c r="AC218" s="310" t="e">
        <f t="shared" ca="1" si="112"/>
        <v>#N/A</v>
      </c>
      <c r="AD218" s="323" t="e">
        <f t="shared" ca="1" si="113"/>
        <v>#N/A</v>
      </c>
      <c r="AE218" s="324">
        <f t="shared" ca="1" si="92"/>
        <v>166.15744427697638</v>
      </c>
      <c r="AG218" s="306">
        <f t="shared" ca="1" si="114"/>
        <v>48.342234503316654</v>
      </c>
      <c r="AH218" s="304">
        <f t="shared" ca="1" si="115"/>
        <v>57.916188154633659</v>
      </c>
    </row>
    <row r="219" spans="1:34" x14ac:dyDescent="0.2">
      <c r="A219" s="347">
        <f t="shared" ca="1" si="93"/>
        <v>0.01</v>
      </c>
      <c r="B219" s="304">
        <f t="shared" ca="1" si="94"/>
        <v>2.1499999999999981</v>
      </c>
      <c r="D219" s="306">
        <f t="shared" ca="1" si="95"/>
        <v>12.588698004975095</v>
      </c>
      <c r="E219" s="307">
        <f t="shared" ca="1" si="96"/>
        <v>46.496037007811388</v>
      </c>
      <c r="F219" s="304">
        <f t="shared" ca="1" si="97"/>
        <v>48.170081740559979</v>
      </c>
      <c r="G219" s="306">
        <f t="shared" ca="1" si="98"/>
        <v>32.148961087388486</v>
      </c>
      <c r="H219" s="307">
        <f t="shared" ca="1" si="99"/>
        <v>143.69600738376559</v>
      </c>
      <c r="I219" s="304">
        <f t="shared" ca="1" si="100"/>
        <v>147.24842354685373</v>
      </c>
      <c r="J219" s="306">
        <f t="shared" ca="1" si="101"/>
        <v>35.085740832341777</v>
      </c>
      <c r="K219" s="307">
        <f t="shared" ca="1" si="102"/>
        <v>167.59207954896365</v>
      </c>
      <c r="L219" s="304">
        <f t="shared" ca="1" si="87"/>
        <v>171.22533205486977</v>
      </c>
      <c r="M219" s="306">
        <f t="shared" ca="1" si="103"/>
        <v>1.3506919888747742</v>
      </c>
      <c r="N219" s="304">
        <f t="shared" ca="1" si="104"/>
        <v>77.388950384655701</v>
      </c>
      <c r="P219" s="310">
        <f t="shared" ca="1" si="105"/>
        <v>6</v>
      </c>
      <c r="Q219" s="304">
        <f t="shared" ca="1" si="106"/>
        <v>564.83000000000027</v>
      </c>
      <c r="R219" s="306">
        <f t="shared" ca="1" si="107"/>
        <v>0.28346186059843481</v>
      </c>
      <c r="S219" s="307">
        <f t="shared" ca="1" si="108"/>
        <v>8.3381280151284773</v>
      </c>
      <c r="T219" s="304">
        <f t="shared" ca="1" si="88"/>
        <v>81.797035828410372</v>
      </c>
      <c r="U219" s="311">
        <f t="shared" ca="1" si="89"/>
        <v>0</v>
      </c>
      <c r="V219" s="306">
        <f t="shared" ca="1" si="90"/>
        <v>1.2046405741808253</v>
      </c>
      <c r="W219" s="304">
        <f t="shared" ca="1" si="91"/>
        <v>84.290185427090464</v>
      </c>
      <c r="Y219" s="314" t="str">
        <f t="shared" ca="1" si="109"/>
        <v/>
      </c>
      <c r="Z219" s="315" t="str">
        <f t="shared" ca="1" si="110"/>
        <v/>
      </c>
      <c r="AA219" s="316" t="str">
        <f t="shared" ca="1" si="111"/>
        <v/>
      </c>
      <c r="AC219" s="310" t="e">
        <f t="shared" ca="1" si="112"/>
        <v>#N/A</v>
      </c>
      <c r="AD219" s="323" t="e">
        <f t="shared" ca="1" si="113"/>
        <v>#N/A</v>
      </c>
      <c r="AE219" s="324">
        <f t="shared" ca="1" si="92"/>
        <v>167.59207954896365</v>
      </c>
      <c r="AG219" s="306">
        <f t="shared" ca="1" si="114"/>
        <v>48.122502970464851</v>
      </c>
      <c r="AH219" s="304">
        <f t="shared" ca="1" si="115"/>
        <v>57.696144767094182</v>
      </c>
    </row>
    <row r="220" spans="1:34" x14ac:dyDescent="0.2">
      <c r="A220" s="347">
        <f t="shared" ca="1" si="93"/>
        <v>0.01</v>
      </c>
      <c r="B220" s="304">
        <f t="shared" ca="1" si="94"/>
        <v>2.1599999999999979</v>
      </c>
      <c r="D220" s="306">
        <f t="shared" ca="1" si="95"/>
        <v>12.548819971367212</v>
      </c>
      <c r="E220" s="307">
        <f t="shared" ca="1" si="96"/>
        <v>46.27938100243933</v>
      </c>
      <c r="F220" s="304">
        <f t="shared" ca="1" si="97"/>
        <v>47.950536896292697</v>
      </c>
      <c r="G220" s="306">
        <f t="shared" ca="1" si="98"/>
        <v>32.274449287102158</v>
      </c>
      <c r="H220" s="307">
        <f t="shared" ca="1" si="99"/>
        <v>144.15880119378997</v>
      </c>
      <c r="I220" s="304">
        <f t="shared" ca="1" si="100"/>
        <v>147.72745187816784</v>
      </c>
      <c r="J220" s="306">
        <f t="shared" ca="1" si="101"/>
        <v>35.407857884214231</v>
      </c>
      <c r="K220" s="307">
        <f t="shared" ca="1" si="102"/>
        <v>169.03135359185143</v>
      </c>
      <c r="L220" s="304">
        <f t="shared" ca="1" si="87"/>
        <v>172.70007208175167</v>
      </c>
      <c r="M220" s="306">
        <f t="shared" ca="1" si="103"/>
        <v>1.3505470035348286</v>
      </c>
      <c r="N220" s="304">
        <f t="shared" ca="1" si="104"/>
        <v>77.38064333658555</v>
      </c>
      <c r="P220" s="310">
        <f t="shared" ca="1" si="105"/>
        <v>6</v>
      </c>
      <c r="Q220" s="304">
        <f t="shared" ca="1" si="106"/>
        <v>563.37000000000035</v>
      </c>
      <c r="R220" s="306">
        <f t="shared" ca="1" si="107"/>
        <v>0.28272915462234693</v>
      </c>
      <c r="S220" s="307">
        <f t="shared" ca="1" si="108"/>
        <v>8.3353007235822538</v>
      </c>
      <c r="T220" s="304">
        <f t="shared" ca="1" si="88"/>
        <v>81.769300098341915</v>
      </c>
      <c r="U220" s="311">
        <f t="shared" ca="1" si="89"/>
        <v>0</v>
      </c>
      <c r="V220" s="306">
        <f t="shared" ca="1" si="90"/>
        <v>1.2044671935880411</v>
      </c>
      <c r="W220" s="304">
        <f t="shared" ca="1" si="91"/>
        <v>84.827292167404181</v>
      </c>
      <c r="Y220" s="314" t="str">
        <f t="shared" ca="1" si="109"/>
        <v/>
      </c>
      <c r="Z220" s="315" t="str">
        <f t="shared" ca="1" si="110"/>
        <v/>
      </c>
      <c r="AA220" s="316" t="str">
        <f t="shared" ca="1" si="111"/>
        <v/>
      </c>
      <c r="AC220" s="310" t="e">
        <f t="shared" ca="1" si="112"/>
        <v>#N/A</v>
      </c>
      <c r="AD220" s="323" t="e">
        <f t="shared" ca="1" si="113"/>
        <v>#N/A</v>
      </c>
      <c r="AE220" s="324">
        <f t="shared" ca="1" si="92"/>
        <v>169.03135359185143</v>
      </c>
      <c r="AG220" s="306">
        <f t="shared" ca="1" si="114"/>
        <v>47.902677864325867</v>
      </c>
      <c r="AH220" s="304">
        <f t="shared" ca="1" si="115"/>
        <v>57.47600842012767</v>
      </c>
    </row>
    <row r="221" spans="1:34" x14ac:dyDescent="0.2">
      <c r="A221" s="347">
        <f t="shared" ca="1" si="93"/>
        <v>0.01</v>
      </c>
      <c r="B221" s="304">
        <f t="shared" ca="1" si="94"/>
        <v>2.1699999999999977</v>
      </c>
      <c r="D221" s="306">
        <f t="shared" ca="1" si="95"/>
        <v>12.508838622644838</v>
      </c>
      <c r="E221" s="307">
        <f t="shared" ca="1" si="96"/>
        <v>46.062655304693152</v>
      </c>
      <c r="F221" s="304">
        <f t="shared" ca="1" si="97"/>
        <v>47.730904636371051</v>
      </c>
      <c r="G221" s="306">
        <f t="shared" ca="1" si="98"/>
        <v>32.399537673328609</v>
      </c>
      <c r="H221" s="307">
        <f t="shared" ca="1" si="99"/>
        <v>144.61942774683689</v>
      </c>
      <c r="I221" s="304">
        <f t="shared" ca="1" si="100"/>
        <v>148.2042810558049</v>
      </c>
      <c r="J221" s="306">
        <f t="shared" ca="1" si="101"/>
        <v>35.731227819016382</v>
      </c>
      <c r="K221" s="307">
        <f t="shared" ca="1" si="102"/>
        <v>170.47524473655457</v>
      </c>
      <c r="L221" s="304">
        <f t="shared" ca="1" si="87"/>
        <v>174.17959039291208</v>
      </c>
      <c r="M221" s="306">
        <f t="shared" ca="1" si="103"/>
        <v>1.350402391015018</v>
      </c>
      <c r="N221" s="304">
        <f t="shared" ca="1" si="104"/>
        <v>77.372357649535658</v>
      </c>
      <c r="P221" s="310">
        <f t="shared" ca="1" si="105"/>
        <v>6</v>
      </c>
      <c r="Q221" s="304">
        <f t="shared" ca="1" si="106"/>
        <v>561.91000000000031</v>
      </c>
      <c r="R221" s="306">
        <f t="shared" ca="1" si="107"/>
        <v>0.28199644864625906</v>
      </c>
      <c r="S221" s="307">
        <f t="shared" ca="1" si="108"/>
        <v>8.332480759095791</v>
      </c>
      <c r="T221" s="304">
        <f t="shared" ca="1" si="88"/>
        <v>81.741636246729712</v>
      </c>
      <c r="U221" s="311">
        <f t="shared" ca="1" si="89"/>
        <v>0</v>
      </c>
      <c r="V221" s="306">
        <f t="shared" ca="1" si="90"/>
        <v>1.204293281663577</v>
      </c>
      <c r="W221" s="304">
        <f t="shared" ca="1" si="91"/>
        <v>85.363453365766901</v>
      </c>
      <c r="Y221" s="314" t="str">
        <f t="shared" ca="1" si="109"/>
        <v/>
      </c>
      <c r="Z221" s="315" t="str">
        <f t="shared" ca="1" si="110"/>
        <v/>
      </c>
      <c r="AA221" s="316" t="str">
        <f t="shared" ca="1" si="111"/>
        <v/>
      </c>
      <c r="AC221" s="310" t="e">
        <f t="shared" ca="1" si="112"/>
        <v>#N/A</v>
      </c>
      <c r="AD221" s="323" t="e">
        <f t="shared" ca="1" si="113"/>
        <v>#N/A</v>
      </c>
      <c r="AE221" s="324">
        <f t="shared" ca="1" si="92"/>
        <v>170.47524473655457</v>
      </c>
      <c r="AG221" s="306">
        <f t="shared" ca="1" si="114"/>
        <v>47.68276279552785</v>
      </c>
      <c r="AH221" s="304">
        <f t="shared" ca="1" si="115"/>
        <v>57.255782716546875</v>
      </c>
    </row>
    <row r="222" spans="1:34" x14ac:dyDescent="0.2">
      <c r="A222" s="347">
        <f t="shared" ca="1" si="93"/>
        <v>0.01</v>
      </c>
      <c r="B222" s="304">
        <f t="shared" ca="1" si="94"/>
        <v>2.1799999999999975</v>
      </c>
      <c r="D222" s="306">
        <f t="shared" ca="1" si="95"/>
        <v>12.46875519489279</v>
      </c>
      <c r="E222" s="307">
        <f t="shared" ca="1" si="96"/>
        <v>45.845863339223307</v>
      </c>
      <c r="F222" s="304">
        <f t="shared" ca="1" si="97"/>
        <v>47.511188592045407</v>
      </c>
      <c r="G222" s="306">
        <f t="shared" ca="1" si="98"/>
        <v>32.52422522527754</v>
      </c>
      <c r="H222" s="307">
        <f t="shared" ca="1" si="99"/>
        <v>145.07788638022913</v>
      </c>
      <c r="I222" s="304">
        <f t="shared" ca="1" si="100"/>
        <v>148.67891021614079</v>
      </c>
      <c r="J222" s="306">
        <f t="shared" ca="1" si="101"/>
        <v>36.055846633509411</v>
      </c>
      <c r="K222" s="307">
        <f t="shared" ca="1" si="102"/>
        <v>171.92373130718991</v>
      </c>
      <c r="L222" s="304">
        <f t="shared" ca="1" si="87"/>
        <v>175.66386498949061</v>
      </c>
      <c r="M222" s="306">
        <f t="shared" ca="1" si="103"/>
        <v>1.3502581470327355</v>
      </c>
      <c r="N222" s="304">
        <f t="shared" ca="1" si="104"/>
        <v>77.364093078130708</v>
      </c>
      <c r="P222" s="310">
        <f t="shared" ca="1" si="105"/>
        <v>6</v>
      </c>
      <c r="Q222" s="304">
        <f t="shared" ca="1" si="106"/>
        <v>560.45000000000039</v>
      </c>
      <c r="R222" s="306">
        <f t="shared" ca="1" si="107"/>
        <v>0.28126374267017124</v>
      </c>
      <c r="S222" s="307">
        <f t="shared" ca="1" si="108"/>
        <v>8.3296681216690889</v>
      </c>
      <c r="T222" s="304">
        <f t="shared" ca="1" si="88"/>
        <v>81.714044273573762</v>
      </c>
      <c r="U222" s="311">
        <f t="shared" ca="1" si="89"/>
        <v>0</v>
      </c>
      <c r="V222" s="306">
        <f t="shared" ca="1" si="90"/>
        <v>1.2041188412511752</v>
      </c>
      <c r="W222" s="304">
        <f t="shared" ca="1" si="91"/>
        <v>85.898643377296992</v>
      </c>
      <c r="Y222" s="314" t="str">
        <f t="shared" ca="1" si="109"/>
        <v/>
      </c>
      <c r="Z222" s="315" t="str">
        <f t="shared" ca="1" si="110"/>
        <v/>
      </c>
      <c r="AA222" s="316" t="str">
        <f t="shared" ca="1" si="111"/>
        <v/>
      </c>
      <c r="AC222" s="310" t="e">
        <f t="shared" ca="1" si="112"/>
        <v>#N/A</v>
      </c>
      <c r="AD222" s="323" t="e">
        <f t="shared" ca="1" si="113"/>
        <v>#N/A</v>
      </c>
      <c r="AE222" s="324">
        <f t="shared" ca="1" si="92"/>
        <v>171.92373130718991</v>
      </c>
      <c r="AG222" s="306">
        <f t="shared" ca="1" si="114"/>
        <v>47.462761360489644</v>
      </c>
      <c r="AH222" s="304">
        <f t="shared" ca="1" si="115"/>
        <v>57.035471245045983</v>
      </c>
    </row>
    <row r="223" spans="1:34" x14ac:dyDescent="0.2">
      <c r="A223" s="347">
        <f t="shared" ca="1" si="93"/>
        <v>0.01</v>
      </c>
      <c r="B223" s="304">
        <f t="shared" ca="1" si="94"/>
        <v>2.1899999999999973</v>
      </c>
      <c r="D223" s="306">
        <f t="shared" ca="1" si="95"/>
        <v>12.428570916476199</v>
      </c>
      <c r="E223" s="307">
        <f t="shared" ca="1" si="96"/>
        <v>45.629008517497077</v>
      </c>
      <c r="F223" s="304">
        <f t="shared" ca="1" si="97"/>
        <v>47.291392380809626</v>
      </c>
      <c r="G223" s="306">
        <f t="shared" ca="1" si="98"/>
        <v>32.648510934442299</v>
      </c>
      <c r="H223" s="307">
        <f t="shared" ca="1" si="99"/>
        <v>145.5341764654041</v>
      </c>
      <c r="I223" s="304">
        <f t="shared" ca="1" si="100"/>
        <v>149.15133853137149</v>
      </c>
      <c r="J223" s="306">
        <f t="shared" ca="1" si="101"/>
        <v>36.381710314308009</v>
      </c>
      <c r="K223" s="307">
        <f t="shared" ca="1" si="102"/>
        <v>173.37679162141808</v>
      </c>
      <c r="L223" s="304">
        <f t="shared" ca="1" si="87"/>
        <v>177.15287386415963</v>
      </c>
      <c r="M223" s="306">
        <f t="shared" ca="1" si="103"/>
        <v>1.3501142673589974</v>
      </c>
      <c r="N223" s="304">
        <f t="shared" ca="1" si="104"/>
        <v>77.355849380067795</v>
      </c>
      <c r="P223" s="310">
        <f t="shared" ca="1" si="105"/>
        <v>6</v>
      </c>
      <c r="Q223" s="304">
        <f t="shared" ca="1" si="106"/>
        <v>558.99000000000035</v>
      </c>
      <c r="R223" s="306">
        <f t="shared" ca="1" si="107"/>
        <v>0.28053103669408336</v>
      </c>
      <c r="S223" s="307">
        <f t="shared" ca="1" si="108"/>
        <v>8.3268628113021474</v>
      </c>
      <c r="T223" s="304">
        <f t="shared" ca="1" si="88"/>
        <v>81.686524178874066</v>
      </c>
      <c r="U223" s="311">
        <f t="shared" ca="1" si="89"/>
        <v>0</v>
      </c>
      <c r="V223" s="306">
        <f t="shared" ca="1" si="90"/>
        <v>1.2039438751945142</v>
      </c>
      <c r="W223" s="304">
        <f t="shared" ca="1" si="91"/>
        <v>86.432836720624948</v>
      </c>
      <c r="Y223" s="314" t="str">
        <f t="shared" ca="1" si="109"/>
        <v/>
      </c>
      <c r="Z223" s="315" t="str">
        <f t="shared" ca="1" si="110"/>
        <v/>
      </c>
      <c r="AA223" s="316" t="str">
        <f t="shared" ca="1" si="111"/>
        <v/>
      </c>
      <c r="AC223" s="310" t="e">
        <f t="shared" ca="1" si="112"/>
        <v>#N/A</v>
      </c>
      <c r="AD223" s="323" t="e">
        <f t="shared" ca="1" si="113"/>
        <v>#N/A</v>
      </c>
      <c r="AE223" s="324">
        <f t="shared" ca="1" si="92"/>
        <v>173.37679162141808</v>
      </c>
      <c r="AG223" s="306">
        <f t="shared" ca="1" si="114"/>
        <v>47.242677141288461</v>
      </c>
      <c r="AH223" s="304">
        <f t="shared" ca="1" si="115"/>
        <v>56.815077580066642</v>
      </c>
    </row>
    <row r="224" spans="1:34" x14ac:dyDescent="0.2">
      <c r="A224" s="347">
        <f t="shared" ca="1" si="93"/>
        <v>0.01</v>
      </c>
      <c r="B224" s="304">
        <f t="shared" ca="1" si="94"/>
        <v>2.1999999999999971</v>
      </c>
      <c r="D224" s="306">
        <f t="shared" ca="1" si="95"/>
        <v>12.388287008100061</v>
      </c>
      <c r="E224" s="307">
        <f t="shared" ca="1" si="96"/>
        <v>45.412094237655772</v>
      </c>
      <c r="F224" s="304">
        <f t="shared" ca="1" si="97"/>
        <v>47.071519606284113</v>
      </c>
      <c r="G224" s="306">
        <f t="shared" ca="1" si="98"/>
        <v>32.772393804523297</v>
      </c>
      <c r="H224" s="307">
        <f t="shared" ca="1" si="99"/>
        <v>145.98829740778066</v>
      </c>
      <c r="I224" s="304">
        <f t="shared" ca="1" si="100"/>
        <v>149.62156520936873</v>
      </c>
      <c r="J224" s="306">
        <f t="shared" ca="1" si="101"/>
        <v>36.708814838002837</v>
      </c>
      <c r="K224" s="307">
        <f t="shared" ca="1" si="102"/>
        <v>174.83440399078401</v>
      </c>
      <c r="L224" s="304">
        <f t="shared" ca="1" si="87"/>
        <v>178.64659500148178</v>
      </c>
      <c r="M224" s="306">
        <f t="shared" ca="1" si="103"/>
        <v>1.3499707478174696</v>
      </c>
      <c r="N224" s="304">
        <f t="shared" ca="1" si="104"/>
        <v>77.347626316060598</v>
      </c>
      <c r="P224" s="310">
        <f t="shared" ca="1" si="105"/>
        <v>6</v>
      </c>
      <c r="Q224" s="304">
        <f t="shared" ca="1" si="106"/>
        <v>557.53000000000043</v>
      </c>
      <c r="R224" s="306">
        <f t="shared" ca="1" si="107"/>
        <v>0.27979833071799548</v>
      </c>
      <c r="S224" s="307">
        <f t="shared" ca="1" si="108"/>
        <v>8.3240648279949667</v>
      </c>
      <c r="T224" s="304">
        <f t="shared" ca="1" si="88"/>
        <v>81.659075962630624</v>
      </c>
      <c r="U224" s="311">
        <f t="shared" ca="1" si="89"/>
        <v>0</v>
      </c>
      <c r="V224" s="306">
        <f t="shared" ca="1" si="90"/>
        <v>1.2037683863371544</v>
      </c>
      <c r="W224" s="304">
        <f t="shared" ca="1" si="91"/>
        <v>86.966008078513156</v>
      </c>
      <c r="Y224" s="314" t="str">
        <f t="shared" ca="1" si="109"/>
        <v/>
      </c>
      <c r="Z224" s="315" t="str">
        <f t="shared" ca="1" si="110"/>
        <v/>
      </c>
      <c r="AA224" s="316" t="str">
        <f t="shared" ca="1" si="111"/>
        <v/>
      </c>
      <c r="AC224" s="310" t="e">
        <f t="shared" ca="1" si="112"/>
        <v>#N/A</v>
      </c>
      <c r="AD224" s="323" t="e">
        <f t="shared" ca="1" si="113"/>
        <v>#N/A</v>
      </c>
      <c r="AE224" s="324">
        <f t="shared" ca="1" si="92"/>
        <v>174.83440399078401</v>
      </c>
      <c r="AG224" s="306">
        <f t="shared" ca="1" si="114"/>
        <v>47.022513705529732</v>
      </c>
      <c r="AH224" s="304">
        <f t="shared" ca="1" si="115"/>
        <v>56.594605281666162</v>
      </c>
    </row>
    <row r="225" spans="1:34" x14ac:dyDescent="0.2">
      <c r="A225" s="347">
        <f t="shared" ca="1" si="93"/>
        <v>0.01</v>
      </c>
      <c r="B225" s="304">
        <f t="shared" ca="1" si="94"/>
        <v>2.2099999999999969</v>
      </c>
      <c r="D225" s="306">
        <f t="shared" ca="1" si="95"/>
        <v>12.347904682866828</v>
      </c>
      <c r="E225" s="307">
        <f t="shared" ca="1" si="96"/>
        <v>45.195123884373842</v>
      </c>
      <c r="F225" s="304">
        <f t="shared" ca="1" si="97"/>
        <v>46.851573858100686</v>
      </c>
      <c r="G225" s="306">
        <f t="shared" ca="1" si="98"/>
        <v>32.895872851351967</v>
      </c>
      <c r="H225" s="307">
        <f t="shared" ca="1" si="99"/>
        <v>146.44024864662441</v>
      </c>
      <c r="I225" s="304">
        <f t="shared" ca="1" si="100"/>
        <v>150.08958949353382</v>
      </c>
      <c r="J225" s="306">
        <f t="shared" ca="1" si="101"/>
        <v>37.037156171282213</v>
      </c>
      <c r="K225" s="307">
        <f t="shared" ca="1" si="102"/>
        <v>176.29654672105605</v>
      </c>
      <c r="L225" s="304">
        <f t="shared" ca="1" si="87"/>
        <v>180.14500637826586</v>
      </c>
      <c r="M225" s="306">
        <f t="shared" ca="1" si="103"/>
        <v>1.3498275842835135</v>
      </c>
      <c r="N225" s="304">
        <f t="shared" ca="1" si="104"/>
        <v>77.339423649784734</v>
      </c>
      <c r="P225" s="310">
        <f t="shared" ca="1" si="105"/>
        <v>6</v>
      </c>
      <c r="Q225" s="304">
        <f t="shared" ca="1" si="106"/>
        <v>556.07000000000039</v>
      </c>
      <c r="R225" s="306">
        <f t="shared" ca="1" si="107"/>
        <v>0.2790656247419076</v>
      </c>
      <c r="S225" s="307">
        <f t="shared" ca="1" si="108"/>
        <v>8.3212741717475485</v>
      </c>
      <c r="T225" s="304">
        <f t="shared" ca="1" si="88"/>
        <v>81.631699624843449</v>
      </c>
      <c r="U225" s="311">
        <f t="shared" ca="1" si="89"/>
        <v>0</v>
      </c>
      <c r="V225" s="306">
        <f t="shared" ca="1" si="90"/>
        <v>1.2035923775224853</v>
      </c>
      <c r="W225" s="304">
        <f t="shared" ca="1" si="91"/>
        <v>87.498132298458316</v>
      </c>
      <c r="Y225" s="314" t="str">
        <f t="shared" ca="1" si="109"/>
        <v/>
      </c>
      <c r="Z225" s="315" t="str">
        <f t="shared" ca="1" si="110"/>
        <v/>
      </c>
      <c r="AA225" s="316" t="str">
        <f t="shared" ca="1" si="111"/>
        <v/>
      </c>
      <c r="AC225" s="310" t="e">
        <f t="shared" ca="1" si="112"/>
        <v>#N/A</v>
      </c>
      <c r="AD225" s="323" t="e">
        <f t="shared" ca="1" si="113"/>
        <v>#N/A</v>
      </c>
      <c r="AE225" s="324">
        <f t="shared" ca="1" si="92"/>
        <v>176.29654672105605</v>
      </c>
      <c r="AG225" s="306">
        <f t="shared" ca="1" si="114"/>
        <v>46.802274606218411</v>
      </c>
      <c r="AH225" s="304">
        <f t="shared" ca="1" si="115"/>
        <v>56.374057895387296</v>
      </c>
    </row>
    <row r="226" spans="1:34" x14ac:dyDescent="0.2">
      <c r="A226" s="347">
        <f t="shared" ca="1" si="93"/>
        <v>0.01</v>
      </c>
      <c r="B226" s="304">
        <f t="shared" ca="1" si="94"/>
        <v>2.2199999999999966</v>
      </c>
      <c r="D226" s="306">
        <f t="shared" ca="1" si="95"/>
        <v>12.307425146332459</v>
      </c>
      <c r="E226" s="307">
        <f t="shared" ca="1" si="96"/>
        <v>44.978100828720585</v>
      </c>
      <c r="F226" s="304">
        <f t="shared" ca="1" si="97"/>
        <v>46.631558711790149</v>
      </c>
      <c r="G226" s="306">
        <f t="shared" ca="1" si="98"/>
        <v>33.018947102815289</v>
      </c>
      <c r="H226" s="307">
        <f t="shared" ca="1" si="99"/>
        <v>146.89002965491161</v>
      </c>
      <c r="I226" s="304">
        <f t="shared" ca="1" si="100"/>
        <v>150.55541066265047</v>
      </c>
      <c r="J226" s="306">
        <f t="shared" ca="1" si="101"/>
        <v>37.366730271053051</v>
      </c>
      <c r="K226" s="307">
        <f t="shared" ca="1" si="102"/>
        <v>177.76319811256371</v>
      </c>
      <c r="L226" s="304">
        <f t="shared" ca="1" si="87"/>
        <v>181.64808596392146</v>
      </c>
      <c r="M226" s="306">
        <f t="shared" ca="1" si="103"/>
        <v>1.349684772683253</v>
      </c>
      <c r="N226" s="304">
        <f t="shared" ca="1" si="104"/>
        <v>77.331241147824301</v>
      </c>
      <c r="P226" s="310">
        <f t="shared" ca="1" si="105"/>
        <v>6</v>
      </c>
      <c r="Q226" s="304">
        <f t="shared" ca="1" si="106"/>
        <v>554.61000000000047</v>
      </c>
      <c r="R226" s="306">
        <f t="shared" ca="1" si="107"/>
        <v>0.27833291876581978</v>
      </c>
      <c r="S226" s="307">
        <f t="shared" ca="1" si="108"/>
        <v>8.3184908425598909</v>
      </c>
      <c r="T226" s="304">
        <f t="shared" ca="1" si="88"/>
        <v>81.604395165512528</v>
      </c>
      <c r="U226" s="311">
        <f t="shared" ca="1" si="89"/>
        <v>0</v>
      </c>
      <c r="V226" s="306">
        <f t="shared" ca="1" si="90"/>
        <v>1.2034158515936735</v>
      </c>
      <c r="W226" s="304">
        <f t="shared" ca="1" si="91"/>
        <v>88.029184393278001</v>
      </c>
      <c r="Y226" s="314" t="str">
        <f t="shared" ca="1" si="109"/>
        <v/>
      </c>
      <c r="Z226" s="315" t="str">
        <f t="shared" ca="1" si="110"/>
        <v/>
      </c>
      <c r="AA226" s="316" t="str">
        <f t="shared" ca="1" si="111"/>
        <v/>
      </c>
      <c r="AC226" s="310" t="e">
        <f t="shared" ca="1" si="112"/>
        <v>#N/A</v>
      </c>
      <c r="AD226" s="323" t="e">
        <f t="shared" ca="1" si="113"/>
        <v>#N/A</v>
      </c>
      <c r="AE226" s="324">
        <f t="shared" ca="1" si="92"/>
        <v>177.76319811256371</v>
      </c>
      <c r="AG226" s="306">
        <f t="shared" ca="1" si="114"/>
        <v>46.581963381632654</v>
      </c>
      <c r="AH226" s="304">
        <f t="shared" ca="1" si="115"/>
        <v>56.153438952130344</v>
      </c>
    </row>
    <row r="227" spans="1:34" x14ac:dyDescent="0.2">
      <c r="A227" s="347">
        <f t="shared" ca="1" si="93"/>
        <v>0.01</v>
      </c>
      <c r="B227" s="304">
        <f t="shared" ca="1" si="94"/>
        <v>2.2299999999999964</v>
      </c>
      <c r="D227" s="306">
        <f t="shared" ca="1" si="95"/>
        <v>12.266849596560704</v>
      </c>
      <c r="E227" s="307">
        <f t="shared" ca="1" si="96"/>
        <v>44.761028428023664</v>
      </c>
      <c r="F227" s="304">
        <f t="shared" ca="1" si="97"/>
        <v>46.411477728671642</v>
      </c>
      <c r="G227" s="306">
        <f t="shared" ca="1" si="98"/>
        <v>33.141615598780895</v>
      </c>
      <c r="H227" s="307">
        <f t="shared" ca="1" si="99"/>
        <v>147.33763993919186</v>
      </c>
      <c r="I227" s="304">
        <f t="shared" ca="1" si="100"/>
        <v>151.01902803073625</v>
      </c>
      <c r="J227" s="306">
        <f t="shared" ca="1" si="101"/>
        <v>37.69753308456103</v>
      </c>
      <c r="K227" s="307">
        <f t="shared" ca="1" si="102"/>
        <v>179.23433646053422</v>
      </c>
      <c r="L227" s="304">
        <f t="shared" ca="1" si="87"/>
        <v>183.15581172081207</v>
      </c>
      <c r="M227" s="306">
        <f t="shared" ca="1" si="103"/>
        <v>1.3495423089926641</v>
      </c>
      <c r="N227" s="304">
        <f t="shared" ca="1" si="104"/>
        <v>77.323078579619704</v>
      </c>
      <c r="P227" s="310">
        <f t="shared" ca="1" si="105"/>
        <v>6</v>
      </c>
      <c r="Q227" s="304">
        <f t="shared" ca="1" si="106"/>
        <v>553.15000000000055</v>
      </c>
      <c r="R227" s="306">
        <f t="shared" ca="1" si="107"/>
        <v>0.2776002127897319</v>
      </c>
      <c r="S227" s="307">
        <f t="shared" ca="1" si="108"/>
        <v>8.315714840431994</v>
      </c>
      <c r="T227" s="304">
        <f t="shared" ca="1" si="88"/>
        <v>81.577162584637861</v>
      </c>
      <c r="U227" s="311">
        <f t="shared" ca="1" si="89"/>
        <v>0</v>
      </c>
      <c r="V227" s="306">
        <f t="shared" ca="1" si="90"/>
        <v>1.2032388113936079</v>
      </c>
      <c r="W227" s="304">
        <f t="shared" ca="1" si="91"/>
        <v>88.559139541680096</v>
      </c>
      <c r="Y227" s="314" t="str">
        <f t="shared" ca="1" si="109"/>
        <v/>
      </c>
      <c r="Z227" s="315" t="str">
        <f t="shared" ca="1" si="110"/>
        <v/>
      </c>
      <c r="AA227" s="316" t="str">
        <f t="shared" ca="1" si="111"/>
        <v/>
      </c>
      <c r="AC227" s="310" t="e">
        <f t="shared" ca="1" si="112"/>
        <v>#N/A</v>
      </c>
      <c r="AD227" s="323" t="e">
        <f t="shared" ca="1" si="113"/>
        <v>#N/A</v>
      </c>
      <c r="AE227" s="324">
        <f t="shared" ca="1" si="92"/>
        <v>179.23433646053422</v>
      </c>
      <c r="AG227" s="306">
        <f t="shared" ca="1" si="114"/>
        <v>46.36158355519899</v>
      </c>
      <c r="AH227" s="304">
        <f t="shared" ca="1" si="115"/>
        <v>55.932751968026828</v>
      </c>
    </row>
    <row r="228" spans="1:34" x14ac:dyDescent="0.2">
      <c r="A228" s="347">
        <f t="shared" ca="1" si="93"/>
        <v>0.01</v>
      </c>
      <c r="B228" s="304">
        <f t="shared" ca="1" si="94"/>
        <v>2.2399999999999962</v>
      </c>
      <c r="D228" s="306">
        <f t="shared" ca="1" si="95"/>
        <v>12.226179224175782</v>
      </c>
      <c r="E228" s="307">
        <f t="shared" ca="1" si="96"/>
        <v>44.543910025735229</v>
      </c>
      <c r="F228" s="304">
        <f t="shared" ca="1" si="97"/>
        <v>46.191334455744652</v>
      </c>
      <c r="G228" s="306">
        <f t="shared" ca="1" si="98"/>
        <v>33.263877391022653</v>
      </c>
      <c r="H228" s="307">
        <f t="shared" ca="1" si="99"/>
        <v>147.78307903944921</v>
      </c>
      <c r="I228" s="304">
        <f t="shared" ca="1" si="100"/>
        <v>151.4804409468928</v>
      </c>
      <c r="J228" s="306">
        <f t="shared" ca="1" si="101"/>
        <v>38.029560549510045</v>
      </c>
      <c r="K228" s="307">
        <f t="shared" ca="1" si="102"/>
        <v>180.70994005542744</v>
      </c>
      <c r="L228" s="304">
        <f t="shared" ca="1" si="87"/>
        <v>184.66816160460641</v>
      </c>
      <c r="M228" s="306">
        <f t="shared" ca="1" si="103"/>
        <v>1.3494001892366816</v>
      </c>
      <c r="N228" s="304">
        <f t="shared" ca="1" si="104"/>
        <v>77.314935717416475</v>
      </c>
      <c r="P228" s="310">
        <f t="shared" ca="1" si="105"/>
        <v>6</v>
      </c>
      <c r="Q228" s="304">
        <f t="shared" ca="1" si="106"/>
        <v>551.69000000000051</v>
      </c>
      <c r="R228" s="306">
        <f t="shared" ca="1" si="107"/>
        <v>0.27686750681364403</v>
      </c>
      <c r="S228" s="307">
        <f t="shared" ca="1" si="108"/>
        <v>8.3129461653638579</v>
      </c>
      <c r="T228" s="304">
        <f t="shared" ca="1" si="88"/>
        <v>81.550001882219448</v>
      </c>
      <c r="U228" s="311">
        <f t="shared" ca="1" si="89"/>
        <v>0</v>
      </c>
      <c r="V228" s="306">
        <f t="shared" ca="1" si="90"/>
        <v>1.2030612597648493</v>
      </c>
      <c r="W228" s="304">
        <f t="shared" ca="1" si="91"/>
        <v>89.087973088816213</v>
      </c>
      <c r="Y228" s="314" t="str">
        <f t="shared" ca="1" si="109"/>
        <v/>
      </c>
      <c r="Z228" s="315" t="str">
        <f t="shared" ca="1" si="110"/>
        <v/>
      </c>
      <c r="AA228" s="316" t="str">
        <f t="shared" ca="1" si="111"/>
        <v/>
      </c>
      <c r="AC228" s="310" t="e">
        <f t="shared" ca="1" si="112"/>
        <v>#N/A</v>
      </c>
      <c r="AD228" s="323" t="e">
        <f t="shared" ca="1" si="113"/>
        <v>#N/A</v>
      </c>
      <c r="AE228" s="324">
        <f t="shared" ca="1" si="92"/>
        <v>180.70994005542744</v>
      </c>
      <c r="AG228" s="306">
        <f t="shared" ca="1" si="114"/>
        <v>46.141138635369614</v>
      </c>
      <c r="AH228" s="304">
        <f t="shared" ca="1" si="115"/>
        <v>55.712000444315301</v>
      </c>
    </row>
    <row r="229" spans="1:34" x14ac:dyDescent="0.2">
      <c r="A229" s="347">
        <f t="shared" ca="1" si="93"/>
        <v>0.01</v>
      </c>
      <c r="B229" s="304">
        <f t="shared" ca="1" si="94"/>
        <v>2.249999999999996</v>
      </c>
      <c r="D229" s="306">
        <f t="shared" ca="1" si="95"/>
        <v>12.185415212413535</v>
      </c>
      <c r="E229" s="307">
        <f t="shared" ca="1" si="96"/>
        <v>44.326748951299962</v>
      </c>
      <c r="F229" s="304">
        <f t="shared" ca="1" si="97"/>
        <v>45.971132425583029</v>
      </c>
      <c r="G229" s="306">
        <f t="shared" ca="1" si="98"/>
        <v>33.38573154314679</v>
      </c>
      <c r="H229" s="307">
        <f t="shared" ca="1" si="99"/>
        <v>148.22634652896221</v>
      </c>
      <c r="I229" s="304">
        <f t="shared" ca="1" si="100"/>
        <v>151.93964879515502</v>
      </c>
      <c r="J229" s="306">
        <f t="shared" ca="1" si="101"/>
        <v>38.362808594180891</v>
      </c>
      <c r="K229" s="307">
        <f t="shared" ca="1" si="102"/>
        <v>182.18998718326949</v>
      </c>
      <c r="L229" s="304">
        <f t="shared" ca="1" si="87"/>
        <v>186.18511356462867</v>
      </c>
      <c r="M229" s="306">
        <f t="shared" ca="1" si="103"/>
        <v>1.3492584094883275</v>
      </c>
      <c r="N229" s="304">
        <f t="shared" ca="1" si="104"/>
        <v>77.306812336215359</v>
      </c>
      <c r="P229" s="310">
        <f t="shared" ca="1" si="105"/>
        <v>6</v>
      </c>
      <c r="Q229" s="304">
        <f t="shared" ca="1" si="106"/>
        <v>550.23000000000059</v>
      </c>
      <c r="R229" s="306">
        <f t="shared" ca="1" si="107"/>
        <v>0.2761348008375562</v>
      </c>
      <c r="S229" s="307">
        <f t="shared" ca="1" si="108"/>
        <v>8.3101848173554824</v>
      </c>
      <c r="T229" s="304">
        <f t="shared" ca="1" si="88"/>
        <v>81.522913058257288</v>
      </c>
      <c r="U229" s="311">
        <f t="shared" ca="1" si="89"/>
        <v>0</v>
      </c>
      <c r="V229" s="306">
        <f t="shared" ca="1" si="90"/>
        <v>1.2028831995495795</v>
      </c>
      <c r="W229" s="304">
        <f t="shared" ca="1" si="91"/>
        <v>89.615660546819001</v>
      </c>
      <c r="Y229" s="314" t="str">
        <f t="shared" ca="1" si="109"/>
        <v/>
      </c>
      <c r="Z229" s="315" t="str">
        <f t="shared" ca="1" si="110"/>
        <v/>
      </c>
      <c r="AA229" s="316" t="str">
        <f t="shared" ca="1" si="111"/>
        <v/>
      </c>
      <c r="AC229" s="310" t="e">
        <f t="shared" ca="1" si="112"/>
        <v>#N/A</v>
      </c>
      <c r="AD229" s="323" t="e">
        <f t="shared" ca="1" si="113"/>
        <v>#N/A</v>
      </c>
      <c r="AE229" s="324">
        <f t="shared" ca="1" si="92"/>
        <v>182.18998718326949</v>
      </c>
      <c r="AG229" s="306">
        <f t="shared" ca="1" si="114"/>
        <v>45.920632115501476</v>
      </c>
      <c r="AH229" s="304">
        <f t="shared" ca="1" si="115"/>
        <v>55.491187867219033</v>
      </c>
    </row>
    <row r="230" spans="1:34" x14ac:dyDescent="0.2">
      <c r="A230" s="347">
        <f t="shared" ca="1" si="93"/>
        <v>0.01</v>
      </c>
      <c r="B230" s="304">
        <f t="shared" ca="1" si="94"/>
        <v>2.2599999999999958</v>
      </c>
      <c r="D230" s="306">
        <f t="shared" ca="1" si="95"/>
        <v>12.144558737171016</v>
      </c>
      <c r="E230" s="307">
        <f t="shared" ca="1" si="96"/>
        <v>44.109548520025413</v>
      </c>
      <c r="F230" s="304">
        <f t="shared" ca="1" si="97"/>
        <v>45.750875156231416</v>
      </c>
      <c r="G230" s="306">
        <f t="shared" ca="1" si="98"/>
        <v>33.5071771305185</v>
      </c>
      <c r="H230" s="307">
        <f t="shared" ca="1" si="99"/>
        <v>148.66744201416248</v>
      </c>
      <c r="I230" s="304">
        <f t="shared" ca="1" si="100"/>
        <v>152.39665099433878</v>
      </c>
      <c r="J230" s="306">
        <f t="shared" ca="1" si="101"/>
        <v>38.697273137549217</v>
      </c>
      <c r="K230" s="307">
        <f t="shared" ca="1" si="102"/>
        <v>183.67445612598513</v>
      </c>
      <c r="L230" s="304">
        <f t="shared" ca="1" si="87"/>
        <v>187.70664554420688</v>
      </c>
      <c r="M230" s="306">
        <f t="shared" ca="1" si="103"/>
        <v>1.3491169658678575</v>
      </c>
      <c r="N230" s="304">
        <f t="shared" ca="1" si="104"/>
        <v>77.298708213723373</v>
      </c>
      <c r="P230" s="310">
        <f t="shared" ca="1" si="105"/>
        <v>6</v>
      </c>
      <c r="Q230" s="304">
        <f t="shared" ca="1" si="106"/>
        <v>548.77000000000055</v>
      </c>
      <c r="R230" s="306">
        <f t="shared" ca="1" si="107"/>
        <v>0.27540209486146833</v>
      </c>
      <c r="S230" s="307">
        <f t="shared" ca="1" si="108"/>
        <v>8.3074307964068677</v>
      </c>
      <c r="T230" s="304">
        <f t="shared" ca="1" si="88"/>
        <v>81.495896112751382</v>
      </c>
      <c r="U230" s="311">
        <f t="shared" ca="1" si="89"/>
        <v>0</v>
      </c>
      <c r="V230" s="306">
        <f t="shared" ca="1" si="90"/>
        <v>1.2027046335895455</v>
      </c>
      <c r="W230" s="304">
        <f t="shared" ca="1" si="91"/>
        <v>90.142177595322252</v>
      </c>
      <c r="Y230" s="314" t="str">
        <f t="shared" ca="1" si="109"/>
        <v/>
      </c>
      <c r="Z230" s="315" t="str">
        <f t="shared" ca="1" si="110"/>
        <v/>
      </c>
      <c r="AA230" s="316" t="str">
        <f t="shared" ca="1" si="111"/>
        <v/>
      </c>
      <c r="AC230" s="310" t="e">
        <f t="shared" ca="1" si="112"/>
        <v>#N/A</v>
      </c>
      <c r="AD230" s="323" t="e">
        <f t="shared" ca="1" si="113"/>
        <v>#N/A</v>
      </c>
      <c r="AE230" s="324">
        <f t="shared" ca="1" si="92"/>
        <v>183.67445612598513</v>
      </c>
      <c r="AG230" s="306">
        <f t="shared" ca="1" si="114"/>
        <v>45.700067473737263</v>
      </c>
      <c r="AH230" s="304">
        <f t="shared" ca="1" si="115"/>
        <v>55.270317707825519</v>
      </c>
    </row>
    <row r="231" spans="1:34" x14ac:dyDescent="0.2">
      <c r="A231" s="347">
        <f t="shared" ca="1" si="93"/>
        <v>0.01</v>
      </c>
      <c r="B231" s="304">
        <f t="shared" ca="1" si="94"/>
        <v>2.2699999999999956</v>
      </c>
      <c r="D231" s="306">
        <f t="shared" ca="1" si="95"/>
        <v>12.103610967054689</v>
      </c>
      <c r="E231" s="307">
        <f t="shared" ca="1" si="96"/>
        <v>43.892312032954592</v>
      </c>
      <c r="F231" s="304">
        <f t="shared" ca="1" si="97"/>
        <v>45.530566151103997</v>
      </c>
      <c r="G231" s="306">
        <f t="shared" ca="1" si="98"/>
        <v>33.628213240189048</v>
      </c>
      <c r="H231" s="307">
        <f t="shared" ca="1" si="99"/>
        <v>149.10636513449202</v>
      </c>
      <c r="I231" s="304">
        <f t="shared" ca="1" si="100"/>
        <v>152.85144699788773</v>
      </c>
      <c r="J231" s="306">
        <f t="shared" ca="1" si="101"/>
        <v>39.032950089402753</v>
      </c>
      <c r="K231" s="307">
        <f t="shared" ca="1" si="102"/>
        <v>185.16332516172841</v>
      </c>
      <c r="L231" s="304">
        <f t="shared" ca="1" si="87"/>
        <v>189.23273548102023</v>
      </c>
      <c r="M231" s="306">
        <f t="shared" ca="1" si="103"/>
        <v>1.3489758545419244</v>
      </c>
      <c r="N231" s="304">
        <f t="shared" ca="1" si="104"/>
        <v>77.290623130305903</v>
      </c>
      <c r="P231" s="310">
        <f t="shared" ca="1" si="105"/>
        <v>6</v>
      </c>
      <c r="Q231" s="304">
        <f t="shared" ca="1" si="106"/>
        <v>547.31000000000063</v>
      </c>
      <c r="R231" s="306">
        <f t="shared" ca="1" si="107"/>
        <v>0.27466938888538045</v>
      </c>
      <c r="S231" s="307">
        <f t="shared" ca="1" si="108"/>
        <v>8.3046841025180136</v>
      </c>
      <c r="T231" s="304">
        <f t="shared" ca="1" si="88"/>
        <v>81.468951045701715</v>
      </c>
      <c r="U231" s="311">
        <f t="shared" ca="1" si="89"/>
        <v>0</v>
      </c>
      <c r="V231" s="306">
        <f t="shared" ca="1" si="90"/>
        <v>1.2025255647260116</v>
      </c>
      <c r="W231" s="304">
        <f t="shared" ca="1" si="91"/>
        <v>90.667500081965812</v>
      </c>
      <c r="Y231" s="314" t="str">
        <f t="shared" ca="1" si="109"/>
        <v/>
      </c>
      <c r="Z231" s="315" t="str">
        <f t="shared" ca="1" si="110"/>
        <v/>
      </c>
      <c r="AA231" s="316" t="str">
        <f t="shared" ca="1" si="111"/>
        <v/>
      </c>
      <c r="AC231" s="310" t="e">
        <f t="shared" ca="1" si="112"/>
        <v>#N/A</v>
      </c>
      <c r="AD231" s="323" t="e">
        <f t="shared" ca="1" si="113"/>
        <v>#N/A</v>
      </c>
      <c r="AE231" s="324">
        <f t="shared" ca="1" si="92"/>
        <v>185.16332516172841</v>
      </c>
      <c r="AG231" s="306">
        <f t="shared" ca="1" si="114"/>
        <v>45.479448172888389</v>
      </c>
      <c r="AH231" s="304">
        <f t="shared" ca="1" si="115"/>
        <v>55.049393421968119</v>
      </c>
    </row>
    <row r="232" spans="1:34" x14ac:dyDescent="0.2">
      <c r="A232" s="347">
        <f t="shared" ca="1" si="93"/>
        <v>0.01</v>
      </c>
      <c r="B232" s="304">
        <f t="shared" ca="1" si="94"/>
        <v>2.2799999999999954</v>
      </c>
      <c r="D232" s="306">
        <f t="shared" ca="1" si="95"/>
        <v>12.062573063427223</v>
      </c>
      <c r="E232" s="307">
        <f t="shared" ca="1" si="96"/>
        <v>43.675042776740625</v>
      </c>
      <c r="F232" s="304">
        <f t="shared" ca="1" si="97"/>
        <v>45.310208898885513</v>
      </c>
      <c r="G232" s="306">
        <f t="shared" ca="1" si="98"/>
        <v>33.748838970823321</v>
      </c>
      <c r="H232" s="307">
        <f t="shared" ca="1" si="99"/>
        <v>149.54311556225943</v>
      </c>
      <c r="I232" s="304">
        <f t="shared" ca="1" si="100"/>
        <v>153.30403629371875</v>
      </c>
      <c r="J232" s="306">
        <f t="shared" ca="1" si="101"/>
        <v>39.369835350457812</v>
      </c>
      <c r="K232" s="307">
        <f t="shared" ca="1" si="102"/>
        <v>186.65657256521217</v>
      </c>
      <c r="L232" s="304">
        <f t="shared" ca="1" si="87"/>
        <v>190.76336130744414</v>
      </c>
      <c r="M232" s="306">
        <f t="shared" ca="1" si="103"/>
        <v>1.3488350717227635</v>
      </c>
      <c r="N232" s="304">
        <f t="shared" ca="1" si="104"/>
        <v>77.282556868940034</v>
      </c>
      <c r="P232" s="310">
        <f t="shared" ca="1" si="105"/>
        <v>6</v>
      </c>
      <c r="Q232" s="304">
        <f t="shared" ca="1" si="106"/>
        <v>545.8500000000007</v>
      </c>
      <c r="R232" s="306">
        <f t="shared" ca="1" si="107"/>
        <v>0.27393668290929263</v>
      </c>
      <c r="S232" s="307">
        <f t="shared" ca="1" si="108"/>
        <v>8.3019447356889202</v>
      </c>
      <c r="T232" s="304">
        <f t="shared" ca="1" si="88"/>
        <v>81.442077857108316</v>
      </c>
      <c r="U232" s="311">
        <f t="shared" ca="1" si="89"/>
        <v>0</v>
      </c>
      <c r="V232" s="306">
        <f t="shared" ca="1" si="90"/>
        <v>1.2023459957997071</v>
      </c>
      <c r="W232" s="304">
        <f t="shared" ca="1" si="91"/>
        <v>91.191604022883638</v>
      </c>
      <c r="Y232" s="314" t="str">
        <f t="shared" ca="1" si="109"/>
        <v/>
      </c>
      <c r="Z232" s="315" t="str">
        <f t="shared" ca="1" si="110"/>
        <v/>
      </c>
      <c r="AA232" s="316" t="str">
        <f t="shared" ca="1" si="111"/>
        <v/>
      </c>
      <c r="AC232" s="310" t="e">
        <f t="shared" ca="1" si="112"/>
        <v>#N/A</v>
      </c>
      <c r="AD232" s="323" t="e">
        <f t="shared" ca="1" si="113"/>
        <v>#N/A</v>
      </c>
      <c r="AE232" s="324">
        <f t="shared" ca="1" si="92"/>
        <v>186.65657256521217</v>
      </c>
      <c r="AG232" s="306">
        <f t="shared" ca="1" si="114"/>
        <v>45.258777660319666</v>
      </c>
      <c r="AH232" s="304">
        <f t="shared" ca="1" si="115"/>
        <v>54.828418450109382</v>
      </c>
    </row>
    <row r="233" spans="1:34" x14ac:dyDescent="0.2">
      <c r="A233" s="347">
        <f t="shared" ca="1" si="93"/>
        <v>0.01</v>
      </c>
      <c r="B233" s="304">
        <f t="shared" ca="1" si="94"/>
        <v>2.2899999999999952</v>
      </c>
      <c r="D233" s="306">
        <f t="shared" ca="1" si="95"/>
        <v>12.021446180452791</v>
      </c>
      <c r="E233" s="307">
        <f t="shared" ca="1" si="96"/>
        <v>43.457744023523603</v>
      </c>
      <c r="F233" s="304">
        <f t="shared" ca="1" si="97"/>
        <v>45.08980687343454</v>
      </c>
      <c r="G233" s="306">
        <f t="shared" ca="1" si="98"/>
        <v>33.869053432627851</v>
      </c>
      <c r="H233" s="307">
        <f t="shared" ca="1" si="99"/>
        <v>149.97769300249468</v>
      </c>
      <c r="I233" s="304">
        <f t="shared" ca="1" si="100"/>
        <v>153.75441840406648</v>
      </c>
      <c r="J233" s="306">
        <f t="shared" ca="1" si="101"/>
        <v>39.707924812475071</v>
      </c>
      <c r="K233" s="307">
        <f t="shared" ca="1" si="102"/>
        <v>188.15417660803595</v>
      </c>
      <c r="L233" s="304">
        <f t="shared" ca="1" si="87"/>
        <v>192.29850095089446</v>
      </c>
      <c r="M233" s="306">
        <f t="shared" ca="1" si="103"/>
        <v>1.3486946136673903</v>
      </c>
      <c r="N233" s="304">
        <f t="shared" ca="1" si="104"/>
        <v>77.274509215168536</v>
      </c>
      <c r="P233" s="310">
        <f t="shared" ca="1" si="105"/>
        <v>6</v>
      </c>
      <c r="Q233" s="304">
        <f t="shared" ca="1" si="106"/>
        <v>544.39000000000067</v>
      </c>
      <c r="R233" s="306">
        <f t="shared" ca="1" si="107"/>
        <v>0.27320397693320475</v>
      </c>
      <c r="S233" s="307">
        <f t="shared" ca="1" si="108"/>
        <v>8.2992126959195875</v>
      </c>
      <c r="T233" s="304">
        <f t="shared" ca="1" si="88"/>
        <v>81.415276546971157</v>
      </c>
      <c r="U233" s="311">
        <f t="shared" ca="1" si="89"/>
        <v>0</v>
      </c>
      <c r="V233" s="306">
        <f t="shared" ca="1" si="90"/>
        <v>1.2021659296507741</v>
      </c>
      <c r="W233" s="304">
        <f t="shared" ca="1" si="91"/>
        <v>91.714465603176123</v>
      </c>
      <c r="Y233" s="314" t="str">
        <f t="shared" ca="1" si="109"/>
        <v/>
      </c>
      <c r="Z233" s="315" t="str">
        <f t="shared" ca="1" si="110"/>
        <v/>
      </c>
      <c r="AA233" s="316" t="str">
        <f t="shared" ca="1" si="111"/>
        <v/>
      </c>
      <c r="AC233" s="310" t="e">
        <f t="shared" ca="1" si="112"/>
        <v>#N/A</v>
      </c>
      <c r="AD233" s="323" t="e">
        <f t="shared" ca="1" si="113"/>
        <v>#N/A</v>
      </c>
      <c r="AE233" s="324">
        <f t="shared" ca="1" si="92"/>
        <v>188.15417660803595</v>
      </c>
      <c r="AG233" s="306">
        <f t="shared" ca="1" si="114"/>
        <v>45.038059367836055</v>
      </c>
      <c r="AH233" s="304">
        <f t="shared" ca="1" si="115"/>
        <v>54.607396217226452</v>
      </c>
    </row>
    <row r="234" spans="1:34" x14ac:dyDescent="0.2">
      <c r="A234" s="347">
        <f t="shared" ca="1" si="93"/>
        <v>0.01</v>
      </c>
      <c r="B234" s="304">
        <f t="shared" ca="1" si="94"/>
        <v>2.2999999999999949</v>
      </c>
      <c r="D234" s="306">
        <f t="shared" ca="1" si="95"/>
        <v>11.980231465141303</v>
      </c>
      <c r="E234" s="307">
        <f t="shared" ca="1" si="96"/>
        <v>43.240419030809647</v>
      </c>
      <c r="F234" s="304">
        <f t="shared" ca="1" si="97"/>
        <v>44.869363533689295</v>
      </c>
      <c r="G234" s="306">
        <f t="shared" ca="1" si="98"/>
        <v>33.988855747279267</v>
      </c>
      <c r="H234" s="307">
        <f t="shared" ca="1" si="99"/>
        <v>150.41009719280277</v>
      </c>
      <c r="I234" s="304">
        <f t="shared" ca="1" si="100"/>
        <v>154.20259288532645</v>
      </c>
      <c r="J234" s="306">
        <f t="shared" ca="1" si="101"/>
        <v>40.047214358374603</v>
      </c>
      <c r="K234" s="307">
        <f t="shared" ca="1" si="102"/>
        <v>189.65611555901245</v>
      </c>
      <c r="L234" s="304">
        <f t="shared" ca="1" si="87"/>
        <v>193.8381323341697</v>
      </c>
      <c r="M234" s="306">
        <f t="shared" ca="1" si="103"/>
        <v>1.3485544766768194</v>
      </c>
      <c r="N234" s="304">
        <f t="shared" ca="1" si="104"/>
        <v>77.266479957055168</v>
      </c>
      <c r="P234" s="310">
        <f t="shared" ca="1" si="105"/>
        <v>6</v>
      </c>
      <c r="Q234" s="304">
        <f t="shared" ca="1" si="106"/>
        <v>542.93000000000075</v>
      </c>
      <c r="R234" s="306">
        <f t="shared" ca="1" si="107"/>
        <v>0.27247127095711693</v>
      </c>
      <c r="S234" s="307">
        <f t="shared" ca="1" si="108"/>
        <v>8.2964879832100156</v>
      </c>
      <c r="T234" s="304">
        <f t="shared" ca="1" si="88"/>
        <v>81.388547115290251</v>
      </c>
      <c r="U234" s="311">
        <f t="shared" ca="1" si="89"/>
        <v>0</v>
      </c>
      <c r="V234" s="306">
        <f t="shared" ca="1" si="90"/>
        <v>1.2019853691187194</v>
      </c>
      <c r="W234" s="304">
        <f t="shared" ca="1" si="91"/>
        <v>92.236061177366224</v>
      </c>
      <c r="Y234" s="314" t="str">
        <f t="shared" ca="1" si="109"/>
        <v/>
      </c>
      <c r="Z234" s="315" t="str">
        <f t="shared" ca="1" si="110"/>
        <v/>
      </c>
      <c r="AA234" s="316" t="str">
        <f t="shared" ca="1" si="111"/>
        <v/>
      </c>
      <c r="AC234" s="310" t="e">
        <f t="shared" ca="1" si="112"/>
        <v>#N/A</v>
      </c>
      <c r="AD234" s="323" t="e">
        <f t="shared" ca="1" si="113"/>
        <v>#N/A</v>
      </c>
      <c r="AE234" s="324">
        <f t="shared" ca="1" si="92"/>
        <v>189.65611555901245</v>
      </c>
      <c r="AG234" s="306">
        <f t="shared" ca="1" si="114"/>
        <v>44.817296711571245</v>
      </c>
      <c r="AH234" s="304">
        <f t="shared" ca="1" si="115"/>
        <v>54.386330132698347</v>
      </c>
    </row>
    <row r="235" spans="1:34" x14ac:dyDescent="0.2">
      <c r="A235" s="347">
        <f t="shared" ca="1" si="93"/>
        <v>0.01</v>
      </c>
      <c r="B235" s="304">
        <f t="shared" ca="1" si="94"/>
        <v>2.3099999999999947</v>
      </c>
      <c r="D235" s="306">
        <f t="shared" ca="1" si="95"/>
        <v>11.938930057391117</v>
      </c>
      <c r="E235" s="307">
        <f t="shared" ca="1" si="96"/>
        <v>43.023071041352019</v>
      </c>
      <c r="F235" s="304">
        <f t="shared" ca="1" si="97"/>
        <v>44.648882323575577</v>
      </c>
      <c r="G235" s="306">
        <f t="shared" ca="1" si="98"/>
        <v>34.108245047853181</v>
      </c>
      <c r="H235" s="307">
        <f t="shared" ca="1" si="99"/>
        <v>150.84032790321629</v>
      </c>
      <c r="I235" s="304">
        <f t="shared" ca="1" si="100"/>
        <v>154.64855932789743</v>
      </c>
      <c r="J235" s="306">
        <f t="shared" ca="1" si="101"/>
        <v>40.387699862350267</v>
      </c>
      <c r="K235" s="307">
        <f t="shared" ca="1" si="102"/>
        <v>191.16236768449255</v>
      </c>
      <c r="L235" s="304">
        <f t="shared" ca="1" si="87"/>
        <v>195.38223337579191</v>
      </c>
      <c r="M235" s="306">
        <f t="shared" ca="1" si="103"/>
        <v>1.348414657095298</v>
      </c>
      <c r="N235" s="304">
        <f t="shared" ca="1" si="104"/>
        <v>77.258468885140701</v>
      </c>
      <c r="P235" s="310">
        <f t="shared" ca="1" si="105"/>
        <v>6</v>
      </c>
      <c r="Q235" s="304">
        <f t="shared" ca="1" si="106"/>
        <v>541.47000000000071</v>
      </c>
      <c r="R235" s="306">
        <f t="shared" ca="1" si="107"/>
        <v>0.271738564981029</v>
      </c>
      <c r="S235" s="307">
        <f t="shared" ca="1" si="108"/>
        <v>8.2937705975602061</v>
      </c>
      <c r="T235" s="304">
        <f t="shared" ca="1" si="88"/>
        <v>81.361889562065628</v>
      </c>
      <c r="U235" s="311">
        <f t="shared" ca="1" si="89"/>
        <v>0</v>
      </c>
      <c r="V235" s="306">
        <f t="shared" ca="1" si="90"/>
        <v>1.2018043170423618</v>
      </c>
      <c r="W235" s="304">
        <f t="shared" ca="1" si="91"/>
        <v>92.756367269839728</v>
      </c>
      <c r="Y235" s="314" t="str">
        <f t="shared" ca="1" si="109"/>
        <v/>
      </c>
      <c r="Z235" s="315" t="str">
        <f t="shared" ca="1" si="110"/>
        <v/>
      </c>
      <c r="AA235" s="316" t="str">
        <f t="shared" ca="1" si="111"/>
        <v/>
      </c>
      <c r="AC235" s="310" t="e">
        <f t="shared" ca="1" si="112"/>
        <v>#N/A</v>
      </c>
      <c r="AD235" s="323" t="e">
        <f t="shared" ca="1" si="113"/>
        <v>#N/A</v>
      </c>
      <c r="AE235" s="324">
        <f t="shared" ca="1" si="92"/>
        <v>191.16236768449255</v>
      </c>
      <c r="AG235" s="306">
        <f t="shared" ca="1" si="114"/>
        <v>44.596493091878017</v>
      </c>
      <c r="AH235" s="304">
        <f t="shared" ca="1" si="115"/>
        <v>54.16522359019509</v>
      </c>
    </row>
    <row r="236" spans="1:34" x14ac:dyDescent="0.2">
      <c r="A236" s="347">
        <f t="shared" ca="1" si="93"/>
        <v>0.01</v>
      </c>
      <c r="B236" s="304">
        <f t="shared" ca="1" si="94"/>
        <v>2.3199999999999945</v>
      </c>
      <c r="D236" s="306">
        <f t="shared" ca="1" si="95"/>
        <v>11.897543090030695</v>
      </c>
      <c r="E236" s="307">
        <f t="shared" ca="1" si="96"/>
        <v>42.805703283034532</v>
      </c>
      <c r="F236" s="304">
        <f t="shared" ca="1" si="97"/>
        <v>44.428366671917281</v>
      </c>
      <c r="G236" s="306">
        <f t="shared" ca="1" si="98"/>
        <v>34.227220478753487</v>
      </c>
      <c r="H236" s="307">
        <f t="shared" ca="1" si="99"/>
        <v>151.26838493604663</v>
      </c>
      <c r="I236" s="304">
        <f t="shared" ca="1" si="100"/>
        <v>155.09231735602245</v>
      </c>
      <c r="J236" s="306">
        <f t="shared" ca="1" si="101"/>
        <v>40.729377189983303</v>
      </c>
      <c r="K236" s="307">
        <f t="shared" ca="1" si="102"/>
        <v>192.67291124868888</v>
      </c>
      <c r="L236" s="304">
        <f t="shared" ca="1" si="87"/>
        <v>196.93078199034571</v>
      </c>
      <c r="M236" s="306">
        <f t="shared" ca="1" si="103"/>
        <v>1.3482751513095554</v>
      </c>
      <c r="N236" s="304">
        <f t="shared" ca="1" si="104"/>
        <v>77.250475792399996</v>
      </c>
      <c r="P236" s="310">
        <f t="shared" ca="1" si="105"/>
        <v>6</v>
      </c>
      <c r="Q236" s="304">
        <f t="shared" ca="1" si="106"/>
        <v>540.01000000000079</v>
      </c>
      <c r="R236" s="306">
        <f t="shared" ca="1" si="107"/>
        <v>0.27100585900494117</v>
      </c>
      <c r="S236" s="307">
        <f t="shared" ca="1" si="108"/>
        <v>8.2910605389701573</v>
      </c>
      <c r="T236" s="304">
        <f t="shared" ca="1" si="88"/>
        <v>81.335303887297243</v>
      </c>
      <c r="U236" s="311">
        <f t="shared" ca="1" si="89"/>
        <v>0</v>
      </c>
      <c r="V236" s="306">
        <f t="shared" ca="1" si="90"/>
        <v>1.2016227762597826</v>
      </c>
      <c r="W236" s="304">
        <f t="shared" ca="1" si="91"/>
        <v>93.275360575269417</v>
      </c>
      <c r="Y236" s="314" t="str">
        <f t="shared" ca="1" si="109"/>
        <v/>
      </c>
      <c r="Z236" s="315" t="str">
        <f t="shared" ca="1" si="110"/>
        <v/>
      </c>
      <c r="AA236" s="316" t="str">
        <f t="shared" ca="1" si="111"/>
        <v/>
      </c>
      <c r="AC236" s="310" t="e">
        <f t="shared" ca="1" si="112"/>
        <v>#N/A</v>
      </c>
      <c r="AD236" s="323" t="e">
        <f t="shared" ca="1" si="113"/>
        <v>#N/A</v>
      </c>
      <c r="AE236" s="324">
        <f t="shared" ca="1" si="92"/>
        <v>192.67291124868888</v>
      </c>
      <c r="AG236" s="306">
        <f t="shared" ca="1" si="114"/>
        <v>44.375651893220734</v>
      </c>
      <c r="AH236" s="304">
        <f t="shared" ca="1" si="115"/>
        <v>53.944079967568896</v>
      </c>
    </row>
    <row r="237" spans="1:34" x14ac:dyDescent="0.2">
      <c r="A237" s="347">
        <f t="shared" ca="1" si="93"/>
        <v>0.01</v>
      </c>
      <c r="B237" s="304">
        <f t="shared" ca="1" si="94"/>
        <v>2.3299999999999943</v>
      </c>
      <c r="D237" s="306">
        <f t="shared" ca="1" si="95"/>
        <v>11.856071688859039</v>
      </c>
      <c r="E237" s="307">
        <f t="shared" ca="1" si="96"/>
        <v>42.588318968756901</v>
      </c>
      <c r="F237" s="304">
        <f t="shared" ca="1" si="97"/>
        <v>44.207819992349137</v>
      </c>
      <c r="G237" s="306">
        <f t="shared" ca="1" si="98"/>
        <v>34.345781195642076</v>
      </c>
      <c r="H237" s="307">
        <f t="shared" ca="1" si="99"/>
        <v>151.6942681257342</v>
      </c>
      <c r="I237" s="304">
        <f t="shared" ca="1" si="100"/>
        <v>155.53386662762892</v>
      </c>
      <c r="J237" s="306">
        <f t="shared" ca="1" si="101"/>
        <v>41.072242198355283</v>
      </c>
      <c r="K237" s="307">
        <f t="shared" ca="1" si="102"/>
        <v>194.18772451399778</v>
      </c>
      <c r="L237" s="304">
        <f t="shared" ca="1" si="87"/>
        <v>198.48375608881614</v>
      </c>
      <c r="M237" s="306">
        <f t="shared" ca="1" si="103"/>
        <v>1.3481359557480697</v>
      </c>
      <c r="N237" s="304">
        <f t="shared" ca="1" si="104"/>
        <v>77.2425004741999</v>
      </c>
      <c r="P237" s="310">
        <f t="shared" ca="1" si="105"/>
        <v>6</v>
      </c>
      <c r="Q237" s="304">
        <f t="shared" ca="1" si="106"/>
        <v>538.55000000000086</v>
      </c>
      <c r="R237" s="306">
        <f t="shared" ca="1" si="107"/>
        <v>0.27027315302885335</v>
      </c>
      <c r="S237" s="307">
        <f t="shared" ca="1" si="108"/>
        <v>8.2883578074398692</v>
      </c>
      <c r="T237" s="304">
        <f t="shared" ca="1" si="88"/>
        <v>81.308790090985127</v>
      </c>
      <c r="U237" s="311">
        <f t="shared" ca="1" si="89"/>
        <v>0</v>
      </c>
      <c r="V237" s="306">
        <f t="shared" ca="1" si="90"/>
        <v>1.2014407496082766</v>
      </c>
      <c r="W237" s="304">
        <f t="shared" ca="1" si="91"/>
        <v>93.793017959023928</v>
      </c>
      <c r="Y237" s="314" t="str">
        <f t="shared" ca="1" si="109"/>
        <v/>
      </c>
      <c r="Z237" s="315" t="str">
        <f t="shared" ca="1" si="110"/>
        <v/>
      </c>
      <c r="AA237" s="316" t="str">
        <f t="shared" ca="1" si="111"/>
        <v/>
      </c>
      <c r="AC237" s="310" t="e">
        <f t="shared" ca="1" si="112"/>
        <v>#N/A</v>
      </c>
      <c r="AD237" s="323" t="e">
        <f t="shared" ca="1" si="113"/>
        <v>#N/A</v>
      </c>
      <c r="AE237" s="324">
        <f t="shared" ca="1" si="92"/>
        <v>194.18772451399778</v>
      </c>
      <c r="AG237" s="306">
        <f t="shared" ca="1" si="114"/>
        <v>44.15477648406948</v>
      </c>
      <c r="AH237" s="304">
        <f t="shared" ca="1" si="115"/>
        <v>53.722902626747135</v>
      </c>
    </row>
    <row r="238" spans="1:34" x14ac:dyDescent="0.2">
      <c r="A238" s="347">
        <f t="shared" ca="1" si="93"/>
        <v>0.01</v>
      </c>
      <c r="B238" s="304">
        <f t="shared" ca="1" si="94"/>
        <v>2.3399999999999941</v>
      </c>
      <c r="D238" s="306">
        <f t="shared" ca="1" si="95"/>
        <v>11.814516972684926</v>
      </c>
      <c r="E238" s="307">
        <f t="shared" ca="1" si="96"/>
        <v>42.370921296322294</v>
      </c>
      <c r="F238" s="304">
        <f t="shared" ca="1" si="97"/>
        <v>43.987245683231841</v>
      </c>
      <c r="G238" s="306">
        <f t="shared" ca="1" si="98"/>
        <v>34.463926365368927</v>
      </c>
      <c r="H238" s="307">
        <f t="shared" ca="1" si="99"/>
        <v>152.11797733869741</v>
      </c>
      <c r="I238" s="304">
        <f t="shared" ca="1" si="100"/>
        <v>155.97320683416763</v>
      </c>
      <c r="J238" s="306">
        <f t="shared" ca="1" si="101"/>
        <v>41.416290736160342</v>
      </c>
      <c r="K238" s="307">
        <f t="shared" ca="1" si="102"/>
        <v>195.70678574131995</v>
      </c>
      <c r="L238" s="304">
        <f t="shared" ca="1" si="87"/>
        <v>200.04113357892442</v>
      </c>
      <c r="M238" s="306">
        <f t="shared" ca="1" si="103"/>
        <v>1.3479970668803476</v>
      </c>
      <c r="N238" s="304">
        <f t="shared" ca="1" si="104"/>
        <v>77.234542728258077</v>
      </c>
      <c r="P238" s="310">
        <f t="shared" ca="1" si="105"/>
        <v>6</v>
      </c>
      <c r="Q238" s="304">
        <f t="shared" ca="1" si="106"/>
        <v>537.09000000000083</v>
      </c>
      <c r="R238" s="306">
        <f t="shared" ca="1" si="107"/>
        <v>0.26954044705276542</v>
      </c>
      <c r="S238" s="307">
        <f t="shared" ca="1" si="108"/>
        <v>8.2856624029693418</v>
      </c>
      <c r="T238" s="304">
        <f t="shared" ca="1" si="88"/>
        <v>81.28234817312925</v>
      </c>
      <c r="U238" s="311">
        <f t="shared" ca="1" si="89"/>
        <v>0</v>
      </c>
      <c r="V238" s="306">
        <f t="shared" ca="1" si="90"/>
        <v>1.201258239924301</v>
      </c>
      <c r="W238" s="304">
        <f t="shared" ca="1" si="91"/>
        <v>94.309316457560186</v>
      </c>
      <c r="Y238" s="314" t="str">
        <f t="shared" ca="1" si="109"/>
        <v/>
      </c>
      <c r="Z238" s="315" t="str">
        <f t="shared" ca="1" si="110"/>
        <v/>
      </c>
      <c r="AA238" s="316" t="str">
        <f t="shared" ca="1" si="111"/>
        <v/>
      </c>
      <c r="AC238" s="310" t="e">
        <f t="shared" ca="1" si="112"/>
        <v>#N/A</v>
      </c>
      <c r="AD238" s="323" t="e">
        <f t="shared" ca="1" si="113"/>
        <v>#N/A</v>
      </c>
      <c r="AE238" s="324">
        <f t="shared" ca="1" si="92"/>
        <v>195.70678574131995</v>
      </c>
      <c r="AG238" s="306">
        <f t="shared" ca="1" si="114"/>
        <v>43.933870216796151</v>
      </c>
      <c r="AH238" s="304">
        <f t="shared" ca="1" si="115"/>
        <v>53.50169491362719</v>
      </c>
    </row>
    <row r="239" spans="1:34" x14ac:dyDescent="0.2">
      <c r="A239" s="347">
        <f t="shared" ca="1" si="93"/>
        <v>0.01</v>
      </c>
      <c r="B239" s="304">
        <f t="shared" ca="1" si="94"/>
        <v>2.3499999999999939</v>
      </c>
      <c r="D239" s="306">
        <f t="shared" ca="1" si="95"/>
        <v>11.772880053365158</v>
      </c>
      <c r="E239" s="307">
        <f t="shared" ca="1" si="96"/>
        <v>42.153513448327125</v>
      </c>
      <c r="F239" s="304">
        <f t="shared" ca="1" si="97"/>
        <v>43.766647127569861</v>
      </c>
      <c r="G239" s="306">
        <f t="shared" ca="1" si="98"/>
        <v>34.581655165902582</v>
      </c>
      <c r="H239" s="307">
        <f t="shared" ca="1" si="99"/>
        <v>152.53951247318068</v>
      </c>
      <c r="I239" s="304">
        <f t="shared" ca="1" si="100"/>
        <v>156.41033770045073</v>
      </c>
      <c r="J239" s="306">
        <f t="shared" ca="1" si="101"/>
        <v>41.7615186438167</v>
      </c>
      <c r="K239" s="307">
        <f t="shared" ca="1" si="102"/>
        <v>197.23007319037933</v>
      </c>
      <c r="L239" s="304">
        <f t="shared" ca="1" si="87"/>
        <v>201.60289236546245</v>
      </c>
      <c r="M239" s="306">
        <f t="shared" ca="1" si="103"/>
        <v>1.347858481216222</v>
      </c>
      <c r="N239" s="304">
        <f t="shared" ca="1" si="104"/>
        <v>77.226602354602662</v>
      </c>
      <c r="P239" s="310">
        <f t="shared" ca="1" si="105"/>
        <v>6</v>
      </c>
      <c r="Q239" s="304">
        <f t="shared" ca="1" si="106"/>
        <v>535.6300000000009</v>
      </c>
      <c r="R239" s="306">
        <f t="shared" ca="1" si="107"/>
        <v>0.2688077410766776</v>
      </c>
      <c r="S239" s="307">
        <f t="shared" ca="1" si="108"/>
        <v>8.282974325558575</v>
      </c>
      <c r="T239" s="304">
        <f t="shared" ca="1" si="88"/>
        <v>81.255978133729627</v>
      </c>
      <c r="U239" s="311">
        <f t="shared" ca="1" si="89"/>
        <v>0</v>
      </c>
      <c r="V239" s="306">
        <f t="shared" ca="1" si="90"/>
        <v>1.2010752500434285</v>
      </c>
      <c r="W239" s="304">
        <f t="shared" ca="1" si="91"/>
        <v>94.824233278800946</v>
      </c>
      <c r="Y239" s="314" t="str">
        <f t="shared" ca="1" si="109"/>
        <v/>
      </c>
      <c r="Z239" s="315" t="str">
        <f t="shared" ca="1" si="110"/>
        <v/>
      </c>
      <c r="AA239" s="316" t="str">
        <f t="shared" ca="1" si="111"/>
        <v/>
      </c>
      <c r="AC239" s="310" t="e">
        <f t="shared" ca="1" si="112"/>
        <v>#N/A</v>
      </c>
      <c r="AD239" s="323" t="e">
        <f t="shared" ca="1" si="113"/>
        <v>#N/A</v>
      </c>
      <c r="AE239" s="324">
        <f t="shared" ca="1" si="92"/>
        <v>197.23007319037933</v>
      </c>
      <c r="AG239" s="306">
        <f t="shared" ca="1" si="114"/>
        <v>43.712936427572586</v>
      </c>
      <c r="AH239" s="304">
        <f t="shared" ca="1" si="115"/>
        <v>53.280460157973458</v>
      </c>
    </row>
    <row r="240" spans="1:34" x14ac:dyDescent="0.2">
      <c r="A240" s="347">
        <f t="shared" ca="1" si="93"/>
        <v>0.01</v>
      </c>
      <c r="B240" s="304">
        <f t="shared" ca="1" si="94"/>
        <v>2.3599999999999937</v>
      </c>
      <c r="D240" s="306">
        <f t="shared" ca="1" si="95"/>
        <v>11.731162035841592</v>
      </c>
      <c r="E240" s="307">
        <f t="shared" ca="1" si="96"/>
        <v>41.936098592052637</v>
      </c>
      <c r="F240" s="304">
        <f t="shared" ca="1" si="97"/>
        <v>43.54602769293119</v>
      </c>
      <c r="G240" s="306">
        <f t="shared" ca="1" si="98"/>
        <v>34.698966786260996</v>
      </c>
      <c r="H240" s="307">
        <f t="shared" ca="1" si="99"/>
        <v>152.9588734591012</v>
      </c>
      <c r="I240" s="304">
        <f t="shared" ca="1" si="100"/>
        <v>156.84525898448882</v>
      </c>
      <c r="J240" s="306">
        <f t="shared" ca="1" si="101"/>
        <v>42.107921753577521</v>
      </c>
      <c r="K240" s="307">
        <f t="shared" ca="1" si="102"/>
        <v>198.75756512004074</v>
      </c>
      <c r="L240" s="304">
        <f t="shared" ca="1" si="87"/>
        <v>203.16901035062568</v>
      </c>
      <c r="M240" s="306">
        <f t="shared" ca="1" si="103"/>
        <v>1.3477201953051618</v>
      </c>
      <c r="N240" s="304">
        <f t="shared" ca="1" si="104"/>
        <v>77.218679155532797</v>
      </c>
      <c r="P240" s="310">
        <f t="shared" ca="1" si="105"/>
        <v>6</v>
      </c>
      <c r="Q240" s="304">
        <f t="shared" ca="1" si="106"/>
        <v>534.17000000000087</v>
      </c>
      <c r="R240" s="306">
        <f t="shared" ca="1" si="107"/>
        <v>0.26807503510058972</v>
      </c>
      <c r="S240" s="307">
        <f t="shared" ca="1" si="108"/>
        <v>8.280293575207569</v>
      </c>
      <c r="T240" s="304">
        <f t="shared" ca="1" si="88"/>
        <v>81.229679972786258</v>
      </c>
      <c r="U240" s="311">
        <f t="shared" ca="1" si="89"/>
        <v>0</v>
      </c>
      <c r="V240" s="306">
        <f t="shared" ca="1" si="90"/>
        <v>1.200891782800295</v>
      </c>
      <c r="W240" s="304">
        <f t="shared" ca="1" si="91"/>
        <v>95.33774580249603</v>
      </c>
      <c r="Y240" s="314" t="str">
        <f t="shared" ca="1" si="109"/>
        <v/>
      </c>
      <c r="Z240" s="315" t="str">
        <f t="shared" ca="1" si="110"/>
        <v/>
      </c>
      <c r="AA240" s="316" t="str">
        <f t="shared" ca="1" si="111"/>
        <v/>
      </c>
      <c r="AC240" s="310" t="e">
        <f t="shared" ca="1" si="112"/>
        <v>#N/A</v>
      </c>
      <c r="AD240" s="323" t="e">
        <f t="shared" ca="1" si="113"/>
        <v>#N/A</v>
      </c>
      <c r="AE240" s="324">
        <f t="shared" ca="1" si="92"/>
        <v>198.75756512004074</v>
      </c>
      <c r="AG240" s="306">
        <f t="shared" ca="1" si="114"/>
        <v>43.491978436270244</v>
      </c>
      <c r="AH240" s="304">
        <f t="shared" ca="1" si="115"/>
        <v>53.059201673315847</v>
      </c>
    </row>
    <row r="241" spans="1:34" x14ac:dyDescent="0.2">
      <c r="A241" s="347">
        <f t="shared" ca="1" si="93"/>
        <v>0.01</v>
      </c>
      <c r="B241" s="304">
        <f t="shared" ca="1" si="94"/>
        <v>2.3699999999999934</v>
      </c>
      <c r="D241" s="306">
        <f t="shared" ca="1" si="95"/>
        <v>11.689364018177299</v>
      </c>
      <c r="E241" s="307">
        <f t="shared" ca="1" si="96"/>
        <v>41.718679879358987</v>
      </c>
      <c r="F241" s="304">
        <f t="shared" ca="1" si="97"/>
        <v>43.325390731370106</v>
      </c>
      <c r="G241" s="306">
        <f t="shared" ca="1" si="98"/>
        <v>34.815860426442768</v>
      </c>
      <c r="H241" s="307">
        <f t="shared" ca="1" si="99"/>
        <v>153.37606025789478</v>
      </c>
      <c r="I241" s="304">
        <f t="shared" ca="1" si="100"/>
        <v>157.2779704773269</v>
      </c>
      <c r="J241" s="306">
        <f t="shared" ca="1" si="101"/>
        <v>42.455495889641043</v>
      </c>
      <c r="K241" s="307">
        <f t="shared" ca="1" si="102"/>
        <v>200.28923978862571</v>
      </c>
      <c r="L241" s="304">
        <f t="shared" ca="1" si="87"/>
        <v>204.73946543434397</v>
      </c>
      <c r="M241" s="306">
        <f t="shared" ca="1" si="103"/>
        <v>1.3475822057355964</v>
      </c>
      <c r="N241" s="304">
        <f t="shared" ca="1" si="104"/>
        <v>77.210772935579868</v>
      </c>
      <c r="P241" s="310">
        <f t="shared" ca="1" si="105"/>
        <v>6</v>
      </c>
      <c r="Q241" s="304">
        <f t="shared" ca="1" si="106"/>
        <v>532.71000000000095</v>
      </c>
      <c r="R241" s="306">
        <f t="shared" ca="1" si="107"/>
        <v>0.2673423291245019</v>
      </c>
      <c r="S241" s="307">
        <f t="shared" ca="1" si="108"/>
        <v>8.2776201519163237</v>
      </c>
      <c r="T241" s="304">
        <f t="shared" ca="1" si="88"/>
        <v>81.203453690299142</v>
      </c>
      <c r="U241" s="311">
        <f t="shared" ca="1" si="89"/>
        <v>0</v>
      </c>
      <c r="V241" s="306">
        <f t="shared" ca="1" si="90"/>
        <v>1.2007078410285545</v>
      </c>
      <c r="W241" s="304">
        <f t="shared" ca="1" si="91"/>
        <v>95.849831580568747</v>
      </c>
      <c r="Y241" s="314" t="str">
        <f t="shared" ca="1" si="109"/>
        <v/>
      </c>
      <c r="Z241" s="315" t="str">
        <f t="shared" ca="1" si="110"/>
        <v/>
      </c>
      <c r="AA241" s="316" t="str">
        <f t="shared" ca="1" si="111"/>
        <v/>
      </c>
      <c r="AC241" s="310" t="e">
        <f t="shared" ca="1" si="112"/>
        <v>#N/A</v>
      </c>
      <c r="AD241" s="323" t="e">
        <f t="shared" ca="1" si="113"/>
        <v>#N/A</v>
      </c>
      <c r="AE241" s="324">
        <f t="shared" ca="1" si="92"/>
        <v>200.28923978862571</v>
      </c>
      <c r="AG241" s="306">
        <f t="shared" ca="1" si="114"/>
        <v>43.270999546362155</v>
      </c>
      <c r="AH241" s="304">
        <f t="shared" ca="1" si="115"/>
        <v>52.837922756850631</v>
      </c>
    </row>
    <row r="242" spans="1:34" x14ac:dyDescent="0.2">
      <c r="A242" s="347">
        <f t="shared" ca="1" si="93"/>
        <v>0.01</v>
      </c>
      <c r="B242" s="304">
        <f t="shared" ca="1" si="94"/>
        <v>2.3799999999999932</v>
      </c>
      <c r="D242" s="306">
        <f t="shared" ca="1" si="95"/>
        <v>11.647487091591675</v>
      </c>
      <c r="E242" s="307">
        <f t="shared" ca="1" si="96"/>
        <v>41.501260446580972</v>
      </c>
      <c r="F242" s="304">
        <f t="shared" ca="1" si="97"/>
        <v>43.104739579351843</v>
      </c>
      <c r="G242" s="306">
        <f t="shared" ca="1" si="98"/>
        <v>34.932335297358684</v>
      </c>
      <c r="H242" s="307">
        <f t="shared" ca="1" si="99"/>
        <v>153.79107286236058</v>
      </c>
      <c r="I242" s="304">
        <f t="shared" ca="1" si="100"/>
        <v>157.7084720028794</v>
      </c>
      <c r="J242" s="306">
        <f t="shared" ca="1" si="101"/>
        <v>42.804236868260048</v>
      </c>
      <c r="K242" s="307">
        <f t="shared" ca="1" si="102"/>
        <v>201.82507545422698</v>
      </c>
      <c r="L242" s="304">
        <f t="shared" ca="1" si="87"/>
        <v>206.31423551461137</v>
      </c>
      <c r="M242" s="306">
        <f t="shared" ca="1" si="103"/>
        <v>1.3474445091342551</v>
      </c>
      <c r="N242" s="304">
        <f t="shared" ca="1" si="104"/>
        <v>77.202883501469714</v>
      </c>
      <c r="P242" s="310">
        <f t="shared" ca="1" si="105"/>
        <v>6</v>
      </c>
      <c r="Q242" s="304">
        <f t="shared" ca="1" si="106"/>
        <v>531.25000000000102</v>
      </c>
      <c r="R242" s="306">
        <f t="shared" ca="1" si="107"/>
        <v>0.26660962314841402</v>
      </c>
      <c r="S242" s="307">
        <f t="shared" ca="1" si="108"/>
        <v>8.2749540556848391</v>
      </c>
      <c r="T242" s="304">
        <f t="shared" ca="1" si="88"/>
        <v>81.17729928626828</v>
      </c>
      <c r="U242" s="311">
        <f t="shared" ca="1" si="89"/>
        <v>0</v>
      </c>
      <c r="V242" s="306">
        <f t="shared" ca="1" si="90"/>
        <v>1.200523427560827</v>
      </c>
      <c r="W242" s="304">
        <f t="shared" ca="1" si="91"/>
        <v>96.36046833744615</v>
      </c>
      <c r="Y242" s="314" t="str">
        <f t="shared" ca="1" si="109"/>
        <v/>
      </c>
      <c r="Z242" s="315" t="str">
        <f t="shared" ca="1" si="110"/>
        <v/>
      </c>
      <c r="AA242" s="316" t="str">
        <f t="shared" ca="1" si="111"/>
        <v/>
      </c>
      <c r="AC242" s="310" t="e">
        <f t="shared" ca="1" si="112"/>
        <v>#N/A</v>
      </c>
      <c r="AD242" s="323" t="e">
        <f t="shared" ca="1" si="113"/>
        <v>#N/A</v>
      </c>
      <c r="AE242" s="324">
        <f t="shared" ca="1" si="92"/>
        <v>201.82507545422698</v>
      </c>
      <c r="AG242" s="306">
        <f t="shared" ca="1" si="114"/>
        <v>43.050003044826383</v>
      </c>
      <c r="AH242" s="304">
        <f t="shared" ca="1" si="115"/>
        <v>52.616626689342787</v>
      </c>
    </row>
    <row r="243" spans="1:34" x14ac:dyDescent="0.2">
      <c r="A243" s="347">
        <f t="shared" ca="1" si="93"/>
        <v>0.01</v>
      </c>
      <c r="B243" s="304">
        <f t="shared" ca="1" si="94"/>
        <v>2.389999999999993</v>
      </c>
      <c r="D243" s="306">
        <f t="shared" ca="1" si="95"/>
        <v>11.605532340494541</v>
      </c>
      <c r="E243" s="307">
        <f t="shared" ca="1" si="96"/>
        <v>41.283843414426222</v>
      </c>
      <c r="F243" s="304">
        <f t="shared" ca="1" si="97"/>
        <v>42.884077557680172</v>
      </c>
      <c r="G243" s="306">
        <f t="shared" ca="1" si="98"/>
        <v>35.048390620763627</v>
      </c>
      <c r="H243" s="307">
        <f t="shared" ca="1" si="99"/>
        <v>154.20391129650483</v>
      </c>
      <c r="I243" s="304">
        <f t="shared" ca="1" si="100"/>
        <v>158.13676341776431</v>
      </c>
      <c r="J243" s="306">
        <f t="shared" ca="1" si="101"/>
        <v>43.154140497850662</v>
      </c>
      <c r="K243" s="307">
        <f t="shared" ca="1" si="102"/>
        <v>203.3650503750213</v>
      </c>
      <c r="L243" s="304">
        <f t="shared" ca="1" si="87"/>
        <v>207.89329848781367</v>
      </c>
      <c r="M243" s="306">
        <f t="shared" ca="1" si="103"/>
        <v>1.3473071021655187</v>
      </c>
      <c r="N243" s="304">
        <f t="shared" ca="1" si="104"/>
        <v>77.195010662085437</v>
      </c>
      <c r="P243" s="310">
        <f t="shared" ca="1" si="105"/>
        <v>6</v>
      </c>
      <c r="Q243" s="304">
        <f t="shared" ca="1" si="106"/>
        <v>529.79000000000099</v>
      </c>
      <c r="R243" s="306">
        <f t="shared" ca="1" si="107"/>
        <v>0.26587691717232614</v>
      </c>
      <c r="S243" s="307">
        <f t="shared" ca="1" si="108"/>
        <v>8.2722952865131152</v>
      </c>
      <c r="T243" s="304">
        <f t="shared" ca="1" si="88"/>
        <v>81.151216760693657</v>
      </c>
      <c r="U243" s="311">
        <f t="shared" ca="1" si="89"/>
        <v>0</v>
      </c>
      <c r="V243" s="306">
        <f t="shared" ca="1" si="90"/>
        <v>1.2003385452286548</v>
      </c>
      <c r="W243" s="304">
        <f t="shared" ca="1" si="91"/>
        <v>96.869633970374906</v>
      </c>
      <c r="Y243" s="314" t="str">
        <f t="shared" ca="1" si="109"/>
        <v/>
      </c>
      <c r="Z243" s="315" t="str">
        <f t="shared" ca="1" si="110"/>
        <v/>
      </c>
      <c r="AA243" s="316" t="str">
        <f t="shared" ca="1" si="111"/>
        <v/>
      </c>
      <c r="AC243" s="310" t="e">
        <f t="shared" ca="1" si="112"/>
        <v>#N/A</v>
      </c>
      <c r="AD243" s="323" t="e">
        <f t="shared" ca="1" si="113"/>
        <v>#N/A</v>
      </c>
      <c r="AE243" s="324">
        <f t="shared" ca="1" si="92"/>
        <v>203.3650503750213</v>
      </c>
      <c r="AG243" s="306">
        <f t="shared" ca="1" si="114"/>
        <v>42.828992202051658</v>
      </c>
      <c r="AH243" s="304">
        <f t="shared" ca="1" si="115"/>
        <v>52.395316735030534</v>
      </c>
    </row>
    <row r="244" spans="1:34" x14ac:dyDescent="0.2">
      <c r="A244" s="347">
        <f t="shared" ca="1" si="93"/>
        <v>0.01</v>
      </c>
      <c r="B244" s="304">
        <f t="shared" ca="1" si="94"/>
        <v>2.3999999999999928</v>
      </c>
      <c r="D244" s="306">
        <f t="shared" ca="1" si="95"/>
        <v>11.56350084251943</v>
      </c>
      <c r="E244" s="307">
        <f t="shared" ca="1" si="96"/>
        <v>41.066431887875211</v>
      </c>
      <c r="F244" s="304">
        <f t="shared" ca="1" si="97"/>
        <v>42.66340797142724</v>
      </c>
      <c r="G244" s="306">
        <f t="shared" ca="1" si="98"/>
        <v>35.164025629188821</v>
      </c>
      <c r="H244" s="307">
        <f t="shared" ca="1" si="99"/>
        <v>154.61457561538359</v>
      </c>
      <c r="I244" s="304">
        <f t="shared" ca="1" si="100"/>
        <v>158.56284461113648</v>
      </c>
      <c r="J244" s="306">
        <f t="shared" ca="1" si="101"/>
        <v>43.505202579100427</v>
      </c>
      <c r="K244" s="307">
        <f t="shared" ca="1" si="102"/>
        <v>204.90914280958074</v>
      </c>
      <c r="L244" s="304">
        <f t="shared" ca="1" si="87"/>
        <v>209.47663224905475</v>
      </c>
      <c r="M244" s="306">
        <f t="shared" ca="1" si="103"/>
        <v>1.3471699815307858</v>
      </c>
      <c r="N244" s="304">
        <f t="shared" ca="1" si="104"/>
        <v>77.187154228431083</v>
      </c>
      <c r="P244" s="310">
        <f t="shared" ca="1" si="105"/>
        <v>6</v>
      </c>
      <c r="Q244" s="304">
        <f t="shared" ca="1" si="106"/>
        <v>528.33000000000106</v>
      </c>
      <c r="R244" s="306">
        <f t="shared" ca="1" si="107"/>
        <v>0.26514421119623832</v>
      </c>
      <c r="S244" s="307">
        <f t="shared" ca="1" si="108"/>
        <v>8.269643844401152</v>
      </c>
      <c r="T244" s="304">
        <f t="shared" ca="1" si="88"/>
        <v>81.125206113575302</v>
      </c>
      <c r="U244" s="311">
        <f t="shared" ca="1" si="89"/>
        <v>0</v>
      </c>
      <c r="V244" s="306">
        <f t="shared" ca="1" si="90"/>
        <v>1.2001531968624499</v>
      </c>
      <c r="W244" s="304">
        <f t="shared" ca="1" si="91"/>
        <v>97.377306549720998</v>
      </c>
      <c r="Y244" s="314" t="str">
        <f t="shared" ca="1" si="109"/>
        <v/>
      </c>
      <c r="Z244" s="315" t="str">
        <f t="shared" ca="1" si="110"/>
        <v/>
      </c>
      <c r="AA244" s="316" t="str">
        <f t="shared" ca="1" si="111"/>
        <v/>
      </c>
      <c r="AC244" s="310" t="e">
        <f t="shared" ca="1" si="112"/>
        <v>#N/A</v>
      </c>
      <c r="AD244" s="323" t="e">
        <f t="shared" ca="1" si="113"/>
        <v>#N/A</v>
      </c>
      <c r="AE244" s="324">
        <f t="shared" ca="1" si="92"/>
        <v>204.90914280958074</v>
      </c>
      <c r="AG244" s="306">
        <f t="shared" ca="1" si="114"/>
        <v>42.607970271744634</v>
      </c>
      <c r="AH244" s="304">
        <f t="shared" ca="1" si="115"/>
        <v>52.173996141531589</v>
      </c>
    </row>
    <row r="245" spans="1:34" x14ac:dyDescent="0.2">
      <c r="A245" s="347">
        <f t="shared" ca="1" si="93"/>
        <v>0.01</v>
      </c>
      <c r="B245" s="304">
        <f t="shared" ca="1" si="94"/>
        <v>2.4099999999999926</v>
      </c>
      <c r="D245" s="306">
        <f t="shared" ca="1" si="95"/>
        <v>11.521393668555874</v>
      </c>
      <c r="E245" s="307">
        <f t="shared" ca="1" si="96"/>
        <v>40.849028956083366</v>
      </c>
      <c r="F245" s="304">
        <f t="shared" ca="1" si="97"/>
        <v>42.442734109865924</v>
      </c>
      <c r="G245" s="306">
        <f t="shared" ca="1" si="98"/>
        <v>35.279239565874377</v>
      </c>
      <c r="H245" s="307">
        <f t="shared" ca="1" si="99"/>
        <v>155.02306590494442</v>
      </c>
      <c r="I245" s="304">
        <f t="shared" ca="1" si="100"/>
        <v>158.98671550451974</v>
      </c>
      <c r="J245" s="306">
        <f t="shared" ca="1" si="101"/>
        <v>43.85741890507574</v>
      </c>
      <c r="K245" s="307">
        <f t="shared" ca="1" si="102"/>
        <v>206.45733101718238</v>
      </c>
      <c r="L245" s="304">
        <f t="shared" ca="1" si="87"/>
        <v>211.06421469248099</v>
      </c>
      <c r="M245" s="306">
        <f t="shared" ca="1" si="103"/>
        <v>1.3470331439678498</v>
      </c>
      <c r="N245" s="304">
        <f t="shared" ca="1" si="104"/>
        <v>77.179314013595999</v>
      </c>
      <c r="P245" s="310">
        <f t="shared" ca="1" si="105"/>
        <v>6</v>
      </c>
      <c r="Q245" s="304">
        <f t="shared" ca="1" si="106"/>
        <v>526.87000000000103</v>
      </c>
      <c r="R245" s="306">
        <f t="shared" ca="1" si="107"/>
        <v>0.26441150522015039</v>
      </c>
      <c r="S245" s="307">
        <f t="shared" ca="1" si="108"/>
        <v>8.2669997293489512</v>
      </c>
      <c r="T245" s="304">
        <f t="shared" ca="1" si="88"/>
        <v>81.099267344913216</v>
      </c>
      <c r="U245" s="311">
        <f t="shared" ca="1" si="89"/>
        <v>0</v>
      </c>
      <c r="V245" s="306">
        <f t="shared" ca="1" si="90"/>
        <v>1.1999673852914505</v>
      </c>
      <c r="W245" s="304">
        <f t="shared" ca="1" si="91"/>
        <v>97.883464319254955</v>
      </c>
      <c r="Y245" s="314" t="str">
        <f t="shared" ca="1" si="109"/>
        <v/>
      </c>
      <c r="Z245" s="315" t="str">
        <f t="shared" ca="1" si="110"/>
        <v/>
      </c>
      <c r="AA245" s="316" t="str">
        <f t="shared" ca="1" si="111"/>
        <v/>
      </c>
      <c r="AC245" s="310" t="e">
        <f t="shared" ca="1" si="112"/>
        <v>#N/A</v>
      </c>
      <c r="AD245" s="323" t="e">
        <f t="shared" ca="1" si="113"/>
        <v>#N/A</v>
      </c>
      <c r="AE245" s="324">
        <f t="shared" ca="1" si="92"/>
        <v>206.45733101718238</v>
      </c>
      <c r="AG245" s="306">
        <f t="shared" ca="1" si="114"/>
        <v>42.386940490839152</v>
      </c>
      <c r="AH245" s="304">
        <f t="shared" ca="1" si="115"/>
        <v>51.952668139751324</v>
      </c>
    </row>
    <row r="246" spans="1:34" x14ac:dyDescent="0.2">
      <c r="A246" s="347">
        <f t="shared" ca="1" si="93"/>
        <v>0.01</v>
      </c>
      <c r="B246" s="304">
        <f t="shared" ca="1" si="94"/>
        <v>2.4199999999999924</v>
      </c>
      <c r="D246" s="306">
        <f t="shared" ca="1" si="95"/>
        <v>11.47921188278095</v>
      </c>
      <c r="E246" s="307">
        <f t="shared" ca="1" si="96"/>
        <v>40.631637692285331</v>
      </c>
      <c r="F246" s="304">
        <f t="shared" ca="1" si="97"/>
        <v>42.222059246404854</v>
      </c>
      <c r="G246" s="306">
        <f t="shared" ca="1" si="98"/>
        <v>35.394031684702185</v>
      </c>
      <c r="H246" s="307">
        <f t="shared" ca="1" si="99"/>
        <v>155.42938228186728</v>
      </c>
      <c r="I246" s="304">
        <f t="shared" ca="1" si="100"/>
        <v>159.40837605163833</v>
      </c>
      <c r="J246" s="306">
        <f t="shared" ca="1" si="101"/>
        <v>44.210785261328624</v>
      </c>
      <c r="K246" s="307">
        <f t="shared" ca="1" si="102"/>
        <v>208.00959325811644</v>
      </c>
      <c r="L246" s="304">
        <f t="shared" ca="1" si="87"/>
        <v>212.65602371160418</v>
      </c>
      <c r="M246" s="306">
        <f t="shared" ca="1" si="103"/>
        <v>1.3468965862502902</v>
      </c>
      <c r="N246" s="304">
        <f t="shared" ca="1" si="104"/>
        <v>77.171489832719899</v>
      </c>
      <c r="P246" s="310">
        <f t="shared" ca="1" si="105"/>
        <v>6</v>
      </c>
      <c r="Q246" s="304">
        <f t="shared" ca="1" si="106"/>
        <v>525.41000000000111</v>
      </c>
      <c r="R246" s="306">
        <f t="shared" ca="1" si="107"/>
        <v>0.26367879924406257</v>
      </c>
      <c r="S246" s="307">
        <f t="shared" ca="1" si="108"/>
        <v>8.2643629413565112</v>
      </c>
      <c r="T246" s="304">
        <f t="shared" ca="1" si="88"/>
        <v>81.073400454707382</v>
      </c>
      <c r="U246" s="311">
        <f t="shared" ca="1" si="89"/>
        <v>0</v>
      </c>
      <c r="V246" s="306">
        <f t="shared" ca="1" si="90"/>
        <v>1.1997811133436711</v>
      </c>
      <c r="W246" s="304">
        <f t="shared" ca="1" si="91"/>
        <v>98.388085696421555</v>
      </c>
      <c r="Y246" s="314" t="str">
        <f t="shared" ca="1" si="109"/>
        <v/>
      </c>
      <c r="Z246" s="315" t="str">
        <f t="shared" ca="1" si="110"/>
        <v/>
      </c>
      <c r="AA246" s="316" t="str">
        <f t="shared" ca="1" si="111"/>
        <v/>
      </c>
      <c r="AC246" s="310" t="e">
        <f t="shared" ca="1" si="112"/>
        <v>#N/A</v>
      </c>
      <c r="AD246" s="323" t="e">
        <f t="shared" ca="1" si="113"/>
        <v>#N/A</v>
      </c>
      <c r="AE246" s="324">
        <f t="shared" ca="1" si="92"/>
        <v>208.00959325811644</v>
      </c>
      <c r="AG246" s="306">
        <f t="shared" ca="1" si="114"/>
        <v>42.165906079407343</v>
      </c>
      <c r="AH246" s="304">
        <f t="shared" ca="1" si="115"/>
        <v>51.731335943792907</v>
      </c>
    </row>
    <row r="247" spans="1:34" x14ac:dyDescent="0.2">
      <c r="A247" s="347">
        <f t="shared" ca="1" si="93"/>
        <v>0.01</v>
      </c>
      <c r="B247" s="304">
        <f t="shared" ca="1" si="94"/>
        <v>2.4299999999999922</v>
      </c>
      <c r="D247" s="306">
        <f t="shared" ca="1" si="95"/>
        <v>11.436956542689922</v>
      </c>
      <c r="E247" s="307">
        <f t="shared" ca="1" si="96"/>
        <v>40.414261153701133</v>
      </c>
      <c r="F247" s="304">
        <f t="shared" ca="1" si="97"/>
        <v>42.001386638525808</v>
      </c>
      <c r="G247" s="306">
        <f t="shared" ca="1" si="98"/>
        <v>35.508401250129083</v>
      </c>
      <c r="H247" s="307">
        <f t="shared" ca="1" si="99"/>
        <v>155.83352489340427</v>
      </c>
      <c r="I247" s="304">
        <f t="shared" ca="1" si="100"/>
        <v>159.82782623824744</v>
      </c>
      <c r="J247" s="306">
        <f t="shared" ca="1" si="101"/>
        <v>44.565297426002779</v>
      </c>
      <c r="K247" s="307">
        <f t="shared" ca="1" si="102"/>
        <v>209.56590779399281</v>
      </c>
      <c r="L247" s="304">
        <f t="shared" ca="1" si="87"/>
        <v>214.25203719962241</v>
      </c>
      <c r="M247" s="306">
        <f t="shared" ca="1" si="103"/>
        <v>1.346760305186876</v>
      </c>
      <c r="N247" s="304">
        <f t="shared" ca="1" si="104"/>
        <v>77.16368150295871</v>
      </c>
      <c r="P247" s="310">
        <f t="shared" ca="1" si="105"/>
        <v>6</v>
      </c>
      <c r="Q247" s="304">
        <f t="shared" ca="1" si="106"/>
        <v>523.95000000000118</v>
      </c>
      <c r="R247" s="306">
        <f t="shared" ca="1" si="107"/>
        <v>0.26294609326797475</v>
      </c>
      <c r="S247" s="307">
        <f t="shared" ca="1" si="108"/>
        <v>8.2617334804238318</v>
      </c>
      <c r="T247" s="304">
        <f t="shared" ca="1" si="88"/>
        <v>81.047605442957789</v>
      </c>
      <c r="U247" s="311">
        <f t="shared" ca="1" si="89"/>
        <v>0</v>
      </c>
      <c r="V247" s="306">
        <f t="shared" ca="1" si="90"/>
        <v>1.1995943838458565</v>
      </c>
      <c r="W247" s="304">
        <f t="shared" ca="1" si="91"/>
        <v>98.891149272594745</v>
      </c>
      <c r="Y247" s="314" t="str">
        <f t="shared" ca="1" si="109"/>
        <v/>
      </c>
      <c r="Z247" s="315" t="str">
        <f t="shared" ca="1" si="110"/>
        <v/>
      </c>
      <c r="AA247" s="316" t="str">
        <f t="shared" ca="1" si="111"/>
        <v/>
      </c>
      <c r="AC247" s="310" t="e">
        <f t="shared" ca="1" si="112"/>
        <v>#N/A</v>
      </c>
      <c r="AD247" s="323" t="e">
        <f t="shared" ca="1" si="113"/>
        <v>#N/A</v>
      </c>
      <c r="AE247" s="324">
        <f t="shared" ca="1" si="92"/>
        <v>209.56590779399281</v>
      </c>
      <c r="AG247" s="306">
        <f t="shared" ca="1" si="114"/>
        <v>41.944870240572541</v>
      </c>
      <c r="AH247" s="304">
        <f t="shared" ca="1" si="115"/>
        <v>51.510002750869184</v>
      </c>
    </row>
    <row r="248" spans="1:34" x14ac:dyDescent="0.2">
      <c r="A248" s="347">
        <f t="shared" ca="1" si="93"/>
        <v>0.01</v>
      </c>
      <c r="B248" s="304">
        <f t="shared" ca="1" si="94"/>
        <v>2.439999999999992</v>
      </c>
      <c r="D248" s="306">
        <f t="shared" ca="1" si="95"/>
        <v>11.394628699126086</v>
      </c>
      <c r="E248" s="307">
        <f t="shared" ca="1" si="96"/>
        <v>40.196902381444424</v>
      </c>
      <c r="F248" s="304">
        <f t="shared" ca="1" si="97"/>
        <v>41.780719527723789</v>
      </c>
      <c r="G248" s="306">
        <f t="shared" ca="1" si="98"/>
        <v>35.622347537120341</v>
      </c>
      <c r="H248" s="307">
        <f t="shared" ca="1" si="99"/>
        <v>156.23549391721872</v>
      </c>
      <c r="I248" s="304">
        <f t="shared" ca="1" si="100"/>
        <v>160.24506608196293</v>
      </c>
      <c r="J248" s="306">
        <f t="shared" ca="1" si="101"/>
        <v>44.920951169939023</v>
      </c>
      <c r="K248" s="307">
        <f t="shared" ca="1" si="102"/>
        <v>211.12625288804591</v>
      </c>
      <c r="L248" s="304">
        <f t="shared" ca="1" si="87"/>
        <v>215.85223304973974</v>
      </c>
      <c r="M248" s="306">
        <f t="shared" ca="1" si="103"/>
        <v>1.3466242976209795</v>
      </c>
      <c r="N248" s="304">
        <f t="shared" ca="1" si="104"/>
        <v>77.155888843450981</v>
      </c>
      <c r="P248" s="310">
        <f t="shared" ca="1" si="105"/>
        <v>6</v>
      </c>
      <c r="Q248" s="304">
        <f t="shared" ca="1" si="106"/>
        <v>522.49000000000115</v>
      </c>
      <c r="R248" s="306">
        <f t="shared" ca="1" si="107"/>
        <v>0.26221338729188687</v>
      </c>
      <c r="S248" s="307">
        <f t="shared" ca="1" si="108"/>
        <v>8.2591113465509132</v>
      </c>
      <c r="T248" s="304">
        <f t="shared" ca="1" si="88"/>
        <v>81.021882309664463</v>
      </c>
      <c r="U248" s="311">
        <f t="shared" ca="1" si="89"/>
        <v>0</v>
      </c>
      <c r="V248" s="306">
        <f t="shared" ca="1" si="90"/>
        <v>1.199407199623435</v>
      </c>
      <c r="W248" s="304">
        <f t="shared" ca="1" si="91"/>
        <v>99.392633813317858</v>
      </c>
      <c r="Y248" s="314" t="str">
        <f t="shared" ca="1" si="109"/>
        <v/>
      </c>
      <c r="Z248" s="315" t="str">
        <f t="shared" ca="1" si="110"/>
        <v/>
      </c>
      <c r="AA248" s="316" t="str">
        <f t="shared" ca="1" si="111"/>
        <v/>
      </c>
      <c r="AC248" s="310" t="e">
        <f t="shared" ca="1" si="112"/>
        <v>#N/A</v>
      </c>
      <c r="AD248" s="323" t="e">
        <f t="shared" ca="1" si="113"/>
        <v>#N/A</v>
      </c>
      <c r="AE248" s="324">
        <f t="shared" ca="1" si="92"/>
        <v>211.12625288804591</v>
      </c>
      <c r="AG248" s="306">
        <f t="shared" ca="1" si="114"/>
        <v>41.723836160424092</v>
      </c>
      <c r="AH248" s="304">
        <f t="shared" ca="1" si="115"/>
        <v>51.288671741216504</v>
      </c>
    </row>
    <row r="249" spans="1:34" x14ac:dyDescent="0.2">
      <c r="A249" s="347">
        <f t="shared" ca="1" si="93"/>
        <v>0.01</v>
      </c>
      <c r="B249" s="304">
        <f t="shared" ca="1" si="94"/>
        <v>2.4499999999999917</v>
      </c>
      <c r="D249" s="306">
        <f t="shared" ca="1" si="95"/>
        <v>11.35222939630993</v>
      </c>
      <c r="E249" s="307">
        <f t="shared" ca="1" si="96"/>
        <v>39.979564400432764</v>
      </c>
      <c r="F249" s="304">
        <f t="shared" ca="1" si="97"/>
        <v>41.560061139449665</v>
      </c>
      <c r="G249" s="306">
        <f t="shared" ca="1" si="98"/>
        <v>35.735869831083441</v>
      </c>
      <c r="H249" s="307">
        <f t="shared" ca="1" si="99"/>
        <v>156.63528956122303</v>
      </c>
      <c r="I249" s="304">
        <f t="shared" ca="1" si="100"/>
        <v>160.66009563209008</v>
      </c>
      <c r="J249" s="306">
        <f t="shared" ca="1" si="101"/>
        <v>45.277742256780044</v>
      </c>
      <c r="K249" s="307">
        <f t="shared" ca="1" si="102"/>
        <v>212.69060680543811</v>
      </c>
      <c r="L249" s="304">
        <f t="shared" ca="1" si="87"/>
        <v>217.45658915548381</v>
      </c>
      <c r="M249" s="306">
        <f t="shared" ca="1" si="103"/>
        <v>1.3464885604300043</v>
      </c>
      <c r="N249" s="304">
        <f t="shared" ca="1" si="104"/>
        <v>77.148111675285151</v>
      </c>
      <c r="P249" s="310">
        <f t="shared" ca="1" si="105"/>
        <v>6</v>
      </c>
      <c r="Q249" s="304">
        <f t="shared" ca="1" si="106"/>
        <v>521.03000000000122</v>
      </c>
      <c r="R249" s="306">
        <f t="shared" ca="1" si="107"/>
        <v>0.26148068131579899</v>
      </c>
      <c r="S249" s="307">
        <f t="shared" ca="1" si="108"/>
        <v>8.2564965397377552</v>
      </c>
      <c r="T249" s="304">
        <f t="shared" ca="1" si="88"/>
        <v>80.996231054827376</v>
      </c>
      <c r="U249" s="311">
        <f t="shared" ca="1" si="89"/>
        <v>0</v>
      </c>
      <c r="V249" s="306">
        <f t="shared" ca="1" si="90"/>
        <v>1.1992195635004737</v>
      </c>
      <c r="W249" s="304">
        <f t="shared" ca="1" si="91"/>
        <v>99.892518258528767</v>
      </c>
      <c r="Y249" s="314" t="str">
        <f t="shared" ca="1" si="109"/>
        <v/>
      </c>
      <c r="Z249" s="315" t="str">
        <f t="shared" ca="1" si="110"/>
        <v/>
      </c>
      <c r="AA249" s="316" t="str">
        <f t="shared" ca="1" si="111"/>
        <v/>
      </c>
      <c r="AC249" s="310" t="e">
        <f t="shared" ca="1" si="112"/>
        <v>#N/A</v>
      </c>
      <c r="AD249" s="323" t="e">
        <f t="shared" ca="1" si="113"/>
        <v>#N/A</v>
      </c>
      <c r="AE249" s="324">
        <f t="shared" ca="1" si="92"/>
        <v>212.69060680543811</v>
      </c>
      <c r="AG249" s="306">
        <f t="shared" ca="1" si="114"/>
        <v>41.502807007933967</v>
      </c>
      <c r="AH249" s="304">
        <f t="shared" ca="1" si="115"/>
        <v>51.067346078010409</v>
      </c>
    </row>
    <row r="250" spans="1:34" x14ac:dyDescent="0.2">
      <c r="A250" s="347">
        <f t="shared" ca="1" si="93"/>
        <v>0.01</v>
      </c>
      <c r="B250" s="304">
        <f t="shared" ca="1" si="94"/>
        <v>2.4599999999999915</v>
      </c>
      <c r="D250" s="306">
        <f t="shared" ca="1" si="95"/>
        <v>11.309759671867415</v>
      </c>
      <c r="E250" s="307">
        <f t="shared" ca="1" si="96"/>
        <v>39.762250219299808</v>
      </c>
      <c r="F250" s="304">
        <f t="shared" ca="1" si="97"/>
        <v>41.339414683055274</v>
      </c>
      <c r="G250" s="306">
        <f t="shared" ca="1" si="98"/>
        <v>35.848967427802116</v>
      </c>
      <c r="H250" s="307">
        <f t="shared" ca="1" si="99"/>
        <v>157.03291206341603</v>
      </c>
      <c r="I250" s="304">
        <f t="shared" ca="1" si="100"/>
        <v>161.07291496945155</v>
      </c>
      <c r="J250" s="306">
        <f t="shared" ca="1" si="101"/>
        <v>45.63566644307447</v>
      </c>
      <c r="K250" s="307">
        <f t="shared" ca="1" si="102"/>
        <v>214.25894781356129</v>
      </c>
      <c r="L250" s="304">
        <f t="shared" ca="1" si="87"/>
        <v>219.06508341102179</v>
      </c>
      <c r="M250" s="306">
        <f t="shared" ca="1" si="103"/>
        <v>1.3463530905248215</v>
      </c>
      <c r="N250" s="304">
        <f t="shared" ca="1" si="104"/>
        <v>77.14034982146714</v>
      </c>
      <c r="P250" s="310">
        <f t="shared" ca="1" si="105"/>
        <v>6</v>
      </c>
      <c r="Q250" s="304">
        <f t="shared" ca="1" si="106"/>
        <v>519.57000000000119</v>
      </c>
      <c r="R250" s="306">
        <f t="shared" ca="1" si="107"/>
        <v>0.26074797533971111</v>
      </c>
      <c r="S250" s="307">
        <f t="shared" ca="1" si="108"/>
        <v>8.253889059984358</v>
      </c>
      <c r="T250" s="304">
        <f t="shared" ca="1" si="88"/>
        <v>80.970651678446558</v>
      </c>
      <c r="U250" s="311">
        <f t="shared" ca="1" si="89"/>
        <v>0</v>
      </c>
      <c r="V250" s="306">
        <f t="shared" ca="1" si="90"/>
        <v>1.1990314782996288</v>
      </c>
      <c r="W250" s="304">
        <f t="shared" ca="1" si="91"/>
        <v>100.39078172277009</v>
      </c>
      <c r="Y250" s="314" t="str">
        <f t="shared" ca="1" si="109"/>
        <v/>
      </c>
      <c r="Z250" s="315" t="str">
        <f t="shared" ca="1" si="110"/>
        <v/>
      </c>
      <c r="AA250" s="316" t="str">
        <f t="shared" ca="1" si="111"/>
        <v/>
      </c>
      <c r="AC250" s="310" t="e">
        <f t="shared" ca="1" si="112"/>
        <v>#N/A</v>
      </c>
      <c r="AD250" s="323" t="e">
        <f t="shared" ca="1" si="113"/>
        <v>#N/A</v>
      </c>
      <c r="AE250" s="324">
        <f t="shared" ca="1" si="92"/>
        <v>214.25894781356129</v>
      </c>
      <c r="AG250" s="306">
        <f t="shared" ca="1" si="114"/>
        <v>41.281785934875209</v>
      </c>
      <c r="AH250" s="304">
        <f t="shared" ca="1" si="115"/>
        <v>50.846028907283106</v>
      </c>
    </row>
    <row r="251" spans="1:34" x14ac:dyDescent="0.2">
      <c r="A251" s="347">
        <f t="shared" ca="1" si="93"/>
        <v>0.01</v>
      </c>
      <c r="B251" s="304">
        <f t="shared" ca="1" si="94"/>
        <v>2.4699999999999913</v>
      </c>
      <c r="D251" s="306">
        <f t="shared" ca="1" si="95"/>
        <v>11.267220556857753</v>
      </c>
      <c r="E251" s="307">
        <f t="shared" ca="1" si="96"/>
        <v>39.544962830309714</v>
      </c>
      <c r="F251" s="304">
        <f t="shared" ca="1" si="97"/>
        <v>41.118783351741513</v>
      </c>
      <c r="G251" s="306">
        <f t="shared" ca="1" si="98"/>
        <v>35.961639633370694</v>
      </c>
      <c r="H251" s="307">
        <f t="shared" ca="1" si="99"/>
        <v>157.42836169171912</v>
      </c>
      <c r="I251" s="304">
        <f t="shared" ca="1" si="100"/>
        <v>161.48352420621478</v>
      </c>
      <c r="J251" s="306">
        <f t="shared" ca="1" si="101"/>
        <v>45.994719478380333</v>
      </c>
      <c r="K251" s="307">
        <f t="shared" ca="1" si="102"/>
        <v>215.83125418233698</v>
      </c>
      <c r="L251" s="304">
        <f t="shared" ca="1" si="87"/>
        <v>220.67769371147472</v>
      </c>
      <c r="M251" s="306">
        <f t="shared" ca="1" si="103"/>
        <v>1.3462178848492199</v>
      </c>
      <c r="N251" s="304">
        <f t="shared" ca="1" si="104"/>
        <v>77.132603106888951</v>
      </c>
      <c r="P251" s="310">
        <f t="shared" ca="1" si="105"/>
        <v>6</v>
      </c>
      <c r="Q251" s="304">
        <f t="shared" ca="1" si="106"/>
        <v>518.11000000000126</v>
      </c>
      <c r="R251" s="306">
        <f t="shared" ca="1" si="107"/>
        <v>0.26001526936362329</v>
      </c>
      <c r="S251" s="307">
        <f t="shared" ca="1" si="108"/>
        <v>8.2512889072907214</v>
      </c>
      <c r="T251" s="304">
        <f t="shared" ca="1" si="88"/>
        <v>80.945144180521979</v>
      </c>
      <c r="U251" s="311">
        <f t="shared" ca="1" si="89"/>
        <v>0</v>
      </c>
      <c r="V251" s="306">
        <f t="shared" ca="1" si="90"/>
        <v>1.1988429468421031</v>
      </c>
      <c r="W251" s="304">
        <f t="shared" ca="1" si="91"/>
        <v>100.8874034953856</v>
      </c>
      <c r="Y251" s="314" t="str">
        <f t="shared" ca="1" si="109"/>
        <v/>
      </c>
      <c r="Z251" s="315" t="str">
        <f t="shared" ca="1" si="110"/>
        <v/>
      </c>
      <c r="AA251" s="316" t="str">
        <f t="shared" ca="1" si="111"/>
        <v/>
      </c>
      <c r="AC251" s="310" t="e">
        <f t="shared" ca="1" si="112"/>
        <v>#N/A</v>
      </c>
      <c r="AD251" s="323" t="e">
        <f t="shared" ca="1" si="113"/>
        <v>#N/A</v>
      </c>
      <c r="AE251" s="324">
        <f t="shared" ca="1" si="92"/>
        <v>215.83125418233698</v>
      </c>
      <c r="AG251" s="306">
        <f t="shared" ca="1" si="114"/>
        <v>41.060776075742339</v>
      </c>
      <c r="AH251" s="304">
        <f t="shared" ca="1" si="115"/>
        <v>50.624723357842967</v>
      </c>
    </row>
    <row r="252" spans="1:34" x14ac:dyDescent="0.2">
      <c r="A252" s="347">
        <f t="shared" ca="1" si="93"/>
        <v>0.01</v>
      </c>
      <c r="B252" s="304">
        <f t="shared" ca="1" si="94"/>
        <v>2.4799999999999911</v>
      </c>
      <c r="D252" s="306">
        <f t="shared" ca="1" si="95"/>
        <v>11.224613075800272</v>
      </c>
      <c r="E252" s="307">
        <f t="shared" ca="1" si="96"/>
        <v>39.327705209273184</v>
      </c>
      <c r="F252" s="304">
        <f t="shared" ca="1" si="97"/>
        <v>40.898170322508555</v>
      </c>
      <c r="G252" s="306">
        <f t="shared" ca="1" si="98"/>
        <v>36.073885764128697</v>
      </c>
      <c r="H252" s="307">
        <f t="shared" ca="1" si="99"/>
        <v>157.82163874381186</v>
      </c>
      <c r="I252" s="304">
        <f t="shared" ca="1" si="100"/>
        <v>161.89192348571828</v>
      </c>
      <c r="J252" s="306">
        <f t="shared" ca="1" si="101"/>
        <v>46.354897105367833</v>
      </c>
      <c r="K252" s="307">
        <f t="shared" ca="1" si="102"/>
        <v>217.40750418451464</v>
      </c>
      <c r="L252" s="304">
        <f t="shared" ca="1" si="87"/>
        <v>222.29439795323</v>
      </c>
      <c r="M252" s="306">
        <f t="shared" ca="1" si="103"/>
        <v>1.3460829403793653</v>
      </c>
      <c r="N252" s="304">
        <f t="shared" ca="1" si="104"/>
        <v>77.124871358297654</v>
      </c>
      <c r="P252" s="310">
        <f t="shared" ca="1" si="105"/>
        <v>6</v>
      </c>
      <c r="Q252" s="304">
        <f t="shared" ca="1" si="106"/>
        <v>516.65000000000123</v>
      </c>
      <c r="R252" s="306">
        <f t="shared" ca="1" si="107"/>
        <v>0.25928256338753541</v>
      </c>
      <c r="S252" s="307">
        <f t="shared" ca="1" si="108"/>
        <v>8.2486960816568455</v>
      </c>
      <c r="T252" s="304">
        <f t="shared" ca="1" si="88"/>
        <v>80.919708561053653</v>
      </c>
      <c r="U252" s="311">
        <f t="shared" ca="1" si="89"/>
        <v>0</v>
      </c>
      <c r="V252" s="306">
        <f t="shared" ca="1" si="90"/>
        <v>1.1986539719475995</v>
      </c>
      <c r="W252" s="304">
        <f t="shared" ca="1" si="91"/>
        <v>101.38236304070122</v>
      </c>
      <c r="Y252" s="314" t="str">
        <f t="shared" ca="1" si="109"/>
        <v/>
      </c>
      <c r="Z252" s="315" t="str">
        <f t="shared" ca="1" si="110"/>
        <v/>
      </c>
      <c r="AA252" s="316" t="str">
        <f t="shared" ca="1" si="111"/>
        <v/>
      </c>
      <c r="AC252" s="310" t="e">
        <f t="shared" ca="1" si="112"/>
        <v>#N/A</v>
      </c>
      <c r="AD252" s="323" t="e">
        <f t="shared" ca="1" si="113"/>
        <v>#N/A</v>
      </c>
      <c r="AE252" s="324">
        <f t="shared" ca="1" si="92"/>
        <v>217.40750418451464</v>
      </c>
      <c r="AG252" s="306">
        <f t="shared" ca="1" si="114"/>
        <v>40.839780547673392</v>
      </c>
      <c r="AH252" s="304">
        <f t="shared" ca="1" si="115"/>
        <v>50.403432541195642</v>
      </c>
    </row>
    <row r="253" spans="1:34" x14ac:dyDescent="0.2">
      <c r="A253" s="347">
        <f t="shared" ca="1" si="93"/>
        <v>0.01</v>
      </c>
      <c r="B253" s="304">
        <f t="shared" ca="1" si="94"/>
        <v>2.4899999999999909</v>
      </c>
      <c r="D253" s="306">
        <f t="shared" ca="1" si="95"/>
        <v>11.18193824670078</v>
      </c>
      <c r="E253" s="307">
        <f t="shared" ca="1" si="96"/>
        <v>39.110480315465878</v>
      </c>
      <c r="F253" s="304">
        <f t="shared" ca="1" si="97"/>
        <v>40.677578756109291</v>
      </c>
      <c r="G253" s="306">
        <f t="shared" ca="1" si="98"/>
        <v>36.185705146595701</v>
      </c>
      <c r="H253" s="307">
        <f t="shared" ca="1" si="99"/>
        <v>158.21274354696652</v>
      </c>
      <c r="I253" s="304">
        <f t="shared" ca="1" si="100"/>
        <v>162.29811298229737</v>
      </c>
      <c r="J253" s="306">
        <f t="shared" ca="1" si="101"/>
        <v>46.716195059921453</v>
      </c>
      <c r="K253" s="307">
        <f t="shared" ca="1" si="102"/>
        <v>218.98767609596854</v>
      </c>
      <c r="L253" s="304">
        <f t="shared" ca="1" si="87"/>
        <v>223.91517403425223</v>
      </c>
      <c r="M253" s="306">
        <f t="shared" ca="1" si="103"/>
        <v>1.3459482541232706</v>
      </c>
      <c r="N253" s="304">
        <f t="shared" ca="1" si="104"/>
        <v>77.117154404265008</v>
      </c>
      <c r="P253" s="310">
        <f t="shared" ca="1" si="105"/>
        <v>6</v>
      </c>
      <c r="Q253" s="304">
        <f t="shared" ca="1" si="106"/>
        <v>515.19000000000131</v>
      </c>
      <c r="R253" s="306">
        <f t="shared" ca="1" si="107"/>
        <v>0.25854985741144754</v>
      </c>
      <c r="S253" s="307">
        <f t="shared" ca="1" si="108"/>
        <v>8.2461105830827304</v>
      </c>
      <c r="T253" s="304">
        <f t="shared" ca="1" si="88"/>
        <v>80.894344820041596</v>
      </c>
      <c r="U253" s="311">
        <f t="shared" ca="1" si="89"/>
        <v>0</v>
      </c>
      <c r="V253" s="306">
        <f t="shared" ca="1" si="90"/>
        <v>1.198464556434276</v>
      </c>
      <c r="W253" s="304">
        <f t="shared" ca="1" si="91"/>
        <v>101.8756399981923</v>
      </c>
      <c r="Y253" s="314" t="str">
        <f t="shared" ca="1" si="109"/>
        <v/>
      </c>
      <c r="Z253" s="315" t="str">
        <f t="shared" ca="1" si="110"/>
        <v/>
      </c>
      <c r="AA253" s="316" t="str">
        <f t="shared" ca="1" si="111"/>
        <v/>
      </c>
      <c r="AC253" s="310" t="e">
        <f t="shared" ca="1" si="112"/>
        <v>#N/A</v>
      </c>
      <c r="AD253" s="323" t="e">
        <f t="shared" ca="1" si="113"/>
        <v>#N/A</v>
      </c>
      <c r="AE253" s="324">
        <f t="shared" ca="1" si="92"/>
        <v>218.98767609596854</v>
      </c>
      <c r="AG253" s="306">
        <f t="shared" ca="1" si="114"/>
        <v>40.618802450373956</v>
      </c>
      <c r="AH253" s="304">
        <f t="shared" ca="1" si="115"/>
        <v>50.182159551467237</v>
      </c>
    </row>
    <row r="254" spans="1:34" x14ac:dyDescent="0.2">
      <c r="A254" s="347">
        <f t="shared" ca="1" si="93"/>
        <v>0.01</v>
      </c>
      <c r="B254" s="304">
        <f t="shared" ca="1" si="94"/>
        <v>2.4999999999999907</v>
      </c>
      <c r="D254" s="306">
        <f t="shared" ca="1" si="95"/>
        <v>11.139197081077242</v>
      </c>
      <c r="E254" s="307">
        <f t="shared" ca="1" si="96"/>
        <v>38.89329109154842</v>
      </c>
      <c r="F254" s="304">
        <f t="shared" ca="1" si="97"/>
        <v>40.457011797004974</v>
      </c>
      <c r="G254" s="306">
        <f t="shared" ca="1" si="98"/>
        <v>36.297097117406473</v>
      </c>
      <c r="H254" s="307">
        <f t="shared" ca="1" si="99"/>
        <v>158.60167645788201</v>
      </c>
      <c r="I254" s="304">
        <f t="shared" ca="1" si="100"/>
        <v>162.70209290110907</v>
      </c>
      <c r="J254" s="306">
        <f t="shared" ca="1" si="101"/>
        <v>47.078609071241466</v>
      </c>
      <c r="K254" s="307">
        <f t="shared" ca="1" si="102"/>
        <v>220.57174819599277</v>
      </c>
      <c r="L254" s="304">
        <f t="shared" ca="1" si="87"/>
        <v>225.53999985439216</v>
      </c>
      <c r="M254" s="306">
        <f t="shared" ca="1" si="103"/>
        <v>1.3458138231202763</v>
      </c>
      <c r="N254" s="304">
        <f t="shared" ca="1" si="104"/>
        <v>77.109452075157719</v>
      </c>
      <c r="P254" s="310">
        <f t="shared" ca="1" si="105"/>
        <v>6</v>
      </c>
      <c r="Q254" s="304">
        <f t="shared" ca="1" si="106"/>
        <v>513.73000000000138</v>
      </c>
      <c r="R254" s="306">
        <f t="shared" ca="1" si="107"/>
        <v>0.25781715143535971</v>
      </c>
      <c r="S254" s="307">
        <f t="shared" ca="1" si="108"/>
        <v>8.2435324115683759</v>
      </c>
      <c r="T254" s="304">
        <f t="shared" ca="1" si="88"/>
        <v>80.869052957485778</v>
      </c>
      <c r="U254" s="311">
        <f t="shared" ca="1" si="89"/>
        <v>0</v>
      </c>
      <c r="V254" s="306">
        <f t="shared" ca="1" si="90"/>
        <v>1.1982747031186989</v>
      </c>
      <c r="W254" s="304">
        <f t="shared" ca="1" si="91"/>
        <v>102.36721418263585</v>
      </c>
      <c r="Y254" s="314" t="str">
        <f t="shared" ca="1" si="109"/>
        <v/>
      </c>
      <c r="Z254" s="315" t="str">
        <f t="shared" ca="1" si="110"/>
        <v/>
      </c>
      <c r="AA254" s="316" t="str">
        <f t="shared" ca="1" si="111"/>
        <v/>
      </c>
      <c r="AC254" s="310" t="e">
        <f t="shared" ca="1" si="112"/>
        <v>#N/A</v>
      </c>
      <c r="AD254" s="323" t="e">
        <f t="shared" ca="1" si="113"/>
        <v>#N/A</v>
      </c>
      <c r="AE254" s="324">
        <f t="shared" ca="1" si="92"/>
        <v>220.57174819599277</v>
      </c>
      <c r="AG254" s="306">
        <f t="shared" ca="1" si="114"/>
        <v>40.397844866042881</v>
      </c>
      <c r="AH254" s="304">
        <f t="shared" ca="1" si="115"/>
        <v>49.960907465329129</v>
      </c>
    </row>
    <row r="255" spans="1:34" x14ac:dyDescent="0.2">
      <c r="A255" s="347">
        <f t="shared" ca="1" si="93"/>
        <v>0.01</v>
      </c>
      <c r="B255" s="304">
        <f t="shared" ca="1" si="94"/>
        <v>2.5099999999999905</v>
      </c>
      <c r="D255" s="306">
        <f t="shared" ca="1" si="95"/>
        <v>11.088503530724548</v>
      </c>
      <c r="E255" s="307">
        <f t="shared" ca="1" si="96"/>
        <v>38.641677656026246</v>
      </c>
      <c r="F255" s="304">
        <f t="shared" ca="1" si="97"/>
        <v>40.201171159844698</v>
      </c>
      <c r="G255" s="306">
        <f t="shared" ca="1" si="98"/>
        <v>36.407982152713721</v>
      </c>
      <c r="H255" s="307">
        <f t="shared" ca="1" si="99"/>
        <v>158.98809323444226</v>
      </c>
      <c r="I255" s="304">
        <f t="shared" ca="1" si="100"/>
        <v>163.10350994002559</v>
      </c>
      <c r="J255" s="306">
        <f t="shared" ca="1" si="101"/>
        <v>47.442134467592069</v>
      </c>
      <c r="K255" s="307">
        <f t="shared" ca="1" si="102"/>
        <v>222.15969704445439</v>
      </c>
      <c r="L255" s="304">
        <f t="shared" ca="1" si="87"/>
        <v>227.16885154819275</v>
      </c>
      <c r="M255" s="306">
        <f t="shared" ca="1" si="103"/>
        <v>1.3456796441497003</v>
      </c>
      <c r="N255" s="304">
        <f t="shared" ca="1" si="104"/>
        <v>77.101764186444314</v>
      </c>
      <c r="P255" s="310">
        <f t="shared" ca="1" si="105"/>
        <v>7</v>
      </c>
      <c r="Q255" s="304">
        <f t="shared" ca="1" si="106"/>
        <v>511.97872340425727</v>
      </c>
      <c r="R255" s="306">
        <f t="shared" ca="1" si="107"/>
        <v>0.25693826730694563</v>
      </c>
      <c r="S255" s="307">
        <f t="shared" ca="1" si="108"/>
        <v>8.2409630288953064</v>
      </c>
      <c r="T255" s="304">
        <f t="shared" ca="1" si="88"/>
        <v>80.843847313462959</v>
      </c>
      <c r="U255" s="311">
        <f t="shared" ca="1" si="89"/>
        <v>0</v>
      </c>
      <c r="V255" s="306">
        <f t="shared" ca="1" si="90"/>
        <v>1.1980844150222756</v>
      </c>
      <c r="W255" s="304">
        <f t="shared" ca="1" si="91"/>
        <v>102.85661970407998</v>
      </c>
      <c r="Y255" s="314" t="str">
        <f t="shared" ca="1" si="109"/>
        <v/>
      </c>
      <c r="Z255" s="315" t="str">
        <f t="shared" ca="1" si="110"/>
        <v/>
      </c>
      <c r="AA255" s="316" t="str">
        <f t="shared" ca="1" si="111"/>
        <v/>
      </c>
      <c r="AC255" s="310" t="e">
        <f t="shared" ca="1" si="112"/>
        <v>#N/A</v>
      </c>
      <c r="AD255" s="323" t="e">
        <f t="shared" ca="1" si="113"/>
        <v>#N/A</v>
      </c>
      <c r="AE255" s="324">
        <f t="shared" ca="1" si="92"/>
        <v>222.15969704445439</v>
      </c>
      <c r="AG255" s="306">
        <f t="shared" ca="1" si="114"/>
        <v>40.141557065906298</v>
      </c>
      <c r="AH255" s="304">
        <f t="shared" ca="1" si="115"/>
        <v>49.704325548531124</v>
      </c>
    </row>
    <row r="256" spans="1:34" x14ac:dyDescent="0.2">
      <c r="A256" s="347">
        <f t="shared" ca="1" si="93"/>
        <v>0.01</v>
      </c>
      <c r="B256" s="304">
        <f t="shared" ca="1" si="94"/>
        <v>2.5199999999999902</v>
      </c>
      <c r="D256" s="306">
        <f t="shared" ca="1" si="95"/>
        <v>11.029847527833187</v>
      </c>
      <c r="E256" s="307">
        <f t="shared" ca="1" si="96"/>
        <v>38.355658282331277</v>
      </c>
      <c r="F256" s="304">
        <f t="shared" ca="1" si="97"/>
        <v>39.910074652375876</v>
      </c>
      <c r="G256" s="306">
        <f t="shared" ca="1" si="98"/>
        <v>36.518280627992056</v>
      </c>
      <c r="H256" s="307">
        <f t="shared" ca="1" si="99"/>
        <v>159.37164981726556</v>
      </c>
      <c r="I256" s="304">
        <f t="shared" ca="1" si="100"/>
        <v>163.50201095247087</v>
      </c>
      <c r="J256" s="306">
        <f t="shared" ca="1" si="101"/>
        <v>47.806765781495599</v>
      </c>
      <c r="K256" s="307">
        <f t="shared" ca="1" si="102"/>
        <v>223.75149575971292</v>
      </c>
      <c r="L256" s="304">
        <f t="shared" ca="1" si="87"/>
        <v>228.80170171831242</v>
      </c>
      <c r="M256" s="306">
        <f t="shared" ca="1" si="103"/>
        <v>1.3455457137352635</v>
      </c>
      <c r="N256" s="304">
        <f t="shared" ca="1" si="104"/>
        <v>77.094090538948649</v>
      </c>
      <c r="P256" s="310">
        <f t="shared" ca="1" si="105"/>
        <v>7</v>
      </c>
      <c r="Q256" s="304">
        <f t="shared" ca="1" si="106"/>
        <v>509.93617021276793</v>
      </c>
      <c r="R256" s="306">
        <f t="shared" ca="1" si="107"/>
        <v>0.25591320502620485</v>
      </c>
      <c r="S256" s="307">
        <f t="shared" ca="1" si="108"/>
        <v>8.2384038968450444</v>
      </c>
      <c r="T256" s="304">
        <f t="shared" ca="1" si="88"/>
        <v>80.818742228049885</v>
      </c>
      <c r="U256" s="311">
        <f t="shared" ca="1" si="89"/>
        <v>0</v>
      </c>
      <c r="V256" s="306">
        <f t="shared" ca="1" si="90"/>
        <v>1.1978936955773891</v>
      </c>
      <c r="W256" s="304">
        <f t="shared" ca="1" si="91"/>
        <v>103.34338696328943</v>
      </c>
      <c r="Y256" s="314" t="str">
        <f t="shared" ca="1" si="109"/>
        <v/>
      </c>
      <c r="Z256" s="315" t="str">
        <f t="shared" ca="1" si="110"/>
        <v/>
      </c>
      <c r="AA256" s="316" t="str">
        <f t="shared" ca="1" si="111"/>
        <v/>
      </c>
      <c r="AC256" s="310" t="e">
        <f t="shared" ca="1" si="112"/>
        <v>#N/A</v>
      </c>
      <c r="AD256" s="323" t="e">
        <f t="shared" ca="1" si="113"/>
        <v>#N/A</v>
      </c>
      <c r="AE256" s="324">
        <f t="shared" ca="1" si="92"/>
        <v>223.75149575971292</v>
      </c>
      <c r="AG256" s="306">
        <f t="shared" ca="1" si="114"/>
        <v>39.849954604840654</v>
      </c>
      <c r="AH256" s="304">
        <f t="shared" ca="1" si="115"/>
        <v>49.412429349886807</v>
      </c>
    </row>
    <row r="257" spans="1:34" x14ac:dyDescent="0.2">
      <c r="A257" s="347">
        <f t="shared" ca="1" si="93"/>
        <v>0.01</v>
      </c>
      <c r="B257" s="304">
        <f t="shared" ca="1" si="94"/>
        <v>2.52999999999999</v>
      </c>
      <c r="D257" s="306">
        <f t="shared" ca="1" si="95"/>
        <v>10.971120445939858</v>
      </c>
      <c r="E257" s="307">
        <f t="shared" ca="1" si="96"/>
        <v>38.069734087839755</v>
      </c>
      <c r="F257" s="304">
        <f t="shared" ca="1" si="97"/>
        <v>39.619062802622523</v>
      </c>
      <c r="G257" s="306">
        <f t="shared" ca="1" si="98"/>
        <v>36.627991832451457</v>
      </c>
      <c r="H257" s="307">
        <f t="shared" ca="1" si="99"/>
        <v>159.75234715814395</v>
      </c>
      <c r="I257" s="304">
        <f t="shared" ca="1" si="100"/>
        <v>163.89759671274706</v>
      </c>
      <c r="J257" s="306">
        <f t="shared" ca="1" si="101"/>
        <v>48.17249714379782</v>
      </c>
      <c r="K257" s="307">
        <f t="shared" ca="1" si="102"/>
        <v>225.34711574458998</v>
      </c>
      <c r="L257" s="304">
        <f t="shared" ca="1" si="87"/>
        <v>230.43852120571083</v>
      </c>
      <c r="M257" s="306">
        <f t="shared" ca="1" si="103"/>
        <v>1.345412028437901</v>
      </c>
      <c r="N257" s="304">
        <f t="shared" ca="1" si="104"/>
        <v>77.086430935626822</v>
      </c>
      <c r="P257" s="310">
        <f t="shared" ca="1" si="105"/>
        <v>7</v>
      </c>
      <c r="Q257" s="304">
        <f t="shared" ca="1" si="106"/>
        <v>507.8936170212786</v>
      </c>
      <c r="R257" s="306">
        <f t="shared" ca="1" si="107"/>
        <v>0.25488814274546401</v>
      </c>
      <c r="S257" s="307">
        <f t="shared" ca="1" si="108"/>
        <v>8.2358550154175898</v>
      </c>
      <c r="T257" s="304">
        <f t="shared" ca="1" si="88"/>
        <v>80.793737701246556</v>
      </c>
      <c r="U257" s="311">
        <f t="shared" ca="1" si="89"/>
        <v>0</v>
      </c>
      <c r="V257" s="306">
        <f t="shared" ca="1" si="90"/>
        <v>1.1977025484203208</v>
      </c>
      <c r="W257" s="304">
        <f t="shared" ca="1" si="91"/>
        <v>103.827490929831</v>
      </c>
      <c r="Y257" s="314" t="str">
        <f t="shared" ca="1" si="109"/>
        <v/>
      </c>
      <c r="Z257" s="315" t="str">
        <f t="shared" ca="1" si="110"/>
        <v/>
      </c>
      <c r="AA257" s="316" t="str">
        <f t="shared" ca="1" si="111"/>
        <v/>
      </c>
      <c r="AC257" s="310" t="e">
        <f t="shared" ca="1" si="112"/>
        <v>#N/A</v>
      </c>
      <c r="AD257" s="323" t="e">
        <f t="shared" ca="1" si="113"/>
        <v>#N/A</v>
      </c>
      <c r="AE257" s="324">
        <f t="shared" ca="1" si="92"/>
        <v>225.34711574458998</v>
      </c>
      <c r="AG257" s="306">
        <f t="shared" ca="1" si="114"/>
        <v>39.558429570704952</v>
      </c>
      <c r="AH257" s="304">
        <f t="shared" ca="1" si="115"/>
        <v>49.120610950613838</v>
      </c>
    </row>
    <row r="258" spans="1:34" x14ac:dyDescent="0.2">
      <c r="A258" s="347">
        <f t="shared" ca="1" si="93"/>
        <v>0.01</v>
      </c>
      <c r="B258" s="304">
        <f t="shared" ca="1" si="94"/>
        <v>2.5399999999999898</v>
      </c>
      <c r="D258" s="306">
        <f t="shared" ca="1" si="95"/>
        <v>10.91232363493439</v>
      </c>
      <c r="E258" s="307">
        <f t="shared" ca="1" si="96"/>
        <v>37.783909095654138</v>
      </c>
      <c r="F258" s="304">
        <f t="shared" ca="1" si="97"/>
        <v>39.328139972063305</v>
      </c>
      <c r="G258" s="306">
        <f t="shared" ca="1" si="98"/>
        <v>36.737115068800797</v>
      </c>
      <c r="H258" s="307">
        <f t="shared" ca="1" si="99"/>
        <v>160.13018624910049</v>
      </c>
      <c r="I258" s="304">
        <f t="shared" ca="1" si="100"/>
        <v>164.29026803724534</v>
      </c>
      <c r="J258" s="306">
        <f t="shared" ca="1" si="101"/>
        <v>48.539322678304082</v>
      </c>
      <c r="K258" s="307">
        <f t="shared" ca="1" si="102"/>
        <v>226.94652841162622</v>
      </c>
      <c r="L258" s="304">
        <f t="shared" ca="1" si="87"/>
        <v>232.07928085927358</v>
      </c>
      <c r="M258" s="306">
        <f t="shared" ca="1" si="103"/>
        <v>1.3452785848550886</v>
      </c>
      <c r="N258" s="304">
        <f t="shared" ca="1" si="104"/>
        <v>77.078785181528559</v>
      </c>
      <c r="P258" s="310">
        <f t="shared" ca="1" si="105"/>
        <v>7</v>
      </c>
      <c r="Q258" s="304">
        <f t="shared" ca="1" si="106"/>
        <v>505.85106382978927</v>
      </c>
      <c r="R258" s="306">
        <f t="shared" ca="1" si="107"/>
        <v>0.25386308046472317</v>
      </c>
      <c r="S258" s="307">
        <f t="shared" ca="1" si="108"/>
        <v>8.2333163846129427</v>
      </c>
      <c r="T258" s="304">
        <f t="shared" ca="1" si="88"/>
        <v>80.768833733052972</v>
      </c>
      <c r="U258" s="311">
        <f t="shared" ca="1" si="89"/>
        <v>0</v>
      </c>
      <c r="V258" s="306">
        <f t="shared" ca="1" si="90"/>
        <v>1.1975109771844468</v>
      </c>
      <c r="W258" s="304">
        <f t="shared" ca="1" si="91"/>
        <v>104.30890686096619</v>
      </c>
      <c r="Y258" s="314" t="str">
        <f t="shared" ca="1" si="109"/>
        <v/>
      </c>
      <c r="Z258" s="315" t="str">
        <f t="shared" ca="1" si="110"/>
        <v/>
      </c>
      <c r="AA258" s="316" t="str">
        <f t="shared" ca="1" si="111"/>
        <v/>
      </c>
      <c r="AC258" s="310" t="e">
        <f t="shared" ca="1" si="112"/>
        <v>#N/A</v>
      </c>
      <c r="AD258" s="323" t="e">
        <f t="shared" ca="1" si="113"/>
        <v>#N/A</v>
      </c>
      <c r="AE258" s="324">
        <f t="shared" ca="1" si="92"/>
        <v>226.94652841162622</v>
      </c>
      <c r="AG258" s="306">
        <f t="shared" ca="1" si="114"/>
        <v>39.26698617243116</v>
      </c>
      <c r="AH258" s="304">
        <f t="shared" ca="1" si="115"/>
        <v>48.828874553064786</v>
      </c>
    </row>
    <row r="259" spans="1:34" x14ac:dyDescent="0.2">
      <c r="A259" s="347">
        <f t="shared" ca="1" si="93"/>
        <v>0.01</v>
      </c>
      <c r="B259" s="304">
        <f t="shared" ca="1" si="94"/>
        <v>2.5499999999999896</v>
      </c>
      <c r="D259" s="306">
        <f t="shared" ca="1" si="95"/>
        <v>10.853458434303299</v>
      </c>
      <c r="E259" s="307">
        <f t="shared" ca="1" si="96"/>
        <v>37.498187299874161</v>
      </c>
      <c r="F259" s="304">
        <f t="shared" ca="1" si="97"/>
        <v>39.037310496006164</v>
      </c>
      <c r="G259" s="306">
        <f t="shared" ca="1" si="98"/>
        <v>36.84564965314383</v>
      </c>
      <c r="H259" s="307">
        <f t="shared" ca="1" si="99"/>
        <v>160.50516812209924</v>
      </c>
      <c r="I259" s="304">
        <f t="shared" ca="1" si="100"/>
        <v>164.68002578414163</v>
      </c>
      <c r="J259" s="306">
        <f t="shared" ca="1" si="101"/>
        <v>48.907236501913808</v>
      </c>
      <c r="K259" s="307">
        <f t="shared" ca="1" si="102"/>
        <v>228.54970518348222</v>
      </c>
      <c r="L259" s="304">
        <f t="shared" ca="1" si="87"/>
        <v>233.72395153623168</v>
      </c>
      <c r="M259" s="306">
        <f t="shared" ca="1" si="103"/>
        <v>1.3451453796201813</v>
      </c>
      <c r="N259" s="304">
        <f t="shared" ca="1" si="104"/>
        <v>77.071153083759327</v>
      </c>
      <c r="P259" s="310">
        <f t="shared" ca="1" si="105"/>
        <v>7</v>
      </c>
      <c r="Q259" s="304">
        <f t="shared" ca="1" si="106"/>
        <v>503.80851063829999</v>
      </c>
      <c r="R259" s="306">
        <f t="shared" ca="1" si="107"/>
        <v>0.25283801818398238</v>
      </c>
      <c r="S259" s="307">
        <f t="shared" ca="1" si="108"/>
        <v>8.230788004431103</v>
      </c>
      <c r="T259" s="304">
        <f t="shared" ca="1" si="88"/>
        <v>80.744030323469119</v>
      </c>
      <c r="U259" s="311">
        <f t="shared" ca="1" si="89"/>
        <v>0</v>
      </c>
      <c r="V259" s="306">
        <f t="shared" ca="1" si="90"/>
        <v>1.1973189855001791</v>
      </c>
      <c r="W259" s="304">
        <f t="shared" ca="1" si="91"/>
        <v>104.78761030152081</v>
      </c>
      <c r="Y259" s="314" t="str">
        <f t="shared" ca="1" si="109"/>
        <v/>
      </c>
      <c r="Z259" s="315" t="str">
        <f t="shared" ca="1" si="110"/>
        <v/>
      </c>
      <c r="AA259" s="316" t="str">
        <f t="shared" ca="1" si="111"/>
        <v/>
      </c>
      <c r="AC259" s="310" t="e">
        <f t="shared" ca="1" si="112"/>
        <v>#N/A</v>
      </c>
      <c r="AD259" s="323" t="e">
        <f t="shared" ca="1" si="113"/>
        <v>#N/A</v>
      </c>
      <c r="AE259" s="324">
        <f t="shared" ca="1" si="92"/>
        <v>228.54970518348222</v>
      </c>
      <c r="AG259" s="306">
        <f t="shared" ca="1" si="114"/>
        <v>38.97562858851925</v>
      </c>
      <c r="AH259" s="304">
        <f t="shared" ca="1" si="115"/>
        <v>48.537224329221011</v>
      </c>
    </row>
    <row r="260" spans="1:34" x14ac:dyDescent="0.2">
      <c r="A260" s="347">
        <f t="shared" ca="1" si="93"/>
        <v>0.01</v>
      </c>
      <c r="B260" s="304">
        <f t="shared" ca="1" si="94"/>
        <v>2.5599999999999894</v>
      </c>
      <c r="D260" s="306">
        <f t="shared" ca="1" si="95"/>
        <v>10.79452617316819</v>
      </c>
      <c r="E260" s="307">
        <f t="shared" ca="1" si="96"/>
        <v>37.212572665506812</v>
      </c>
      <c r="F260" s="304">
        <f t="shared" ca="1" si="97"/>
        <v>38.746578683657191</v>
      </c>
      <c r="G260" s="306">
        <f t="shared" ca="1" si="98"/>
        <v>36.953594914875509</v>
      </c>
      <c r="H260" s="307">
        <f t="shared" ca="1" si="99"/>
        <v>160.87729384875431</v>
      </c>
      <c r="I260" s="304">
        <f t="shared" ca="1" si="100"/>
        <v>165.06687085309139</v>
      </c>
      <c r="J260" s="306">
        <f t="shared" ca="1" si="101"/>
        <v>49.276232724753903</v>
      </c>
      <c r="K260" s="307">
        <f t="shared" ca="1" si="102"/>
        <v>230.15661749333648</v>
      </c>
      <c r="L260" s="304">
        <f t="shared" ref="L260:L323" ca="1" si="116">SQRT(pos_x^2+pos_z^2)</f>
        <v>235.37250410257803</v>
      </c>
      <c r="M260" s="306">
        <f t="shared" ca="1" si="103"/>
        <v>1.3450124094017666</v>
      </c>
      <c r="N260" s="304">
        <f t="shared" ca="1" si="104"/>
        <v>77.063534451443232</v>
      </c>
      <c r="P260" s="310">
        <f t="shared" ca="1" si="105"/>
        <v>7</v>
      </c>
      <c r="Q260" s="304">
        <f t="shared" ca="1" si="106"/>
        <v>501.76595744681066</v>
      </c>
      <c r="R260" s="306">
        <f t="shared" ca="1" si="107"/>
        <v>0.2518129559032416</v>
      </c>
      <c r="S260" s="307">
        <f t="shared" ca="1" si="108"/>
        <v>8.2282698748720708</v>
      </c>
      <c r="T260" s="304">
        <f t="shared" ref="T260:T323" ca="1" si="117">m*g</f>
        <v>80.719327472495024</v>
      </c>
      <c r="U260" s="311">
        <f t="shared" ref="U260:U323" ca="1" si="118">IF(pos_xz&lt;L_rampe,Poids*COS(Beta),0)</f>
        <v>0</v>
      </c>
      <c r="V260" s="306">
        <f t="shared" ref="V260:V323" ca="1" si="119">Rho_moyen*(20000-Alt_rampe-pos_z)/(20000+Alt_rampe+pos_z)</f>
        <v>1.1971265769949071</v>
      </c>
      <c r="W260" s="304">
        <f t="shared" ref="W260:W323" ca="1" si="120">1/2*Rho*Sref*Cx*vit_xz^2</f>
        <v>105.26357708373102</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230.15661749333648</v>
      </c>
      <c r="AG260" s="306">
        <f t="shared" ca="1" si="114"/>
        <v>38.684360966955367</v>
      </c>
      <c r="AH260" s="304">
        <f t="shared" ca="1" si="115"/>
        <v>48.245664420609671</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10.735528170323322</v>
      </c>
      <c r="E261" s="307">
        <f t="shared" ref="E261:E324" ca="1" si="125">IF(AND(L260&lt;L_rampe,Poussee&lt;Poids*SIN(M260)),0,(-W260+Poussee)/m*SIN(M260)+U260/m*COS(M260)-Poids/m)</f>
        <v>36.927069128379884</v>
      </c>
      <c r="F261" s="304">
        <f t="shared" ref="F261:F324" ca="1" si="126">SQRT(acc_x^2+acc_z^2)</f>
        <v>38.455948818199147</v>
      </c>
      <c r="G261" s="306">
        <f t="shared" ref="G261:G324" ca="1" si="127">G260+acc_x*pas</f>
        <v>37.060950196578744</v>
      </c>
      <c r="H261" s="307">
        <f t="shared" ref="H261:H324" ca="1" si="128">H260+acc_z*pas</f>
        <v>161.24656454003809</v>
      </c>
      <c r="I261" s="304">
        <f t="shared" ref="I261:I324" ca="1" si="129">SQRT(vit_x^2+vit_z^2)</f>
        <v>165.4508041849237</v>
      </c>
      <c r="J261" s="306">
        <f t="shared" ref="J261:J324" ca="1" si="130">J260+0.5*(vit_x+G260)*pas*(K260&gt;=0)</f>
        <v>49.646305450311175</v>
      </c>
      <c r="K261" s="307">
        <f t="shared" ref="K261:K324" ca="1" si="131">K260+0.5*(vit_z+H260)*pas</f>
        <v>231.76723678528043</v>
      </c>
      <c r="L261" s="304">
        <f t="shared" ca="1" si="116"/>
        <v>237.02490943348093</v>
      </c>
      <c r="M261" s="306">
        <f t="shared" ref="M261:M324" ca="1" si="132">IF(AND(L260&gt;L_rampe,G261&gt;0),ATAN2(G261,H261),$M$4)</f>
        <v>1.3448796709030306</v>
      </c>
      <c r="N261" s="304">
        <f t="shared" ref="N261:N324" ca="1" si="133">DEGREES(Beta)</f>
        <v>77.055929095686764</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8.2257619959358461</v>
      </c>
      <c r="T261" s="304">
        <f t="shared" ca="1" si="117"/>
        <v>80.694725180130661</v>
      </c>
      <c r="U261" s="311">
        <f t="shared" ca="1" si="118"/>
        <v>0</v>
      </c>
      <c r="V261" s="306">
        <f t="shared" ca="1" si="119"/>
        <v>1.1969337552929382</v>
      </c>
      <c r="W261" s="304">
        <f t="shared" ca="1" si="120"/>
        <v>105.73678332706552</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231.76723678528043</v>
      </c>
      <c r="AG261" s="306">
        <f t="shared" ref="AG261:AG324" ca="1" si="143">IF(AND(L260&lt;L_rampe,Poussee&lt;Poids*SIN(M260)),0,(-W260+Poussee)/m-Poids*SIN(M260)/m)</f>
        <v>38.39318742513322</v>
      </c>
      <c r="AH261" s="304">
        <f t="shared" ref="AH261:AH324" ca="1" si="144">IF(AND(L260&lt;L_rampe,Poussee&lt;Poids*SIN(M260)), g*SIN(M260), (-W260+Poussee)/m)</f>
        <v>47.954198938224025</v>
      </c>
    </row>
    <row r="262" spans="1:34" x14ac:dyDescent="0.2">
      <c r="A262" s="347">
        <f t="shared" ca="1" si="122"/>
        <v>0.01</v>
      </c>
      <c r="B262" s="304">
        <f t="shared" ca="1" si="123"/>
        <v>2.579999999999989</v>
      </c>
      <c r="D262" s="306">
        <f t="shared" ca="1" si="124"/>
        <v>10.676465734272417</v>
      </c>
      <c r="E262" s="307">
        <f t="shared" ca="1" si="125"/>
        <v>36.641680595058929</v>
      </c>
      <c r="F262" s="304">
        <f t="shared" ca="1" si="126"/>
        <v>38.165425156880033</v>
      </c>
      <c r="G262" s="306">
        <f t="shared" ca="1" si="127"/>
        <v>37.167714853921467</v>
      </c>
      <c r="H262" s="307">
        <f t="shared" ca="1" si="128"/>
        <v>161.61298134598869</v>
      </c>
      <c r="I262" s="304">
        <f t="shared" ca="1" si="129"/>
        <v>165.83182676133464</v>
      </c>
      <c r="J262" s="306">
        <f t="shared" ca="1" si="130"/>
        <v>50.017448775563679</v>
      </c>
      <c r="K262" s="307">
        <f t="shared" ca="1" si="131"/>
        <v>233.38153451471055</v>
      </c>
      <c r="L262" s="304">
        <f t="shared" ca="1" si="116"/>
        <v>238.68113841369444</v>
      </c>
      <c r="M262" s="306">
        <f t="shared" ca="1" si="132"/>
        <v>1.3447471608611359</v>
      </c>
      <c r="N262" s="304">
        <f t="shared" ca="1" si="133"/>
        <v>77.048336829543089</v>
      </c>
      <c r="P262" s="310">
        <f t="shared" ca="1" si="134"/>
        <v>7</v>
      </c>
      <c r="Q262" s="304">
        <f t="shared" ca="1" si="135"/>
        <v>497.68085106383205</v>
      </c>
      <c r="R262" s="306">
        <f t="shared" ca="1" si="136"/>
        <v>0.24976283134175997</v>
      </c>
      <c r="S262" s="307">
        <f t="shared" ca="1" si="137"/>
        <v>8.2232643676224288</v>
      </c>
      <c r="T262" s="304">
        <f t="shared" ca="1" si="117"/>
        <v>80.670223446376028</v>
      </c>
      <c r="U262" s="311">
        <f t="shared" ca="1" si="118"/>
        <v>0</v>
      </c>
      <c r="V262" s="306">
        <f t="shared" ca="1" si="119"/>
        <v>1.1967405240154407</v>
      </c>
      <c r="W262" s="304">
        <f t="shared" ca="1" si="120"/>
        <v>106.2072054380251</v>
      </c>
      <c r="Y262" s="314" t="str">
        <f t="shared" ca="1" si="138"/>
        <v/>
      </c>
      <c r="Z262" s="315" t="str">
        <f t="shared" ca="1" si="139"/>
        <v/>
      </c>
      <c r="AA262" s="316" t="str">
        <f t="shared" ca="1" si="140"/>
        <v/>
      </c>
      <c r="AC262" s="310" t="e">
        <f t="shared" ca="1" si="141"/>
        <v>#N/A</v>
      </c>
      <c r="AD262" s="323" t="e">
        <f t="shared" ca="1" si="142"/>
        <v>#N/A</v>
      </c>
      <c r="AE262" s="324">
        <f t="shared" ca="1" si="121"/>
        <v>233.38153451471055</v>
      </c>
      <c r="AG262" s="306">
        <f t="shared" ca="1" si="143"/>
        <v>38.102112049778846</v>
      </c>
      <c r="AH262" s="304">
        <f t="shared" ca="1" si="144"/>
        <v>47.662831962447086</v>
      </c>
    </row>
    <row r="263" spans="1:34" x14ac:dyDescent="0.2">
      <c r="A263" s="347">
        <f t="shared" ca="1" si="122"/>
        <v>0.01</v>
      </c>
      <c r="B263" s="304">
        <f t="shared" ca="1" si="123"/>
        <v>2.5899999999999888</v>
      </c>
      <c r="D263" s="306">
        <f t="shared" ca="1" si="124"/>
        <v>10.617340163264881</v>
      </c>
      <c r="E263" s="307">
        <f t="shared" ca="1" si="125"/>
        <v>36.356410942767518</v>
      </c>
      <c r="F263" s="304">
        <f t="shared" ca="1" si="126"/>
        <v>37.875011931111828</v>
      </c>
      <c r="G263" s="306">
        <f t="shared" ca="1" si="127"/>
        <v>37.273888255554112</v>
      </c>
      <c r="H263" s="307">
        <f t="shared" ca="1" si="128"/>
        <v>161.97654545541636</v>
      </c>
      <c r="I263" s="304">
        <f t="shared" ca="1" si="129"/>
        <v>166.20993960457989</v>
      </c>
      <c r="J263" s="306">
        <f t="shared" ca="1" si="130"/>
        <v>50.389656791111058</v>
      </c>
      <c r="K263" s="307">
        <f t="shared" ca="1" si="131"/>
        <v>234.99948214871759</v>
      </c>
      <c r="L263" s="304">
        <f t="shared" ca="1" si="116"/>
        <v>240.34116193796561</v>
      </c>
      <c r="M263" s="306">
        <f t="shared" ca="1" si="132"/>
        <v>1.3446148760466132</v>
      </c>
      <c r="N263" s="304">
        <f t="shared" ca="1" si="133"/>
        <v>77.040757467977272</v>
      </c>
      <c r="P263" s="310">
        <f t="shared" ca="1" si="134"/>
        <v>7</v>
      </c>
      <c r="Q263" s="304">
        <f t="shared" ca="1" si="135"/>
        <v>495.63829787234272</v>
      </c>
      <c r="R263" s="306">
        <f t="shared" ca="1" si="136"/>
        <v>0.24873776906101916</v>
      </c>
      <c r="S263" s="307">
        <f t="shared" ca="1" si="137"/>
        <v>8.220776989931819</v>
      </c>
      <c r="T263" s="304">
        <f t="shared" ca="1" si="117"/>
        <v>80.645822271231154</v>
      </c>
      <c r="U263" s="311">
        <f t="shared" ca="1" si="118"/>
        <v>0</v>
      </c>
      <c r="V263" s="306">
        <f t="shared" ca="1" si="119"/>
        <v>1.1965468867803888</v>
      </c>
      <c r="W263" s="304">
        <f t="shared" ca="1" si="120"/>
        <v>106.67482010991903</v>
      </c>
      <c r="Y263" s="314" t="str">
        <f t="shared" ca="1" si="138"/>
        <v/>
      </c>
      <c r="Z263" s="315" t="str">
        <f t="shared" ca="1" si="139"/>
        <v/>
      </c>
      <c r="AA263" s="316" t="str">
        <f t="shared" ca="1" si="140"/>
        <v/>
      </c>
      <c r="AC263" s="310" t="e">
        <f t="shared" ca="1" si="141"/>
        <v>#N/A</v>
      </c>
      <c r="AD263" s="323" t="e">
        <f t="shared" ca="1" si="142"/>
        <v>#N/A</v>
      </c>
      <c r="AE263" s="324">
        <f t="shared" ca="1" si="121"/>
        <v>234.99948214871759</v>
      </c>
      <c r="AG263" s="306">
        <f t="shared" ca="1" si="143"/>
        <v>37.811138896878418</v>
      </c>
      <c r="AH263" s="304">
        <f t="shared" ca="1" si="144"/>
        <v>47.371567542978376</v>
      </c>
    </row>
    <row r="264" spans="1:34" x14ac:dyDescent="0.2">
      <c r="A264" s="347">
        <f t="shared" ca="1" si="122"/>
        <v>0.01</v>
      </c>
      <c r="B264" s="304">
        <f t="shared" ca="1" si="123"/>
        <v>2.5999999999999885</v>
      </c>
      <c r="D264" s="306">
        <f t="shared" ca="1" si="124"/>
        <v>10.558152745331252</v>
      </c>
      <c r="E264" s="307">
        <f t="shared" ca="1" si="125"/>
        <v>36.07126401931108</v>
      </c>
      <c r="F264" s="304">
        <f t="shared" ca="1" si="126"/>
        <v>37.584713346580045</v>
      </c>
      <c r="G264" s="306">
        <f t="shared" ca="1" si="127"/>
        <v>37.379469783007423</v>
      </c>
      <c r="H264" s="307">
        <f t="shared" ca="1" si="128"/>
        <v>162.33725809560946</v>
      </c>
      <c r="I264" s="304">
        <f t="shared" ca="1" si="129"/>
        <v>166.58514377716665</v>
      </c>
      <c r="J264" s="306">
        <f t="shared" ca="1" si="130"/>
        <v>50.762923581303866</v>
      </c>
      <c r="K264" s="307">
        <f t="shared" ca="1" si="131"/>
        <v>236.62105116647271</v>
      </c>
      <c r="L264" s="304">
        <f t="shared" ca="1" si="116"/>
        <v>242.00495091143858</v>
      </c>
      <c r="M264" s="306">
        <f t="shared" ca="1" si="132"/>
        <v>1.344482813262764</v>
      </c>
      <c r="N264" s="304">
        <f t="shared" ca="1" si="133"/>
        <v>77.033190827831959</v>
      </c>
      <c r="P264" s="310">
        <f t="shared" ca="1" si="134"/>
        <v>7</v>
      </c>
      <c r="Q264" s="304">
        <f t="shared" ca="1" si="135"/>
        <v>493.59574468085339</v>
      </c>
      <c r="R264" s="306">
        <f t="shared" ca="1" si="136"/>
        <v>0.24771270678027832</v>
      </c>
      <c r="S264" s="307">
        <f t="shared" ca="1" si="137"/>
        <v>8.2182998628640167</v>
      </c>
      <c r="T264" s="304">
        <f t="shared" ca="1" si="117"/>
        <v>80.621521654696011</v>
      </c>
      <c r="U264" s="311">
        <f t="shared" ca="1" si="118"/>
        <v>0</v>
      </c>
      <c r="V264" s="306">
        <f t="shared" ca="1" si="119"/>
        <v>1.1963528472025007</v>
      </c>
      <c r="W264" s="304">
        <f t="shared" ca="1" si="120"/>
        <v>107.13960432261835</v>
      </c>
      <c r="Y264" s="314" t="str">
        <f t="shared" ca="1" si="138"/>
        <v/>
      </c>
      <c r="Z264" s="315" t="str">
        <f t="shared" ca="1" si="139"/>
        <v/>
      </c>
      <c r="AA264" s="316" t="str">
        <f t="shared" ca="1" si="140"/>
        <v/>
      </c>
      <c r="AC264" s="310" t="e">
        <f t="shared" ca="1" si="141"/>
        <v>#N/A</v>
      </c>
      <c r="AD264" s="323" t="e">
        <f t="shared" ca="1" si="142"/>
        <v>#N/A</v>
      </c>
      <c r="AE264" s="324">
        <f t="shared" ca="1" si="121"/>
        <v>236.62105116647271</v>
      </c>
      <c r="AG264" s="306">
        <f t="shared" ca="1" si="143"/>
        <v>37.520271991609441</v>
      </c>
      <c r="AH264" s="304">
        <f t="shared" ca="1" si="144"/>
        <v>47.080409698764051</v>
      </c>
    </row>
    <row r="265" spans="1:34" x14ac:dyDescent="0.2">
      <c r="A265" s="347">
        <f t="shared" ca="1" si="122"/>
        <v>0.01</v>
      </c>
      <c r="B265" s="304">
        <f t="shared" ca="1" si="123"/>
        <v>2.6099999999999883</v>
      </c>
      <c r="D265" s="306">
        <f t="shared" ca="1" si="124"/>
        <v>10.498904758318135</v>
      </c>
      <c r="E265" s="307">
        <f t="shared" ca="1" si="125"/>
        <v>35.786243643004049</v>
      </c>
      <c r="F265" s="304">
        <f t="shared" ca="1" si="126"/>
        <v>37.294533583364235</v>
      </c>
      <c r="G265" s="306">
        <f t="shared" ca="1" si="127"/>
        <v>37.484458830590604</v>
      </c>
      <c r="H265" s="307">
        <f t="shared" ca="1" si="128"/>
        <v>162.69512053203951</v>
      </c>
      <c r="I265" s="304">
        <f t="shared" ca="1" si="129"/>
        <v>166.95744038154487</v>
      </c>
      <c r="J265" s="306">
        <f t="shared" ca="1" si="130"/>
        <v>51.137243224371858</v>
      </c>
      <c r="K265" s="307">
        <f t="shared" ca="1" si="131"/>
        <v>238.24621305961097</v>
      </c>
      <c r="L265" s="304">
        <f t="shared" ca="1" si="116"/>
        <v>243.67247625005601</v>
      </c>
      <c r="M265" s="306">
        <f t="shared" ca="1" si="132"/>
        <v>1.3443509693450757</v>
      </c>
      <c r="N265" s="304">
        <f t="shared" ca="1" si="133"/>
        <v>77.025636727793952</v>
      </c>
      <c r="P265" s="310">
        <f t="shared" ca="1" si="134"/>
        <v>7</v>
      </c>
      <c r="Q265" s="304">
        <f t="shared" ca="1" si="135"/>
        <v>491.55319148936405</v>
      </c>
      <c r="R265" s="306">
        <f t="shared" ca="1" si="136"/>
        <v>0.24668764449953751</v>
      </c>
      <c r="S265" s="307">
        <f t="shared" ca="1" si="137"/>
        <v>8.2158329864190218</v>
      </c>
      <c r="T265" s="304">
        <f t="shared" ca="1" si="117"/>
        <v>80.597321596770612</v>
      </c>
      <c r="U265" s="311">
        <f t="shared" ca="1" si="118"/>
        <v>0</v>
      </c>
      <c r="V265" s="306">
        <f t="shared" ca="1" si="119"/>
        <v>1.1961584088931883</v>
      </c>
      <c r="W265" s="304">
        <f t="shared" ca="1" si="120"/>
        <v>107.60153534228728</v>
      </c>
      <c r="Y265" s="314" t="str">
        <f t="shared" ca="1" si="138"/>
        <v/>
      </c>
      <c r="Z265" s="315" t="str">
        <f t="shared" ca="1" si="139"/>
        <v/>
      </c>
      <c r="AA265" s="316" t="str">
        <f t="shared" ca="1" si="140"/>
        <v/>
      </c>
      <c r="AC265" s="310" t="e">
        <f t="shared" ca="1" si="141"/>
        <v>#N/A</v>
      </c>
      <c r="AD265" s="323" t="e">
        <f t="shared" ca="1" si="142"/>
        <v>#N/A</v>
      </c>
      <c r="AE265" s="324">
        <f t="shared" ca="1" si="121"/>
        <v>238.24621305961097</v>
      </c>
      <c r="AG265" s="306">
        <f t="shared" ca="1" si="143"/>
        <v>37.229515328275099</v>
      </c>
      <c r="AH265" s="304">
        <f t="shared" ca="1" si="144"/>
        <v>46.789362417930235</v>
      </c>
    </row>
    <row r="266" spans="1:34" x14ac:dyDescent="0.2">
      <c r="A266" s="347">
        <f t="shared" ca="1" si="122"/>
        <v>0.01</v>
      </c>
      <c r="B266" s="304">
        <f t="shared" ca="1" si="123"/>
        <v>2.6199999999999881</v>
      </c>
      <c r="D266" s="306">
        <f t="shared" ca="1" si="124"/>
        <v>10.439597469922411</v>
      </c>
      <c r="E266" s="307">
        <f t="shared" ca="1" si="125"/>
        <v>35.501353602600211</v>
      </c>
      <c r="F266" s="304">
        <f t="shared" ca="1" si="126"/>
        <v>37.00447679606976</v>
      </c>
      <c r="G266" s="306">
        <f t="shared" ca="1" si="127"/>
        <v>37.588854805289827</v>
      </c>
      <c r="H266" s="307">
        <f t="shared" ca="1" si="128"/>
        <v>163.05013406806552</v>
      </c>
      <c r="I266" s="304">
        <f t="shared" ca="1" si="129"/>
        <v>167.32683055979786</v>
      </c>
      <c r="J266" s="306">
        <f t="shared" ca="1" si="130"/>
        <v>51.51260979255126</v>
      </c>
      <c r="K266" s="307">
        <f t="shared" ca="1" si="131"/>
        <v>239.87493933261149</v>
      </c>
      <c r="L266" s="304">
        <f t="shared" ca="1" si="116"/>
        <v>245.34370888095683</v>
      </c>
      <c r="M266" s="306">
        <f t="shared" ca="1" si="132"/>
        <v>1.3442193411606489</v>
      </c>
      <c r="N266" s="304">
        <f t="shared" ca="1" si="133"/>
        <v>77.018094988361327</v>
      </c>
      <c r="P266" s="310">
        <f t="shared" ca="1" si="134"/>
        <v>7</v>
      </c>
      <c r="Q266" s="304">
        <f t="shared" ca="1" si="135"/>
        <v>489.51063829787478</v>
      </c>
      <c r="R266" s="306">
        <f t="shared" ca="1" si="136"/>
        <v>0.24566258221879672</v>
      </c>
      <c r="S266" s="307">
        <f t="shared" ca="1" si="137"/>
        <v>8.2133763605968344</v>
      </c>
      <c r="T266" s="304">
        <f t="shared" ca="1" si="117"/>
        <v>80.573222097454945</v>
      </c>
      <c r="U266" s="311">
        <f t="shared" ca="1" si="118"/>
        <v>0</v>
      </c>
      <c r="V266" s="306">
        <f t="shared" ca="1" si="119"/>
        <v>1.1959635754604976</v>
      </c>
      <c r="W266" s="304">
        <f t="shared" ca="1" si="120"/>
        <v>108.06059072109183</v>
      </c>
      <c r="Y266" s="314" t="str">
        <f t="shared" ca="1" si="138"/>
        <v/>
      </c>
      <c r="Z266" s="315" t="str">
        <f t="shared" ca="1" si="139"/>
        <v/>
      </c>
      <c r="AA266" s="316" t="str">
        <f t="shared" ca="1" si="140"/>
        <v/>
      </c>
      <c r="AC266" s="310" t="e">
        <f t="shared" ca="1" si="141"/>
        <v>#N/A</v>
      </c>
      <c r="AD266" s="323" t="e">
        <f t="shared" ca="1" si="142"/>
        <v>#N/A</v>
      </c>
      <c r="AE266" s="324">
        <f t="shared" ca="1" si="121"/>
        <v>239.87493933261149</v>
      </c>
      <c r="AG266" s="306">
        <f t="shared" ca="1" si="143"/>
        <v>36.938872870241681</v>
      </c>
      <c r="AH266" s="304">
        <f t="shared" ca="1" si="144"/>
        <v>46.498429657719427</v>
      </c>
    </row>
    <row r="267" spans="1:34" x14ac:dyDescent="0.2">
      <c r="A267" s="347">
        <f t="shared" ca="1" si="122"/>
        <v>0.01</v>
      </c>
      <c r="B267" s="304">
        <f t="shared" ca="1" si="123"/>
        <v>2.6299999999999879</v>
      </c>
      <c r="D267" s="306">
        <f t="shared" ca="1" si="124"/>
        <v>10.380232137724944</v>
      </c>
      <c r="E267" s="307">
        <f t="shared" ca="1" si="125"/>
        <v>35.216597657226608</v>
      </c>
      <c r="F267" s="304">
        <f t="shared" ca="1" si="126"/>
        <v>36.714547113971548</v>
      </c>
      <c r="G267" s="306">
        <f t="shared" ca="1" si="127"/>
        <v>37.692657126667079</v>
      </c>
      <c r="H267" s="307">
        <f t="shared" ca="1" si="128"/>
        <v>163.4023000446378</v>
      </c>
      <c r="I267" s="304">
        <f t="shared" ca="1" si="129"/>
        <v>167.69331549333242</v>
      </c>
      <c r="J267" s="306">
        <f t="shared" ca="1" si="130"/>
        <v>51.889017352211042</v>
      </c>
      <c r="K267" s="307">
        <f t="shared" ca="1" si="131"/>
        <v>241.507201503175</v>
      </c>
      <c r="L267" s="304">
        <f t="shared" ca="1" si="116"/>
        <v>247.01861974287127</v>
      </c>
      <c r="M267" s="306">
        <f t="shared" ca="1" si="132"/>
        <v>1.3440879256076337</v>
      </c>
      <c r="N267" s="304">
        <f t="shared" ca="1" si="133"/>
        <v>77.010565431811173</v>
      </c>
      <c r="P267" s="310">
        <f t="shared" ca="1" si="134"/>
        <v>7</v>
      </c>
      <c r="Q267" s="304">
        <f t="shared" ca="1" si="135"/>
        <v>487.46808510638544</v>
      </c>
      <c r="R267" s="306">
        <f t="shared" ca="1" si="136"/>
        <v>0.24463751993805591</v>
      </c>
      <c r="S267" s="307">
        <f t="shared" ca="1" si="137"/>
        <v>8.2109299853974544</v>
      </c>
      <c r="T267" s="304">
        <f t="shared" ca="1" si="117"/>
        <v>80.549223156749036</v>
      </c>
      <c r="U267" s="311">
        <f t="shared" ca="1" si="118"/>
        <v>0</v>
      </c>
      <c r="V267" s="306">
        <f t="shared" ca="1" si="119"/>
        <v>1.1957683505090551</v>
      </c>
      <c r="W267" s="304">
        <f t="shared" ca="1" si="120"/>
        <v>108.51674829688685</v>
      </c>
      <c r="Y267" s="314" t="str">
        <f t="shared" ca="1" si="138"/>
        <v/>
      </c>
      <c r="Z267" s="315" t="str">
        <f t="shared" ca="1" si="139"/>
        <v/>
      </c>
      <c r="AA267" s="316" t="str">
        <f t="shared" ca="1" si="140"/>
        <v/>
      </c>
      <c r="AC267" s="310" t="e">
        <f t="shared" ca="1" si="141"/>
        <v>#N/A</v>
      </c>
      <c r="AD267" s="323" t="e">
        <f t="shared" ca="1" si="142"/>
        <v>#N/A</v>
      </c>
      <c r="AE267" s="324">
        <f t="shared" ca="1" si="121"/>
        <v>241.507201503175</v>
      </c>
      <c r="AG267" s="306">
        <f t="shared" ca="1" si="143"/>
        <v>36.648348549879302</v>
      </c>
      <c r="AH267" s="304">
        <f t="shared" ca="1" si="144"/>
        <v>46.207615344430216</v>
      </c>
    </row>
    <row r="268" spans="1:34" x14ac:dyDescent="0.2">
      <c r="A268" s="347">
        <f t="shared" ca="1" si="122"/>
        <v>0.01</v>
      </c>
      <c r="B268" s="304">
        <f t="shared" ca="1" si="123"/>
        <v>2.6399999999999877</v>
      </c>
      <c r="D268" s="306">
        <f t="shared" ca="1" si="124"/>
        <v>10.320810009223786</v>
      </c>
      <c r="E268" s="307">
        <f t="shared" ca="1" si="125"/>
        <v>34.931979536320576</v>
      </c>
      <c r="F268" s="304">
        <f t="shared" ca="1" si="126"/>
        <v>36.424748641169963</v>
      </c>
      <c r="G268" s="306">
        <f t="shared" ca="1" si="127"/>
        <v>37.795865226759318</v>
      </c>
      <c r="H268" s="307">
        <f t="shared" ca="1" si="128"/>
        <v>163.75161984000101</v>
      </c>
      <c r="I268" s="304">
        <f t="shared" ca="1" si="129"/>
        <v>168.05689640256827</v>
      </c>
      <c r="J268" s="306">
        <f t="shared" ca="1" si="130"/>
        <v>52.266459963978171</v>
      </c>
      <c r="K268" s="307">
        <f t="shared" ca="1" si="131"/>
        <v>243.14297110259818</v>
      </c>
      <c r="L268" s="304">
        <f t="shared" ca="1" si="116"/>
        <v>248.69717978651272</v>
      </c>
      <c r="M268" s="306">
        <f t="shared" ca="1" si="132"/>
        <v>1.3439567196146791</v>
      </c>
      <c r="N268" s="304">
        <f t="shared" ca="1" si="133"/>
        <v>77.003047882168062</v>
      </c>
      <c r="P268" s="310">
        <f t="shared" ca="1" si="134"/>
        <v>7</v>
      </c>
      <c r="Q268" s="304">
        <f t="shared" ca="1" si="135"/>
        <v>485.42553191489611</v>
      </c>
      <c r="R268" s="306">
        <f t="shared" ca="1" si="136"/>
        <v>0.24361245765731507</v>
      </c>
      <c r="S268" s="307">
        <f t="shared" ca="1" si="137"/>
        <v>8.2084938608208819</v>
      </c>
      <c r="T268" s="304">
        <f t="shared" ca="1" si="117"/>
        <v>80.525324774652859</v>
      </c>
      <c r="U268" s="311">
        <f t="shared" ca="1" si="118"/>
        <v>0</v>
      </c>
      <c r="V268" s="306">
        <f t="shared" ca="1" si="119"/>
        <v>1.1955727376400127</v>
      </c>
      <c r="W268" s="304">
        <f t="shared" ca="1" si="120"/>
        <v>108.96998619288098</v>
      </c>
      <c r="Y268" s="314" t="str">
        <f t="shared" ca="1" si="138"/>
        <v/>
      </c>
      <c r="Z268" s="315" t="str">
        <f t="shared" ca="1" si="139"/>
        <v/>
      </c>
      <c r="AA268" s="316" t="str">
        <f t="shared" ca="1" si="140"/>
        <v/>
      </c>
      <c r="AC268" s="310" t="e">
        <f t="shared" ca="1" si="141"/>
        <v>#N/A</v>
      </c>
      <c r="AD268" s="323" t="e">
        <f t="shared" ca="1" si="142"/>
        <v>#N/A</v>
      </c>
      <c r="AE268" s="324">
        <f t="shared" ca="1" si="121"/>
        <v>243.14297110259818</v>
      </c>
      <c r="AG268" s="306">
        <f t="shared" ca="1" si="143"/>
        <v>36.357946268505657</v>
      </c>
      <c r="AH268" s="304">
        <f t="shared" ca="1" si="144"/>
        <v>45.916923373360099</v>
      </c>
    </row>
    <row r="269" spans="1:34" x14ac:dyDescent="0.2">
      <c r="A269" s="347">
        <f t="shared" ca="1" si="122"/>
        <v>0.01</v>
      </c>
      <c r="B269" s="304">
        <f t="shared" ca="1" si="123"/>
        <v>2.6499999999999875</v>
      </c>
      <c r="D269" s="306">
        <f t="shared" ca="1" si="124"/>
        <v>10.261332321866794</v>
      </c>
      <c r="E269" s="307">
        <f t="shared" ca="1" si="125"/>
        <v>34.647502939570046</v>
      </c>
      <c r="F269" s="304">
        <f t="shared" ca="1" si="126"/>
        <v>36.135085456759377</v>
      </c>
      <c r="G269" s="306">
        <f t="shared" ca="1" si="127"/>
        <v>37.898478549977987</v>
      </c>
      <c r="H269" s="307">
        <f t="shared" ca="1" si="128"/>
        <v>164.0980948693967</v>
      </c>
      <c r="I269" s="304">
        <f t="shared" ca="1" si="129"/>
        <v>168.41757454662701</v>
      </c>
      <c r="J269" s="306">
        <f t="shared" ca="1" si="130"/>
        <v>52.644931682861859</v>
      </c>
      <c r="K269" s="307">
        <f t="shared" ca="1" si="131"/>
        <v>244.78221967614516</v>
      </c>
      <c r="L269" s="304">
        <f t="shared" ca="1" si="116"/>
        <v>250.37935997496635</v>
      </c>
      <c r="M269" s="306">
        <f t="shared" ca="1" si="132"/>
        <v>1.3438257201403929</v>
      </c>
      <c r="N269" s="304">
        <f t="shared" ca="1" si="133"/>
        <v>76.995542165173021</v>
      </c>
      <c r="P269" s="310">
        <f t="shared" ca="1" si="134"/>
        <v>7</v>
      </c>
      <c r="Q269" s="304">
        <f t="shared" ca="1" si="135"/>
        <v>483.38297872340678</v>
      </c>
      <c r="R269" s="306">
        <f t="shared" ca="1" si="136"/>
        <v>0.24258739537657426</v>
      </c>
      <c r="S269" s="307">
        <f t="shared" ca="1" si="137"/>
        <v>8.2060679868671169</v>
      </c>
      <c r="T269" s="304">
        <f t="shared" ca="1" si="117"/>
        <v>80.501526951166426</v>
      </c>
      <c r="U269" s="311">
        <f t="shared" ca="1" si="118"/>
        <v>0</v>
      </c>
      <c r="V269" s="306">
        <f t="shared" ca="1" si="119"/>
        <v>1.1953767404509947</v>
      </c>
      <c r="W269" s="304">
        <f t="shared" ca="1" si="120"/>
        <v>109.42028281728039</v>
      </c>
      <c r="Y269" s="314" t="str">
        <f t="shared" ca="1" si="138"/>
        <v/>
      </c>
      <c r="Z269" s="315" t="str">
        <f t="shared" ca="1" si="139"/>
        <v/>
      </c>
      <c r="AA269" s="316" t="str">
        <f t="shared" ca="1" si="140"/>
        <v/>
      </c>
      <c r="AC269" s="310" t="e">
        <f t="shared" ca="1" si="141"/>
        <v>#N/A</v>
      </c>
      <c r="AD269" s="323" t="e">
        <f t="shared" ca="1" si="142"/>
        <v>#N/A</v>
      </c>
      <c r="AE269" s="324">
        <f t="shared" ca="1" si="121"/>
        <v>244.78221967614516</v>
      </c>
      <c r="AG269" s="306">
        <f t="shared" ca="1" si="143"/>
        <v>36.067669896332951</v>
      </c>
      <c r="AH269" s="304">
        <f t="shared" ca="1" si="144"/>
        <v>45.626357608751405</v>
      </c>
    </row>
    <row r="270" spans="1:34" x14ac:dyDescent="0.2">
      <c r="A270" s="347">
        <f t="shared" ca="1" si="122"/>
        <v>0.01</v>
      </c>
      <c r="B270" s="304">
        <f t="shared" ca="1" si="123"/>
        <v>2.6599999999999873</v>
      </c>
      <c r="D270" s="306">
        <f t="shared" ca="1" si="124"/>
        <v>10.201800303083758</v>
      </c>
      <c r="E270" s="307">
        <f t="shared" ca="1" si="125"/>
        <v>34.363171536857145</v>
      </c>
      <c r="F270" s="304">
        <f t="shared" ca="1" si="126"/>
        <v>35.845561615009871</v>
      </c>
      <c r="G270" s="306">
        <f t="shared" ca="1" si="127"/>
        <v>38.000496553008823</v>
      </c>
      <c r="H270" s="307">
        <f t="shared" ca="1" si="128"/>
        <v>164.44172658476526</v>
      </c>
      <c r="I270" s="304">
        <f t="shared" ca="1" si="129"/>
        <v>168.77535122302052</v>
      </c>
      <c r="J270" s="306">
        <f t="shared" ca="1" si="130"/>
        <v>53.024426558376796</v>
      </c>
      <c r="K270" s="307">
        <f t="shared" ca="1" si="131"/>
        <v>246.42491878341596</v>
      </c>
      <c r="L270" s="304">
        <f t="shared" ca="1" si="116"/>
        <v>252.06513128407477</v>
      </c>
      <c r="M270" s="306">
        <f t="shared" ca="1" si="132"/>
        <v>1.3436949241728102</v>
      </c>
      <c r="N270" s="304">
        <f t="shared" ca="1" si="133"/>
        <v>76.98804810825321</v>
      </c>
      <c r="P270" s="310">
        <f t="shared" ca="1" si="134"/>
        <v>7</v>
      </c>
      <c r="Q270" s="304">
        <f t="shared" ca="1" si="135"/>
        <v>481.3404255319175</v>
      </c>
      <c r="R270" s="306">
        <f t="shared" ca="1" si="136"/>
        <v>0.24156233309583347</v>
      </c>
      <c r="S270" s="307">
        <f t="shared" ca="1" si="137"/>
        <v>8.2036523635361593</v>
      </c>
      <c r="T270" s="304">
        <f t="shared" ca="1" si="117"/>
        <v>80.477829686289724</v>
      </c>
      <c r="U270" s="311">
        <f t="shared" ca="1" si="118"/>
        <v>0</v>
      </c>
      <c r="V270" s="306">
        <f t="shared" ca="1" si="119"/>
        <v>1.1951803625360418</v>
      </c>
      <c r="W270" s="304">
        <f t="shared" ca="1" si="120"/>
        <v>109.86761686291079</v>
      </c>
      <c r="Y270" s="314" t="str">
        <f t="shared" ca="1" si="138"/>
        <v/>
      </c>
      <c r="Z270" s="315" t="str">
        <f t="shared" ca="1" si="139"/>
        <v/>
      </c>
      <c r="AA270" s="316" t="str">
        <f t="shared" ca="1" si="140"/>
        <v/>
      </c>
      <c r="AC270" s="310" t="e">
        <f t="shared" ca="1" si="141"/>
        <v>#N/A</v>
      </c>
      <c r="AD270" s="323" t="e">
        <f t="shared" ca="1" si="142"/>
        <v>#N/A</v>
      </c>
      <c r="AE270" s="324">
        <f t="shared" ca="1" si="121"/>
        <v>246.42491878341596</v>
      </c>
      <c r="AG270" s="306">
        <f t="shared" ca="1" si="143"/>
        <v>35.777523272417852</v>
      </c>
      <c r="AH270" s="304">
        <f t="shared" ca="1" si="144"/>
        <v>45.33592188374034</v>
      </c>
    </row>
    <row r="271" spans="1:34" x14ac:dyDescent="0.2">
      <c r="A271" s="347">
        <f t="shared" ca="1" si="122"/>
        <v>0.01</v>
      </c>
      <c r="B271" s="304">
        <f t="shared" ca="1" si="123"/>
        <v>2.6699999999999871</v>
      </c>
      <c r="D271" s="306">
        <f t="shared" ca="1" si="124"/>
        <v>10.142215170318153</v>
      </c>
      <c r="E271" s="307">
        <f t="shared" ca="1" si="125"/>
        <v>34.078988968204996</v>
      </c>
      <c r="F271" s="304">
        <f t="shared" ca="1" si="126"/>
        <v>35.556181145562718</v>
      </c>
      <c r="G271" s="306">
        <f t="shared" ca="1" si="127"/>
        <v>38.101918704712006</v>
      </c>
      <c r="H271" s="307">
        <f t="shared" ca="1" si="128"/>
        <v>164.78251647444731</v>
      </c>
      <c r="I271" s="304">
        <f t="shared" ca="1" si="129"/>
        <v>169.13022776733902</v>
      </c>
      <c r="J271" s="306">
        <f t="shared" ca="1" si="130"/>
        <v>53.404938634665399</v>
      </c>
      <c r="K271" s="307">
        <f t="shared" ca="1" si="131"/>
        <v>248.07103999871202</v>
      </c>
      <c r="L271" s="304">
        <f t="shared" ca="1" si="116"/>
        <v>253.75446470282046</v>
      </c>
      <c r="M271" s="306">
        <f t="shared" ca="1" si="132"/>
        <v>1.3435643287288743</v>
      </c>
      <c r="N271" s="304">
        <f t="shared" ca="1" si="133"/>
        <v>76.980565540492037</v>
      </c>
      <c r="P271" s="310">
        <f t="shared" ca="1" si="134"/>
        <v>7</v>
      </c>
      <c r="Q271" s="304">
        <f t="shared" ca="1" si="135"/>
        <v>479.29787234042817</v>
      </c>
      <c r="R271" s="306">
        <f t="shared" ca="1" si="136"/>
        <v>0.24053727081509266</v>
      </c>
      <c r="S271" s="307">
        <f t="shared" ca="1" si="137"/>
        <v>8.2012469908280092</v>
      </c>
      <c r="T271" s="304">
        <f t="shared" ca="1" si="117"/>
        <v>80.45423298002278</v>
      </c>
      <c r="U271" s="311">
        <f t="shared" ca="1" si="118"/>
        <v>0</v>
      </c>
      <c r="V271" s="306">
        <f t="shared" ca="1" si="119"/>
        <v>1.1949836074855613</v>
      </c>
      <c r="W271" s="304">
        <f t="shared" ca="1" si="120"/>
        <v>110.3119673068191</v>
      </c>
      <c r="Y271" s="314" t="str">
        <f t="shared" ca="1" si="138"/>
        <v/>
      </c>
      <c r="Z271" s="315" t="str">
        <f t="shared" ca="1" si="139"/>
        <v/>
      </c>
      <c r="AA271" s="316" t="str">
        <f t="shared" ca="1" si="140"/>
        <v/>
      </c>
      <c r="AC271" s="310" t="e">
        <f t="shared" ca="1" si="141"/>
        <v>#N/A</v>
      </c>
      <c r="AD271" s="323" t="e">
        <f t="shared" ca="1" si="142"/>
        <v>#N/A</v>
      </c>
      <c r="AE271" s="324">
        <f t="shared" ca="1" si="121"/>
        <v>248.07103999871202</v>
      </c>
      <c r="AG271" s="306">
        <f t="shared" ca="1" si="143"/>
        <v>35.487510204614559</v>
      </c>
      <c r="AH271" s="304">
        <f t="shared" ca="1" si="144"/>
        <v>45.04562000030915</v>
      </c>
    </row>
    <row r="272" spans="1:34" x14ac:dyDescent="0.2">
      <c r="A272" s="347">
        <f t="shared" ca="1" si="122"/>
        <v>0.01</v>
      </c>
      <c r="B272" s="304">
        <f t="shared" ca="1" si="123"/>
        <v>2.6799999999999868</v>
      </c>
      <c r="D272" s="306">
        <f t="shared" ca="1" si="124"/>
        <v>10.082578131058343</v>
      </c>
      <c r="E272" s="307">
        <f t="shared" ca="1" si="125"/>
        <v>33.794958843727649</v>
      </c>
      <c r="F272" s="304">
        <f t="shared" ca="1" si="126"/>
        <v>35.266948053639986</v>
      </c>
      <c r="G272" s="306">
        <f t="shared" ca="1" si="127"/>
        <v>38.202744486022588</v>
      </c>
      <c r="H272" s="307">
        <f t="shared" ca="1" si="128"/>
        <v>165.12046606288459</v>
      </c>
      <c r="I272" s="304">
        <f t="shared" ca="1" si="129"/>
        <v>169.48220555293864</v>
      </c>
      <c r="J272" s="306">
        <f t="shared" ca="1" si="130"/>
        <v>53.786461950619071</v>
      </c>
      <c r="K272" s="307">
        <f t="shared" ca="1" si="131"/>
        <v>249.72055491139869</v>
      </c>
      <c r="L272" s="304">
        <f t="shared" ca="1" si="116"/>
        <v>255.44733123370517</v>
      </c>
      <c r="M272" s="306">
        <f t="shared" ca="1" si="132"/>
        <v>1.343433930853926</v>
      </c>
      <c r="N272" s="304">
        <f t="shared" ca="1" si="133"/>
        <v>76.973094292600024</v>
      </c>
      <c r="P272" s="310">
        <f t="shared" ca="1" si="134"/>
        <v>7</v>
      </c>
      <c r="Q272" s="304">
        <f t="shared" ca="1" si="135"/>
        <v>477.25531914893884</v>
      </c>
      <c r="R272" s="306">
        <f t="shared" ca="1" si="136"/>
        <v>0.23951220853435182</v>
      </c>
      <c r="S272" s="307">
        <f t="shared" ca="1" si="137"/>
        <v>8.1988518687426666</v>
      </c>
      <c r="T272" s="304">
        <f t="shared" ca="1" si="117"/>
        <v>80.430736832365568</v>
      </c>
      <c r="U272" s="311">
        <f t="shared" ca="1" si="118"/>
        <v>0</v>
      </c>
      <c r="V272" s="306">
        <f t="shared" ca="1" si="119"/>
        <v>1.1947864788862712</v>
      </c>
      <c r="W272" s="304">
        <f t="shared" ca="1" si="120"/>
        <v>110.75331340985366</v>
      </c>
      <c r="Y272" s="314" t="str">
        <f t="shared" ca="1" si="138"/>
        <v/>
      </c>
      <c r="Z272" s="315" t="str">
        <f t="shared" ca="1" si="139"/>
        <v/>
      </c>
      <c r="AA272" s="316" t="str">
        <f t="shared" ca="1" si="140"/>
        <v/>
      </c>
      <c r="AC272" s="310" t="e">
        <f t="shared" ca="1" si="141"/>
        <v>#N/A</v>
      </c>
      <c r="AD272" s="323" t="e">
        <f t="shared" ca="1" si="142"/>
        <v>#N/A</v>
      </c>
      <c r="AE272" s="324">
        <f t="shared" ca="1" si="121"/>
        <v>249.72055491139869</v>
      </c>
      <c r="AG272" s="306">
        <f t="shared" ca="1" si="143"/>
        <v>35.197634469530946</v>
      </c>
      <c r="AH272" s="304">
        <f t="shared" ca="1" si="144"/>
        <v>44.755455729241305</v>
      </c>
    </row>
    <row r="273" spans="1:34" x14ac:dyDescent="0.2">
      <c r="A273" s="347">
        <f t="shared" ca="1" si="122"/>
        <v>0.01</v>
      </c>
      <c r="B273" s="304">
        <f t="shared" ca="1" si="123"/>
        <v>2.6899999999999866</v>
      </c>
      <c r="D273" s="306">
        <f t="shared" ca="1" si="124"/>
        <v>10.022890382868452</v>
      </c>
      <c r="E273" s="307">
        <f t="shared" ca="1" si="125"/>
        <v>33.51108474358324</v>
      </c>
      <c r="F273" s="304">
        <f t="shared" ca="1" si="126"/>
        <v>34.977866320269079</v>
      </c>
      <c r="G273" s="306">
        <f t="shared" ca="1" si="127"/>
        <v>38.302973389851275</v>
      </c>
      <c r="H273" s="307">
        <f t="shared" ca="1" si="128"/>
        <v>165.45557691032042</v>
      </c>
      <c r="I273" s="304">
        <f t="shared" ca="1" si="129"/>
        <v>169.83128599062837</v>
      </c>
      <c r="J273" s="306">
        <f t="shared" ca="1" si="130"/>
        <v>54.16899053999844</v>
      </c>
      <c r="K273" s="307">
        <f t="shared" ca="1" si="131"/>
        <v>251.37343512626472</v>
      </c>
      <c r="L273" s="304">
        <f t="shared" ca="1" si="116"/>
        <v>257.14370189312598</v>
      </c>
      <c r="M273" s="306">
        <f t="shared" ca="1" si="132"/>
        <v>1.3433037276212039</v>
      </c>
      <c r="N273" s="304">
        <f t="shared" ca="1" si="133"/>
        <v>76.965634196886086</v>
      </c>
      <c r="P273" s="310">
        <f t="shared" ca="1" si="134"/>
        <v>7</v>
      </c>
      <c r="Q273" s="304">
        <f t="shared" ca="1" si="135"/>
        <v>475.21276595744951</v>
      </c>
      <c r="R273" s="306">
        <f t="shared" ca="1" si="136"/>
        <v>0.238487146253611</v>
      </c>
      <c r="S273" s="307">
        <f t="shared" ca="1" si="137"/>
        <v>8.1964669972801296</v>
      </c>
      <c r="T273" s="304">
        <f t="shared" ca="1" si="117"/>
        <v>80.407341243318072</v>
      </c>
      <c r="U273" s="311">
        <f t="shared" ca="1" si="118"/>
        <v>0</v>
      </c>
      <c r="V273" s="306">
        <f t="shared" ca="1" si="119"/>
        <v>1.1945889803211509</v>
      </c>
      <c r="W273" s="304">
        <f t="shared" ca="1" si="120"/>
        <v>111.19163471622427</v>
      </c>
      <c r="Y273" s="314" t="str">
        <f t="shared" ca="1" si="138"/>
        <v/>
      </c>
      <c r="Z273" s="315" t="str">
        <f t="shared" ca="1" si="139"/>
        <v/>
      </c>
      <c r="AA273" s="316" t="str">
        <f t="shared" ca="1" si="140"/>
        <v/>
      </c>
      <c r="AC273" s="310" t="e">
        <f t="shared" ca="1" si="141"/>
        <v>#N/A</v>
      </c>
      <c r="AD273" s="323" t="e">
        <f t="shared" ca="1" si="142"/>
        <v>#N/A</v>
      </c>
      <c r="AE273" s="324">
        <f t="shared" ca="1" si="121"/>
        <v>251.37343512626472</v>
      </c>
      <c r="AG273" s="306">
        <f t="shared" ca="1" si="143"/>
        <v>34.907899812487663</v>
      </c>
      <c r="AH273" s="304">
        <f t="shared" ca="1" si="144"/>
        <v>44.465432810079761</v>
      </c>
    </row>
    <row r="274" spans="1:34" x14ac:dyDescent="0.2">
      <c r="A274" s="347">
        <f t="shared" ca="1" si="122"/>
        <v>0.01</v>
      </c>
      <c r="B274" s="304">
        <f t="shared" ca="1" si="123"/>
        <v>2.6999999999999864</v>
      </c>
      <c r="D274" s="306">
        <f t="shared" ca="1" si="124"/>
        <v>9.9631531134187803</v>
      </c>
      <c r="E274" s="307">
        <f t="shared" ca="1" si="125"/>
        <v>33.227370217930236</v>
      </c>
      <c r="F274" s="304">
        <f t="shared" ca="1" si="126"/>
        <v>34.688939902522584</v>
      </c>
      <c r="G274" s="306">
        <f t="shared" ca="1" si="127"/>
        <v>38.402604920985461</v>
      </c>
      <c r="H274" s="307">
        <f t="shared" ca="1" si="128"/>
        <v>165.78785061249971</v>
      </c>
      <c r="I274" s="304">
        <f t="shared" ca="1" si="129"/>
        <v>170.17747052835702</v>
      </c>
      <c r="J274" s="306">
        <f t="shared" ca="1" si="130"/>
        <v>54.55251843155262</v>
      </c>
      <c r="K274" s="307">
        <f t="shared" ca="1" si="131"/>
        <v>253.02965226387883</v>
      </c>
      <c r="L274" s="304">
        <f t="shared" ca="1" si="116"/>
        <v>258.84354771174873</v>
      </c>
      <c r="M274" s="306">
        <f t="shared" ca="1" si="132"/>
        <v>1.3431737161313515</v>
      </c>
      <c r="N274" s="304">
        <f t="shared" ca="1" si="133"/>
        <v>76.958185087229339</v>
      </c>
      <c r="P274" s="310">
        <f t="shared" ca="1" si="134"/>
        <v>7</v>
      </c>
      <c r="Q274" s="304">
        <f t="shared" ca="1" si="135"/>
        <v>473.17021276596023</v>
      </c>
      <c r="R274" s="306">
        <f t="shared" ca="1" si="136"/>
        <v>0.23746208397287022</v>
      </c>
      <c r="S274" s="307">
        <f t="shared" ca="1" si="137"/>
        <v>8.1940923764404001</v>
      </c>
      <c r="T274" s="304">
        <f t="shared" ca="1" si="117"/>
        <v>80.384046212880335</v>
      </c>
      <c r="U274" s="311">
        <f t="shared" ca="1" si="118"/>
        <v>0</v>
      </c>
      <c r="V274" s="306">
        <f t="shared" ca="1" si="119"/>
        <v>1.1943911153693885</v>
      </c>
      <c r="W274" s="304">
        <f t="shared" ca="1" si="120"/>
        <v>111.62691105304191</v>
      </c>
      <c r="Y274" s="314" t="str">
        <f t="shared" ca="1" si="138"/>
        <v/>
      </c>
      <c r="Z274" s="315" t="str">
        <f t="shared" ca="1" si="139"/>
        <v/>
      </c>
      <c r="AA274" s="316" t="str">
        <f t="shared" ca="1" si="140"/>
        <v/>
      </c>
      <c r="AC274" s="310" t="e">
        <f t="shared" ca="1" si="141"/>
        <v>#N/A</v>
      </c>
      <c r="AD274" s="323" t="e">
        <f t="shared" ca="1" si="142"/>
        <v>#N/A</v>
      </c>
      <c r="AE274" s="324">
        <f t="shared" ca="1" si="121"/>
        <v>253.02965226387883</v>
      </c>
      <c r="AG274" s="306">
        <f t="shared" ca="1" si="143"/>
        <v>34.618309947480284</v>
      </c>
      <c r="AH274" s="304">
        <f t="shared" ca="1" si="144"/>
        <v>44.175554951088223</v>
      </c>
    </row>
    <row r="275" spans="1:34" x14ac:dyDescent="0.2">
      <c r="A275" s="347">
        <f t="shared" ca="1" si="122"/>
        <v>0.01</v>
      </c>
      <c r="B275" s="304">
        <f t="shared" ca="1" si="123"/>
        <v>2.7099999999999862</v>
      </c>
      <c r="D275" s="306">
        <f t="shared" ca="1" si="124"/>
        <v>9.9033675005159196</v>
      </c>
      <c r="E275" s="307">
        <f t="shared" ca="1" si="125"/>
        <v>32.943818786886737</v>
      </c>
      <c r="F275" s="304">
        <f t="shared" ca="1" si="126"/>
        <v>34.400172733774262</v>
      </c>
      <c r="G275" s="306">
        <f t="shared" ca="1" si="127"/>
        <v>38.50163859599062</v>
      </c>
      <c r="H275" s="307">
        <f t="shared" ca="1" si="128"/>
        <v>166.11728880036858</v>
      </c>
      <c r="I275" s="304">
        <f t="shared" ca="1" si="129"/>
        <v>170.52076065089943</v>
      </c>
      <c r="J275" s="306">
        <f t="shared" ca="1" si="130"/>
        <v>54.937039649137503</v>
      </c>
      <c r="K275" s="307">
        <f t="shared" ca="1" si="131"/>
        <v>254.68917796094317</v>
      </c>
      <c r="L275" s="304">
        <f t="shared" ca="1" si="116"/>
        <v>260.54683973487738</v>
      </c>
      <c r="M275" s="306">
        <f t="shared" ca="1" si="132"/>
        <v>1.3430438935119378</v>
      </c>
      <c r="N275" s="304">
        <f t="shared" ca="1" si="133"/>
        <v>76.950746799051601</v>
      </c>
      <c r="P275" s="310">
        <f t="shared" ca="1" si="134"/>
        <v>7</v>
      </c>
      <c r="Q275" s="304">
        <f t="shared" ca="1" si="135"/>
        <v>471.1276595744709</v>
      </c>
      <c r="R275" s="306">
        <f t="shared" ca="1" si="136"/>
        <v>0.23643702169212941</v>
      </c>
      <c r="S275" s="307">
        <f t="shared" ca="1" si="137"/>
        <v>8.1917280062234781</v>
      </c>
      <c r="T275" s="304">
        <f t="shared" ca="1" si="117"/>
        <v>80.360851741052329</v>
      </c>
      <c r="U275" s="311">
        <f t="shared" ca="1" si="118"/>
        <v>0</v>
      </c>
      <c r="V275" s="306">
        <f t="shared" ca="1" si="119"/>
        <v>1.1941928876063292</v>
      </c>
      <c r="W275" s="304">
        <f t="shared" ca="1" si="120"/>
        <v>112.05912252983829</v>
      </c>
      <c r="Y275" s="314" t="str">
        <f t="shared" ca="1" si="138"/>
        <v/>
      </c>
      <c r="Z275" s="315" t="str">
        <f t="shared" ca="1" si="139"/>
        <v/>
      </c>
      <c r="AA275" s="316" t="str">
        <f t="shared" ca="1" si="140"/>
        <v/>
      </c>
      <c r="AC275" s="310" t="e">
        <f t="shared" ca="1" si="141"/>
        <v>#N/A</v>
      </c>
      <c r="AD275" s="323" t="e">
        <f t="shared" ca="1" si="142"/>
        <v>#N/A</v>
      </c>
      <c r="AE275" s="324">
        <f t="shared" ca="1" si="121"/>
        <v>254.68917796094317</v>
      </c>
      <c r="AG275" s="306">
        <f t="shared" ca="1" si="143"/>
        <v>34.328868557144389</v>
      </c>
      <c r="AH275" s="304">
        <f t="shared" ca="1" si="144"/>
        <v>43.885825829215342</v>
      </c>
    </row>
    <row r="276" spans="1:34" x14ac:dyDescent="0.2">
      <c r="A276" s="347">
        <f t="shared" ca="1" si="122"/>
        <v>0.01</v>
      </c>
      <c r="B276" s="304">
        <f t="shared" ca="1" si="123"/>
        <v>2.719999999999986</v>
      </c>
      <c r="D276" s="306">
        <f t="shared" ca="1" si="124"/>
        <v>9.8435347121324277</v>
      </c>
      <c r="E276" s="307">
        <f t="shared" ca="1" si="125"/>
        <v>32.660433940492993</v>
      </c>
      <c r="F276" s="304">
        <f t="shared" ca="1" si="126"/>
        <v>34.11156872397197</v>
      </c>
      <c r="G276" s="306">
        <f t="shared" ca="1" si="127"/>
        <v>38.600073943111944</v>
      </c>
      <c r="H276" s="307">
        <f t="shared" ca="1" si="128"/>
        <v>166.44389313977351</v>
      </c>
      <c r="I276" s="304">
        <f t="shared" ca="1" si="129"/>
        <v>170.86115787954282</v>
      </c>
      <c r="J276" s="306">
        <f t="shared" ca="1" si="130"/>
        <v>55.322548211833016</v>
      </c>
      <c r="K276" s="307">
        <f t="shared" ca="1" si="131"/>
        <v>256.35198387064389</v>
      </c>
      <c r="L276" s="304">
        <f t="shared" ca="1" si="116"/>
        <v>262.25354902282152</v>
      </c>
      <c r="M276" s="306">
        <f t="shared" ca="1" si="132"/>
        <v>1.3429142569169823</v>
      </c>
      <c r="N276" s="304">
        <f t="shared" ca="1" si="133"/>
        <v>76.943319169290206</v>
      </c>
      <c r="P276" s="310">
        <f t="shared" ca="1" si="134"/>
        <v>7</v>
      </c>
      <c r="Q276" s="304">
        <f t="shared" ca="1" si="135"/>
        <v>469.08510638298156</v>
      </c>
      <c r="R276" s="306">
        <f t="shared" ca="1" si="136"/>
        <v>0.23541195941138857</v>
      </c>
      <c r="S276" s="307">
        <f t="shared" ca="1" si="137"/>
        <v>8.1893738866293635</v>
      </c>
      <c r="T276" s="304">
        <f t="shared" ca="1" si="117"/>
        <v>80.337757827834054</v>
      </c>
      <c r="U276" s="311">
        <f t="shared" ca="1" si="118"/>
        <v>0</v>
      </c>
      <c r="V276" s="306">
        <f t="shared" ca="1" si="119"/>
        <v>1.1939943006034266</v>
      </c>
      <c r="W276" s="304">
        <f t="shared" ca="1" si="120"/>
        <v>112.488249538066</v>
      </c>
      <c r="Y276" s="314" t="str">
        <f t="shared" ca="1" si="138"/>
        <v/>
      </c>
      <c r="Z276" s="315" t="str">
        <f t="shared" ca="1" si="139"/>
        <v/>
      </c>
      <c r="AA276" s="316" t="str">
        <f t="shared" ca="1" si="140"/>
        <v/>
      </c>
      <c r="AC276" s="310" t="e">
        <f t="shared" ca="1" si="141"/>
        <v>#N/A</v>
      </c>
      <c r="AD276" s="323" t="e">
        <f t="shared" ca="1" si="142"/>
        <v>#N/A</v>
      </c>
      <c r="AE276" s="324">
        <f t="shared" ca="1" si="121"/>
        <v>256.35198387064389</v>
      </c>
      <c r="AG276" s="306">
        <f t="shared" ca="1" si="143"/>
        <v>34.039579292723673</v>
      </c>
      <c r="AH276" s="304">
        <f t="shared" ca="1" si="144"/>
        <v>43.596249090062045</v>
      </c>
    </row>
    <row r="277" spans="1:34" x14ac:dyDescent="0.2">
      <c r="A277" s="347">
        <f t="shared" ca="1" si="122"/>
        <v>0.01</v>
      </c>
      <c r="B277" s="304">
        <f t="shared" ca="1" si="123"/>
        <v>2.7299999999999858</v>
      </c>
      <c r="D277" s="306">
        <f t="shared" ca="1" si="124"/>
        <v>9.7836559064362749</v>
      </c>
      <c r="E277" s="307">
        <f t="shared" ca="1" si="125"/>
        <v>32.377219138676843</v>
      </c>
      <c r="F277" s="304">
        <f t="shared" ca="1" si="126"/>
        <v>33.823131759927961</v>
      </c>
      <c r="G277" s="306">
        <f t="shared" ca="1" si="127"/>
        <v>38.697910502176306</v>
      </c>
      <c r="H277" s="307">
        <f t="shared" ca="1" si="128"/>
        <v>166.76766533116029</v>
      </c>
      <c r="I277" s="304">
        <f t="shared" ca="1" si="129"/>
        <v>171.19866377177226</v>
      </c>
      <c r="J277" s="306">
        <f t="shared" ca="1" si="130"/>
        <v>55.709038134059455</v>
      </c>
      <c r="K277" s="307">
        <f t="shared" ca="1" si="131"/>
        <v>258.01804166299854</v>
      </c>
      <c r="L277" s="304">
        <f t="shared" ca="1" si="116"/>
        <v>263.96364665125947</v>
      </c>
      <c r="M277" s="306">
        <f t="shared" ca="1" si="132"/>
        <v>1.342784803526492</v>
      </c>
      <c r="N277" s="304">
        <f t="shared" ca="1" si="133"/>
        <v>76.935902036371445</v>
      </c>
      <c r="P277" s="310">
        <f t="shared" ca="1" si="134"/>
        <v>7</v>
      </c>
      <c r="Q277" s="304">
        <f t="shared" ca="1" si="135"/>
        <v>467.04255319149229</v>
      </c>
      <c r="R277" s="306">
        <f t="shared" ca="1" si="136"/>
        <v>0.23438689713064778</v>
      </c>
      <c r="S277" s="307">
        <f t="shared" ca="1" si="137"/>
        <v>8.1870300176580564</v>
      </c>
      <c r="T277" s="304">
        <f t="shared" ca="1" si="117"/>
        <v>80.314764473225537</v>
      </c>
      <c r="U277" s="311">
        <f t="shared" ca="1" si="118"/>
        <v>0</v>
      </c>
      <c r="V277" s="306">
        <f t="shared" ca="1" si="119"/>
        <v>1.1937953579281908</v>
      </c>
      <c r="W277" s="304">
        <f t="shared" ca="1" si="120"/>
        <v>112.91427275057842</v>
      </c>
      <c r="Y277" s="314" t="str">
        <f t="shared" ca="1" si="138"/>
        <v/>
      </c>
      <c r="Z277" s="315" t="str">
        <f t="shared" ca="1" si="139"/>
        <v/>
      </c>
      <c r="AA277" s="316" t="str">
        <f t="shared" ca="1" si="140"/>
        <v/>
      </c>
      <c r="AC277" s="310" t="e">
        <f t="shared" ca="1" si="141"/>
        <v>#N/A</v>
      </c>
      <c r="AD277" s="323" t="e">
        <f t="shared" ca="1" si="142"/>
        <v>#N/A</v>
      </c>
      <c r="AE277" s="324">
        <f t="shared" ca="1" si="121"/>
        <v>258.01804166299854</v>
      </c>
      <c r="AG277" s="306">
        <f t="shared" ca="1" si="143"/>
        <v>33.750445774040969</v>
      </c>
      <c r="AH277" s="304">
        <f t="shared" ca="1" si="144"/>
        <v>43.306828347851649</v>
      </c>
    </row>
    <row r="278" spans="1:34" x14ac:dyDescent="0.2">
      <c r="A278" s="347">
        <f t="shared" ca="1" si="122"/>
        <v>0.01</v>
      </c>
      <c r="B278" s="304">
        <f t="shared" ca="1" si="123"/>
        <v>2.7399999999999856</v>
      </c>
      <c r="D278" s="306">
        <f t="shared" ca="1" si="124"/>
        <v>9.7237322318198967</v>
      </c>
      <c r="E278" s="307">
        <f t="shared" ca="1" si="125"/>
        <v>32.09417781122216</v>
      </c>
      <c r="F278" s="304">
        <f t="shared" ca="1" si="126"/>
        <v>33.534865705627602</v>
      </c>
      <c r="G278" s="306">
        <f t="shared" ca="1" si="127"/>
        <v>38.795147824494506</v>
      </c>
      <c r="H278" s="307">
        <f t="shared" ca="1" si="128"/>
        <v>167.08860710927252</v>
      </c>
      <c r="I278" s="304">
        <f t="shared" ca="1" si="129"/>
        <v>171.53327992095649</v>
      </c>
      <c r="J278" s="306">
        <f t="shared" ca="1" si="130"/>
        <v>56.096503425692809</v>
      </c>
      <c r="K278" s="307">
        <f t="shared" ca="1" si="131"/>
        <v>259.68732302520073</v>
      </c>
      <c r="L278" s="304">
        <f t="shared" ca="1" si="116"/>
        <v>265.67710371159899</v>
      </c>
      <c r="M278" s="306">
        <f t="shared" ca="1" si="132"/>
        <v>1.3426555305460051</v>
      </c>
      <c r="N278" s="304">
        <f t="shared" ca="1" si="133"/>
        <v>76.928495240184475</v>
      </c>
      <c r="P278" s="310">
        <f t="shared" ca="1" si="134"/>
        <v>7</v>
      </c>
      <c r="Q278" s="304">
        <f t="shared" ca="1" si="135"/>
        <v>465.00000000000296</v>
      </c>
      <c r="R278" s="306">
        <f t="shared" ca="1" si="136"/>
        <v>0.23336183484990697</v>
      </c>
      <c r="S278" s="307">
        <f t="shared" ca="1" si="137"/>
        <v>8.1846963993095567</v>
      </c>
      <c r="T278" s="304">
        <f t="shared" ca="1" si="117"/>
        <v>80.291871677226752</v>
      </c>
      <c r="U278" s="311">
        <f t="shared" ca="1" si="118"/>
        <v>0</v>
      </c>
      <c r="V278" s="306">
        <f t="shared" ca="1" si="119"/>
        <v>1.1935960631441402</v>
      </c>
      <c r="W278" s="304">
        <f t="shared" ca="1" si="120"/>
        <v>113.3371731210911</v>
      </c>
      <c r="Y278" s="314" t="str">
        <f t="shared" ca="1" si="138"/>
        <v/>
      </c>
      <c r="Z278" s="315" t="str">
        <f t="shared" ca="1" si="139"/>
        <v/>
      </c>
      <c r="AA278" s="316" t="str">
        <f t="shared" ca="1" si="140"/>
        <v/>
      </c>
      <c r="AC278" s="310" t="e">
        <f t="shared" ca="1" si="141"/>
        <v>#N/A</v>
      </c>
      <c r="AD278" s="323" t="e">
        <f t="shared" ca="1" si="142"/>
        <v>#N/A</v>
      </c>
      <c r="AE278" s="324">
        <f t="shared" ca="1" si="121"/>
        <v>259.68732302520073</v>
      </c>
      <c r="AG278" s="306">
        <f t="shared" ca="1" si="143"/>
        <v>33.461471589472083</v>
      </c>
      <c r="AH278" s="304">
        <f t="shared" ca="1" si="144"/>
        <v>43.017567185402953</v>
      </c>
    </row>
    <row r="279" spans="1:34" x14ac:dyDescent="0.2">
      <c r="A279" s="347">
        <f t="shared" ca="1" si="122"/>
        <v>0.01</v>
      </c>
      <c r="B279" s="304">
        <f t="shared" ca="1" si="123"/>
        <v>2.7499999999999853</v>
      </c>
      <c r="D279" s="306">
        <f t="shared" ca="1" si="124"/>
        <v>9.6637648269290146</v>
      </c>
      <c r="E279" s="307">
        <f t="shared" ca="1" si="125"/>
        <v>31.81131335774046</v>
      </c>
      <c r="F279" s="304">
        <f t="shared" ca="1" si="126"/>
        <v>33.246774402557413</v>
      </c>
      <c r="G279" s="306">
        <f t="shared" ca="1" si="127"/>
        <v>38.8917854727638</v>
      </c>
      <c r="H279" s="307">
        <f t="shared" ca="1" si="128"/>
        <v>167.40672024284993</v>
      </c>
      <c r="I279" s="304">
        <f t="shared" ca="1" si="129"/>
        <v>171.86500795603305</v>
      </c>
      <c r="J279" s="306">
        <f t="shared" ca="1" si="130"/>
        <v>56.4849380921791</v>
      </c>
      <c r="K279" s="307">
        <f t="shared" ca="1" si="131"/>
        <v>261.35979966196135</v>
      </c>
      <c r="L279" s="304">
        <f t="shared" ca="1" si="116"/>
        <v>267.3938913113347</v>
      </c>
      <c r="M279" s="306">
        <f t="shared" ca="1" si="132"/>
        <v>1.3425264352061446</v>
      </c>
      <c r="N279" s="304">
        <f t="shared" ca="1" si="133"/>
        <v>76.921098622055666</v>
      </c>
      <c r="P279" s="310">
        <f t="shared" ca="1" si="134"/>
        <v>7</v>
      </c>
      <c r="Q279" s="304">
        <f t="shared" ca="1" si="135"/>
        <v>462.95744680851362</v>
      </c>
      <c r="R279" s="306">
        <f t="shared" ca="1" si="136"/>
        <v>0.23233677256916616</v>
      </c>
      <c r="S279" s="307">
        <f t="shared" ca="1" si="137"/>
        <v>8.1823730315838645</v>
      </c>
      <c r="T279" s="304">
        <f t="shared" ca="1" si="117"/>
        <v>80.269079439837711</v>
      </c>
      <c r="U279" s="311">
        <f t="shared" ca="1" si="118"/>
        <v>0</v>
      </c>
      <c r="V279" s="306">
        <f t="shared" ca="1" si="119"/>
        <v>1.193396419810753</v>
      </c>
      <c r="W279" s="304">
        <f t="shared" ca="1" si="120"/>
        <v>113.75693188362368</v>
      </c>
      <c r="Y279" s="314" t="str">
        <f t="shared" ca="1" si="138"/>
        <v/>
      </c>
      <c r="Z279" s="315" t="str">
        <f t="shared" ca="1" si="139"/>
        <v/>
      </c>
      <c r="AA279" s="316" t="str">
        <f t="shared" ca="1" si="140"/>
        <v/>
      </c>
      <c r="AC279" s="310" t="e">
        <f t="shared" ca="1" si="141"/>
        <v>#N/A</v>
      </c>
      <c r="AD279" s="323" t="e">
        <f t="shared" ca="1" si="142"/>
        <v>#N/A</v>
      </c>
      <c r="AE279" s="324">
        <f t="shared" ca="1" si="121"/>
        <v>261.35979966196135</v>
      </c>
      <c r="AG279" s="306">
        <f t="shared" ca="1" si="143"/>
        <v>33.172660295922711</v>
      </c>
      <c r="AH279" s="304">
        <f t="shared" ca="1" si="144"/>
        <v>42.728469154106314</v>
      </c>
    </row>
    <row r="280" spans="1:34" x14ac:dyDescent="0.2">
      <c r="A280" s="347">
        <f t="shared" ca="1" si="122"/>
        <v>0.01</v>
      </c>
      <c r="B280" s="304">
        <f t="shared" ca="1" si="123"/>
        <v>2.7599999999999851</v>
      </c>
      <c r="D280" s="306">
        <f t="shared" ca="1" si="124"/>
        <v>9.6037548206911172</v>
      </c>
      <c r="E280" s="307">
        <f t="shared" ca="1" si="125"/>
        <v>31.528629147645219</v>
      </c>
      <c r="F280" s="304">
        <f t="shared" ca="1" si="126"/>
        <v>32.958861670053039</v>
      </c>
      <c r="G280" s="306">
        <f t="shared" ca="1" si="127"/>
        <v>38.987823020970708</v>
      </c>
      <c r="H280" s="307">
        <f t="shared" ca="1" si="128"/>
        <v>167.72200653432637</v>
      </c>
      <c r="I280" s="304">
        <f t="shared" ca="1" si="129"/>
        <v>172.1938495411934</v>
      </c>
      <c r="J280" s="306">
        <f t="shared" ca="1" si="130"/>
        <v>56.87433613464777</v>
      </c>
      <c r="K280" s="307">
        <f t="shared" ca="1" si="131"/>
        <v>263.03544329584724</v>
      </c>
      <c r="L280" s="304">
        <f t="shared" ca="1" si="116"/>
        <v>269.11398057440226</v>
      </c>
      <c r="M280" s="306">
        <f t="shared" ca="1" si="132"/>
        <v>1.3423975147621785</v>
      </c>
      <c r="N280" s="304">
        <f t="shared" ca="1" si="133"/>
        <v>76.913712024723452</v>
      </c>
      <c r="P280" s="310">
        <f t="shared" ca="1" si="134"/>
        <v>7</v>
      </c>
      <c r="Q280" s="304">
        <f t="shared" ca="1" si="135"/>
        <v>460.91489361702429</v>
      </c>
      <c r="R280" s="306">
        <f t="shared" ca="1" si="136"/>
        <v>0.23131171028842534</v>
      </c>
      <c r="S280" s="307">
        <f t="shared" ca="1" si="137"/>
        <v>8.1800599144809798</v>
      </c>
      <c r="T280" s="304">
        <f t="shared" ca="1" si="117"/>
        <v>80.246387761058415</v>
      </c>
      <c r="U280" s="311">
        <f t="shared" ca="1" si="118"/>
        <v>0</v>
      </c>
      <c r="V280" s="306">
        <f t="shared" ca="1" si="119"/>
        <v>1.193196431483416</v>
      </c>
      <c r="W280" s="304">
        <f t="shared" ca="1" si="120"/>
        <v>114.17353055192285</v>
      </c>
      <c r="Y280" s="314" t="str">
        <f t="shared" ca="1" si="138"/>
        <v/>
      </c>
      <c r="Z280" s="315" t="str">
        <f t="shared" ca="1" si="139"/>
        <v/>
      </c>
      <c r="AA280" s="316" t="str">
        <f t="shared" ca="1" si="140"/>
        <v/>
      </c>
      <c r="AC280" s="310" t="e">
        <f t="shared" ca="1" si="141"/>
        <v>#N/A</v>
      </c>
      <c r="AD280" s="323" t="e">
        <f t="shared" ca="1" si="142"/>
        <v>#N/A</v>
      </c>
      <c r="AE280" s="324">
        <f t="shared" ca="1" si="121"/>
        <v>263.03544329584724</v>
      </c>
      <c r="AG280" s="306">
        <f t="shared" ca="1" si="143"/>
        <v>32.884015418807991</v>
      </c>
      <c r="AH280" s="304">
        <f t="shared" ca="1" si="144"/>
        <v>42.43953777390243</v>
      </c>
    </row>
    <row r="281" spans="1:34" x14ac:dyDescent="0.2">
      <c r="A281" s="347">
        <f t="shared" ca="1" si="122"/>
        <v>0.01</v>
      </c>
      <c r="B281" s="304">
        <f t="shared" ca="1" si="123"/>
        <v>2.7699999999999849</v>
      </c>
      <c r="D281" s="306">
        <f t="shared" ca="1" si="124"/>
        <v>9.543703332343771</v>
      </c>
      <c r="E281" s="307">
        <f t="shared" ca="1" si="125"/>
        <v>31.246128520129417</v>
      </c>
      <c r="F281" s="304">
        <f t="shared" ca="1" si="126"/>
        <v>32.671131305668538</v>
      </c>
      <c r="G281" s="306">
        <f t="shared" ca="1" si="127"/>
        <v>39.083260054294144</v>
      </c>
      <c r="H281" s="307">
        <f t="shared" ca="1" si="128"/>
        <v>168.03446781952766</v>
      </c>
      <c r="I281" s="304">
        <f t="shared" ca="1" si="129"/>
        <v>172.51980637556798</v>
      </c>
      <c r="J281" s="306">
        <f t="shared" ca="1" si="130"/>
        <v>57.264691550024097</v>
      </c>
      <c r="K281" s="307">
        <f t="shared" ca="1" si="131"/>
        <v>264.71422566761652</v>
      </c>
      <c r="L281" s="304">
        <f t="shared" ca="1" si="116"/>
        <v>270.8373426415294</v>
      </c>
      <c r="M281" s="306">
        <f t="shared" ca="1" si="132"/>
        <v>1.3422687664935891</v>
      </c>
      <c r="N281" s="304">
        <f t="shared" ca="1" si="133"/>
        <v>76.906335292313656</v>
      </c>
      <c r="P281" s="310">
        <f t="shared" ca="1" si="134"/>
        <v>7</v>
      </c>
      <c r="Q281" s="304">
        <f t="shared" ca="1" si="135"/>
        <v>458.87234042553501</v>
      </c>
      <c r="R281" s="306">
        <f t="shared" ca="1" si="136"/>
        <v>0.23028664800768453</v>
      </c>
      <c r="S281" s="307">
        <f t="shared" ca="1" si="137"/>
        <v>8.1777570480009025</v>
      </c>
      <c r="T281" s="304">
        <f t="shared" ca="1" si="117"/>
        <v>80.223796640888864</v>
      </c>
      <c r="U281" s="311">
        <f t="shared" ca="1" si="118"/>
        <v>0</v>
      </c>
      <c r="V281" s="306">
        <f t="shared" ca="1" si="119"/>
        <v>1.1929961017133814</v>
      </c>
      <c r="W281" s="304">
        <f t="shared" ca="1" si="120"/>
        <v>114.58695091886773</v>
      </c>
      <c r="Y281" s="314" t="str">
        <f t="shared" ca="1" si="138"/>
        <v/>
      </c>
      <c r="Z281" s="315" t="str">
        <f t="shared" ca="1" si="139"/>
        <v/>
      </c>
      <c r="AA281" s="316" t="str">
        <f t="shared" ca="1" si="140"/>
        <v/>
      </c>
      <c r="AC281" s="310" t="e">
        <f t="shared" ca="1" si="141"/>
        <v>#N/A</v>
      </c>
      <c r="AD281" s="323" t="e">
        <f t="shared" ca="1" si="142"/>
        <v>#N/A</v>
      </c>
      <c r="AE281" s="324">
        <f t="shared" ca="1" si="121"/>
        <v>264.71422566761652</v>
      </c>
      <c r="AG281" s="306">
        <f t="shared" ca="1" si="143"/>
        <v>32.595540452035102</v>
      </c>
      <c r="AH281" s="304">
        <f t="shared" ca="1" si="144"/>
        <v>42.150776533264178</v>
      </c>
    </row>
    <row r="282" spans="1:34" x14ac:dyDescent="0.2">
      <c r="A282" s="347">
        <f t="shared" ca="1" si="122"/>
        <v>0.01</v>
      </c>
      <c r="B282" s="304">
        <f t="shared" ca="1" si="123"/>
        <v>2.7799999999999847</v>
      </c>
      <c r="D282" s="306">
        <f t="shared" ca="1" si="124"/>
        <v>9.483611471462611</v>
      </c>
      <c r="E282" s="307">
        <f t="shared" ca="1" si="125"/>
        <v>30.963814784145661</v>
      </c>
      <c r="F282" s="304">
        <f t="shared" ca="1" si="126"/>
        <v>32.383587085567513</v>
      </c>
      <c r="G282" s="306">
        <f t="shared" ca="1" si="127"/>
        <v>39.178096169008768</v>
      </c>
      <c r="H282" s="307">
        <f t="shared" ca="1" si="128"/>
        <v>168.34410596736913</v>
      </c>
      <c r="I282" s="304">
        <f t="shared" ca="1" si="129"/>
        <v>172.84288019291077</v>
      </c>
      <c r="J282" s="306">
        <f t="shared" ca="1" si="130"/>
        <v>57.655998331140609</v>
      </c>
      <c r="K282" s="307">
        <f t="shared" ca="1" si="131"/>
        <v>266.396118536551</v>
      </c>
      <c r="L282" s="304">
        <f t="shared" ca="1" si="116"/>
        <v>272.56394867058373</v>
      </c>
      <c r="M282" s="306">
        <f t="shared" ca="1" si="132"/>
        <v>1.3421401877036485</v>
      </c>
      <c r="N282" s="304">
        <f t="shared" ca="1" si="133"/>
        <v>76.898968270315166</v>
      </c>
      <c r="P282" s="310">
        <f t="shared" ca="1" si="134"/>
        <v>7</v>
      </c>
      <c r="Q282" s="304">
        <f t="shared" ca="1" si="135"/>
        <v>456.82978723404568</v>
      </c>
      <c r="R282" s="306">
        <f t="shared" ca="1" si="136"/>
        <v>0.22926158572694372</v>
      </c>
      <c r="S282" s="307">
        <f t="shared" ca="1" si="137"/>
        <v>8.1754644321436327</v>
      </c>
      <c r="T282" s="304">
        <f t="shared" ca="1" si="117"/>
        <v>80.201306079329044</v>
      </c>
      <c r="U282" s="311">
        <f t="shared" ca="1" si="118"/>
        <v>0</v>
      </c>
      <c r="V282" s="306">
        <f t="shared" ca="1" si="119"/>
        <v>1.1927954340477147</v>
      </c>
      <c r="W282" s="304">
        <f t="shared" ca="1" si="120"/>
        <v>114.99717505585546</v>
      </c>
      <c r="Y282" s="314" t="str">
        <f t="shared" ca="1" si="138"/>
        <v/>
      </c>
      <c r="Z282" s="315" t="str">
        <f t="shared" ca="1" si="139"/>
        <v/>
      </c>
      <c r="AA282" s="316" t="str">
        <f t="shared" ca="1" si="140"/>
        <v/>
      </c>
      <c r="AC282" s="310" t="e">
        <f t="shared" ca="1" si="141"/>
        <v>#N/A</v>
      </c>
      <c r="AD282" s="323" t="e">
        <f t="shared" ca="1" si="142"/>
        <v>#N/A</v>
      </c>
      <c r="AE282" s="324">
        <f t="shared" ca="1" si="121"/>
        <v>266.396118536551</v>
      </c>
      <c r="AG282" s="306">
        <f t="shared" ca="1" si="143"/>
        <v>32.307238857988487</v>
      </c>
      <c r="AH282" s="304">
        <f t="shared" ca="1" si="144"/>
        <v>41.862188889181041</v>
      </c>
    </row>
    <row r="283" spans="1:34" x14ac:dyDescent="0.2">
      <c r="A283" s="347">
        <f t="shared" ca="1" si="122"/>
        <v>0.01</v>
      </c>
      <c r="B283" s="304">
        <f t="shared" ca="1" si="123"/>
        <v>2.7899999999999845</v>
      </c>
      <c r="D283" s="306">
        <f t="shared" ca="1" si="124"/>
        <v>9.4234803379891936</v>
      </c>
      <c r="E283" s="307">
        <f t="shared" ca="1" si="125"/>
        <v>30.681691218389517</v>
      </c>
      <c r="F283" s="304">
        <f t="shared" ca="1" si="126"/>
        <v>32.096232764937838</v>
      </c>
      <c r="G283" s="306">
        <f t="shared" ca="1" si="127"/>
        <v>39.272330972388659</v>
      </c>
      <c r="H283" s="307">
        <f t="shared" ca="1" si="128"/>
        <v>168.65092287955304</v>
      </c>
      <c r="I283" s="304">
        <f t="shared" ca="1" si="129"/>
        <v>173.16307276128413</v>
      </c>
      <c r="J283" s="306">
        <f t="shared" ca="1" si="130"/>
        <v>58.048250466847598</v>
      </c>
      <c r="K283" s="307">
        <f t="shared" ca="1" si="131"/>
        <v>268.08109368078561</v>
      </c>
      <c r="L283" s="304">
        <f t="shared" ca="1" si="116"/>
        <v>274.29376983691776</v>
      </c>
      <c r="M283" s="306">
        <f t="shared" ca="1" si="132"/>
        <v>1.3420117757190047</v>
      </c>
      <c r="N283" s="304">
        <f t="shared" ca="1" si="133"/>
        <v>76.891610805556169</v>
      </c>
      <c r="P283" s="310">
        <f t="shared" ca="1" si="134"/>
        <v>7</v>
      </c>
      <c r="Q283" s="304">
        <f t="shared" ca="1" si="135"/>
        <v>454.78723404255635</v>
      </c>
      <c r="R283" s="306">
        <f t="shared" ca="1" si="136"/>
        <v>0.2282365234462029</v>
      </c>
      <c r="S283" s="307">
        <f t="shared" ca="1" si="137"/>
        <v>8.1731820669091704</v>
      </c>
      <c r="T283" s="304">
        <f t="shared" ca="1" si="117"/>
        <v>80.178916076378968</v>
      </c>
      <c r="U283" s="311">
        <f t="shared" ca="1" si="118"/>
        <v>0</v>
      </c>
      <c r="V283" s="306">
        <f t="shared" ca="1" si="119"/>
        <v>1.192594432029251</v>
      </c>
      <c r="W283" s="304">
        <f t="shared" ca="1" si="120"/>
        <v>115.40418531217013</v>
      </c>
      <c r="Y283" s="314" t="str">
        <f t="shared" ca="1" si="138"/>
        <v/>
      </c>
      <c r="Z283" s="315" t="str">
        <f t="shared" ca="1" si="139"/>
        <v/>
      </c>
      <c r="AA283" s="316" t="str">
        <f t="shared" ca="1" si="140"/>
        <v/>
      </c>
      <c r="AC283" s="310" t="e">
        <f t="shared" ca="1" si="141"/>
        <v>#N/A</v>
      </c>
      <c r="AD283" s="323" t="e">
        <f t="shared" ca="1" si="142"/>
        <v>#N/A</v>
      </c>
      <c r="AE283" s="324">
        <f t="shared" ca="1" si="121"/>
        <v>268.08109368078561</v>
      </c>
      <c r="AG283" s="306">
        <f t="shared" ca="1" si="143"/>
        <v>32.019114067518061</v>
      </c>
      <c r="AH283" s="304">
        <f t="shared" ca="1" si="144"/>
        <v>41.573778267146615</v>
      </c>
    </row>
    <row r="284" spans="1:34" x14ac:dyDescent="0.2">
      <c r="A284" s="347">
        <f t="shared" ca="1" si="122"/>
        <v>0.01</v>
      </c>
      <c r="B284" s="304">
        <f t="shared" ca="1" si="123"/>
        <v>2.7999999999999843</v>
      </c>
      <c r="D284" s="306">
        <f t="shared" ca="1" si="124"/>
        <v>9.3633110222585394</v>
      </c>
      <c r="E284" s="307">
        <f t="shared" ca="1" si="125"/>
        <v>30.399761071285504</v>
      </c>
      <c r="F284" s="304">
        <f t="shared" ca="1" si="126"/>
        <v>31.80907207843061</v>
      </c>
      <c r="G284" s="306">
        <f t="shared" ca="1" si="127"/>
        <v>39.365964082611242</v>
      </c>
      <c r="H284" s="307">
        <f t="shared" ca="1" si="128"/>
        <v>168.95492049026589</v>
      </c>
      <c r="I284" s="304">
        <f t="shared" ca="1" si="129"/>
        <v>173.48038588274326</v>
      </c>
      <c r="J284" s="306">
        <f t="shared" ca="1" si="130"/>
        <v>58.441441942122594</v>
      </c>
      <c r="K284" s="307">
        <f t="shared" ca="1" si="131"/>
        <v>269.7691228976347</v>
      </c>
      <c r="L284" s="304">
        <f t="shared" ca="1" si="116"/>
        <v>276.02677733371019</v>
      </c>
      <c r="M284" s="306">
        <f t="shared" ca="1" si="132"/>
        <v>1.3418835278892716</v>
      </c>
      <c r="N284" s="304">
        <f t="shared" ca="1" si="133"/>
        <v>76.884262746180752</v>
      </c>
      <c r="P284" s="310">
        <f t="shared" ca="1" si="134"/>
        <v>7</v>
      </c>
      <c r="Q284" s="304">
        <f t="shared" ca="1" si="135"/>
        <v>452.74468085106707</v>
      </c>
      <c r="R284" s="306">
        <f t="shared" ca="1" si="136"/>
        <v>0.22721146116546212</v>
      </c>
      <c r="S284" s="307">
        <f t="shared" ca="1" si="137"/>
        <v>8.1709099522975155</v>
      </c>
      <c r="T284" s="304">
        <f t="shared" ca="1" si="117"/>
        <v>80.156626632038638</v>
      </c>
      <c r="U284" s="311">
        <f t="shared" ca="1" si="118"/>
        <v>0</v>
      </c>
      <c r="V284" s="306">
        <f t="shared" ca="1" si="119"/>
        <v>1.1923930991965475</v>
      </c>
      <c r="W284" s="304">
        <f t="shared" ca="1" si="120"/>
        <v>115.8079643143333</v>
      </c>
      <c r="Y284" s="314" t="str">
        <f t="shared" ca="1" si="138"/>
        <v/>
      </c>
      <c r="Z284" s="315" t="str">
        <f t="shared" ca="1" si="139"/>
        <v/>
      </c>
      <c r="AA284" s="316" t="str">
        <f t="shared" ca="1" si="140"/>
        <v/>
      </c>
      <c r="AC284" s="310" t="e">
        <f t="shared" ca="1" si="141"/>
        <v>#N/A</v>
      </c>
      <c r="AD284" s="323" t="e">
        <f t="shared" ca="1" si="142"/>
        <v>#N/A</v>
      </c>
      <c r="AE284" s="324">
        <f t="shared" ca="1" si="121"/>
        <v>269.7691228976347</v>
      </c>
      <c r="AG284" s="306">
        <f t="shared" ca="1" si="143"/>
        <v>31.731169479930035</v>
      </c>
      <c r="AH284" s="304">
        <f t="shared" ca="1" si="144"/>
        <v>41.28554806114866</v>
      </c>
    </row>
    <row r="285" spans="1:34" x14ac:dyDescent="0.2">
      <c r="A285" s="347">
        <f t="shared" ca="1" si="122"/>
        <v>0.01</v>
      </c>
      <c r="B285" s="304">
        <f t="shared" ca="1" si="123"/>
        <v>2.8099999999999841</v>
      </c>
      <c r="D285" s="306">
        <f t="shared" ca="1" si="124"/>
        <v>9.303104605026558</v>
      </c>
      <c r="E285" s="307">
        <f t="shared" ca="1" si="125"/>
        <v>30.118027560975889</v>
      </c>
      <c r="F285" s="304">
        <f t="shared" ca="1" si="126"/>
        <v>31.522108740624724</v>
      </c>
      <c r="G285" s="306">
        <f t="shared" ca="1" si="127"/>
        <v>39.458995128661506</v>
      </c>
      <c r="H285" s="307">
        <f t="shared" ca="1" si="128"/>
        <v>169.25610076587566</v>
      </c>
      <c r="I285" s="304">
        <f t="shared" ca="1" si="129"/>
        <v>173.79482139302075</v>
      </c>
      <c r="J285" s="306">
        <f t="shared" ca="1" si="130"/>
        <v>58.835566738178962</v>
      </c>
      <c r="K285" s="307">
        <f t="shared" ca="1" si="131"/>
        <v>271.46017800391542</v>
      </c>
      <c r="L285" s="304">
        <f t="shared" ca="1" si="116"/>
        <v>277.76294237230451</v>
      </c>
      <c r="M285" s="306">
        <f t="shared" ca="1" si="132"/>
        <v>1.3417554415866282</v>
      </c>
      <c r="N285" s="304">
        <f t="shared" ca="1" si="133"/>
        <v>76.876923941625861</v>
      </c>
      <c r="P285" s="310">
        <f t="shared" ca="1" si="134"/>
        <v>7</v>
      </c>
      <c r="Q285" s="304">
        <f t="shared" ca="1" si="135"/>
        <v>450.70212765957774</v>
      </c>
      <c r="R285" s="306">
        <f t="shared" ca="1" si="136"/>
        <v>0.22618639888472128</v>
      </c>
      <c r="S285" s="307">
        <f t="shared" ca="1" si="137"/>
        <v>8.1686480883086681</v>
      </c>
      <c r="T285" s="304">
        <f t="shared" ca="1" si="117"/>
        <v>80.134437746308038</v>
      </c>
      <c r="U285" s="311">
        <f t="shared" ca="1" si="118"/>
        <v>0</v>
      </c>
      <c r="V285" s="306">
        <f t="shared" ca="1" si="119"/>
        <v>1.1921914390838382</v>
      </c>
      <c r="W285" s="304">
        <f t="shared" ca="1" si="120"/>
        <v>116.20849496543694</v>
      </c>
      <c r="Y285" s="314" t="str">
        <f t="shared" ca="1" si="138"/>
        <v/>
      </c>
      <c r="Z285" s="315" t="str">
        <f t="shared" ca="1" si="139"/>
        <v/>
      </c>
      <c r="AA285" s="316" t="str">
        <f t="shared" ca="1" si="140"/>
        <v/>
      </c>
      <c r="AC285" s="310" t="e">
        <f t="shared" ca="1" si="141"/>
        <v>#N/A</v>
      </c>
      <c r="AD285" s="323" t="e">
        <f t="shared" ca="1" si="142"/>
        <v>#N/A</v>
      </c>
      <c r="AE285" s="324">
        <f t="shared" ca="1" si="121"/>
        <v>271.46017800391542</v>
      </c>
      <c r="AG285" s="306">
        <f t="shared" ca="1" si="143"/>
        <v>31.443408462980486</v>
      </c>
      <c r="AH285" s="304">
        <f t="shared" ca="1" si="144"/>
        <v>40.997501633661983</v>
      </c>
    </row>
    <row r="286" spans="1:34" x14ac:dyDescent="0.2">
      <c r="A286" s="347">
        <f t="shared" ca="1" si="122"/>
        <v>0.01</v>
      </c>
      <c r="B286" s="304">
        <f t="shared" ca="1" si="123"/>
        <v>2.8199999999999839</v>
      </c>
      <c r="D286" s="306">
        <f t="shared" ca="1" si="124"/>
        <v>9.2428621574973029</v>
      </c>
      <c r="E286" s="307">
        <f t="shared" ca="1" si="125"/>
        <v>29.836493875312442</v>
      </c>
      <c r="F286" s="304">
        <f t="shared" ca="1" si="126"/>
        <v>31.235346446518768</v>
      </c>
      <c r="G286" s="306">
        <f t="shared" ca="1" si="127"/>
        <v>39.551423750236481</v>
      </c>
      <c r="H286" s="307">
        <f t="shared" ca="1" si="128"/>
        <v>169.5544657046288</v>
      </c>
      <c r="I286" s="304">
        <f t="shared" ca="1" si="129"/>
        <v>174.10638116121106</v>
      </c>
      <c r="J286" s="306">
        <f t="shared" ca="1" si="130"/>
        <v>59.230618832573448</v>
      </c>
      <c r="K286" s="307">
        <f t="shared" ca="1" si="131"/>
        <v>273.15423083626791</v>
      </c>
      <c r="L286" s="304">
        <f t="shared" ca="1" si="116"/>
        <v>279.50223618254427</v>
      </c>
      <c r="M286" s="306">
        <f t="shared" ca="1" si="132"/>
        <v>1.341627514205425</v>
      </c>
      <c r="N286" s="304">
        <f t="shared" ca="1" si="133"/>
        <v>76.869594242598751</v>
      </c>
      <c r="P286" s="310">
        <f t="shared" ca="1" si="134"/>
        <v>7</v>
      </c>
      <c r="Q286" s="304">
        <f t="shared" ca="1" si="135"/>
        <v>448.65957446808841</v>
      </c>
      <c r="R286" s="306">
        <f t="shared" ca="1" si="136"/>
        <v>0.22516133660398047</v>
      </c>
      <c r="S286" s="307">
        <f t="shared" ca="1" si="137"/>
        <v>8.1663964749426281</v>
      </c>
      <c r="T286" s="304">
        <f t="shared" ca="1" si="117"/>
        <v>80.112349419187183</v>
      </c>
      <c r="U286" s="311">
        <f t="shared" ca="1" si="118"/>
        <v>0</v>
      </c>
      <c r="V286" s="306">
        <f t="shared" ca="1" si="119"/>
        <v>1.1919894552209871</v>
      </c>
      <c r="W286" s="304">
        <f t="shared" ca="1" si="120"/>
        <v>116.60576044445939</v>
      </c>
      <c r="Y286" s="314" t="str">
        <f t="shared" ca="1" si="138"/>
        <v/>
      </c>
      <c r="Z286" s="315" t="str">
        <f t="shared" ca="1" si="139"/>
        <v/>
      </c>
      <c r="AA286" s="316" t="str">
        <f t="shared" ca="1" si="140"/>
        <v/>
      </c>
      <c r="AC286" s="310" t="e">
        <f t="shared" ca="1" si="141"/>
        <v>#N/A</v>
      </c>
      <c r="AD286" s="323" t="e">
        <f t="shared" ca="1" si="142"/>
        <v>#N/A</v>
      </c>
      <c r="AE286" s="324">
        <f t="shared" ca="1" si="121"/>
        <v>273.15423083626791</v>
      </c>
      <c r="AG286" s="306">
        <f t="shared" ca="1" si="143"/>
        <v>31.155834352871775</v>
      </c>
      <c r="AH286" s="304">
        <f t="shared" ca="1" si="144"/>
        <v>40.709642315644125</v>
      </c>
    </row>
    <row r="287" spans="1:34" x14ac:dyDescent="0.2">
      <c r="A287" s="347">
        <f t="shared" ca="1" si="122"/>
        <v>0.01</v>
      </c>
      <c r="B287" s="304">
        <f t="shared" ca="1" si="123"/>
        <v>2.8299999999999836</v>
      </c>
      <c r="D287" s="306">
        <f t="shared" ca="1" si="124"/>
        <v>9.1825847413499915</v>
      </c>
      <c r="E287" s="307">
        <f t="shared" ca="1" si="125"/>
        <v>29.555163171850808</v>
      </c>
      <c r="F287" s="304">
        <f t="shared" ca="1" si="126"/>
        <v>30.948788872051196</v>
      </c>
      <c r="G287" s="306">
        <f t="shared" ca="1" si="127"/>
        <v>39.643249597649984</v>
      </c>
      <c r="H287" s="307">
        <f t="shared" ca="1" si="128"/>
        <v>169.85001733634729</v>
      </c>
      <c r="I287" s="304">
        <f t="shared" ca="1" si="129"/>
        <v>174.41506708945491</v>
      </c>
      <c r="J287" s="306">
        <f t="shared" ca="1" si="130"/>
        <v>59.626592199312881</v>
      </c>
      <c r="K287" s="307">
        <f t="shared" ca="1" si="131"/>
        <v>274.85125325147277</v>
      </c>
      <c r="L287" s="304">
        <f t="shared" ca="1" si="116"/>
        <v>281.24463001310511</v>
      </c>
      <c r="M287" s="306">
        <f t="shared" ca="1" si="132"/>
        <v>1.3414997431617959</v>
      </c>
      <c r="N287" s="304">
        <f t="shared" ca="1" si="133"/>
        <v>76.862273501054815</v>
      </c>
      <c r="P287" s="310">
        <f t="shared" ca="1" si="134"/>
        <v>7</v>
      </c>
      <c r="Q287" s="304">
        <f t="shared" ca="1" si="135"/>
        <v>446.61702127659908</v>
      </c>
      <c r="R287" s="306">
        <f t="shared" ca="1" si="136"/>
        <v>0.22413627432323965</v>
      </c>
      <c r="S287" s="307">
        <f t="shared" ca="1" si="137"/>
        <v>8.1641551121993956</v>
      </c>
      <c r="T287" s="304">
        <f t="shared" ca="1" si="117"/>
        <v>80.090361650676073</v>
      </c>
      <c r="U287" s="311">
        <f t="shared" ca="1" si="118"/>
        <v>0</v>
      </c>
      <c r="V287" s="306">
        <f t="shared" ca="1" si="119"/>
        <v>1.1917871511334459</v>
      </c>
      <c r="W287" s="304">
        <f t="shared" ca="1" si="120"/>
        <v>116.99974420556404</v>
      </c>
      <c r="Y287" s="314" t="str">
        <f t="shared" ca="1" si="138"/>
        <v/>
      </c>
      <c r="Z287" s="315" t="str">
        <f t="shared" ca="1" si="139"/>
        <v/>
      </c>
      <c r="AA287" s="316" t="str">
        <f t="shared" ca="1" si="140"/>
        <v/>
      </c>
      <c r="AC287" s="310" t="e">
        <f t="shared" ca="1" si="141"/>
        <v>#N/A</v>
      </c>
      <c r="AD287" s="323" t="e">
        <f t="shared" ca="1" si="142"/>
        <v>#N/A</v>
      </c>
      <c r="AE287" s="324">
        <f t="shared" ca="1" si="121"/>
        <v>274.85125325147277</v>
      </c>
      <c r="AG287" s="306">
        <f t="shared" ca="1" si="143"/>
        <v>30.86845045425153</v>
      </c>
      <c r="AH287" s="304">
        <f t="shared" ca="1" si="144"/>
        <v>40.421973406533645</v>
      </c>
    </row>
    <row r="288" spans="1:34" x14ac:dyDescent="0.2">
      <c r="A288" s="347">
        <f t="shared" ca="1" si="122"/>
        <v>0.01</v>
      </c>
      <c r="B288" s="304">
        <f t="shared" ca="1" si="123"/>
        <v>2.8399999999999834</v>
      </c>
      <c r="D288" s="306">
        <f t="shared" ca="1" si="124"/>
        <v>9.1222734087659543</v>
      </c>
      <c r="E288" s="307">
        <f t="shared" ca="1" si="125"/>
        <v>29.274038577847683</v>
      </c>
      <c r="F288" s="304">
        <f t="shared" ca="1" si="126"/>
        <v>30.662439674650692</v>
      </c>
      <c r="G288" s="306">
        <f t="shared" ca="1" si="127"/>
        <v>39.734472331737642</v>
      </c>
      <c r="H288" s="307">
        <f t="shared" ca="1" si="128"/>
        <v>170.14275772212576</v>
      </c>
      <c r="I288" s="304">
        <f t="shared" ca="1" si="129"/>
        <v>174.72088111262377</v>
      </c>
      <c r="J288" s="306">
        <f t="shared" ca="1" si="130"/>
        <v>60.023480808959818</v>
      </c>
      <c r="K288" s="307">
        <f t="shared" ca="1" si="131"/>
        <v>276.55121712676515</v>
      </c>
      <c r="L288" s="304">
        <f t="shared" ca="1" si="116"/>
        <v>282.99009513182398</v>
      </c>
      <c r="M288" s="306">
        <f t="shared" ca="1" si="132"/>
        <v>1.3413721258932783</v>
      </c>
      <c r="N288" s="304">
        <f t="shared" ca="1" si="133"/>
        <v>76.854961570175774</v>
      </c>
      <c r="P288" s="310">
        <f t="shared" ca="1" si="134"/>
        <v>7</v>
      </c>
      <c r="Q288" s="304">
        <f t="shared" ca="1" si="135"/>
        <v>444.57446808510974</v>
      </c>
      <c r="R288" s="306">
        <f t="shared" ca="1" si="136"/>
        <v>0.22311121204249884</v>
      </c>
      <c r="S288" s="307">
        <f t="shared" ca="1" si="137"/>
        <v>8.1619240000789706</v>
      </c>
      <c r="T288" s="304">
        <f t="shared" ca="1" si="117"/>
        <v>80.068474440774708</v>
      </c>
      <c r="U288" s="311">
        <f t="shared" ca="1" si="118"/>
        <v>0</v>
      </c>
      <c r="V288" s="306">
        <f t="shared" ca="1" si="119"/>
        <v>1.1915845303422077</v>
      </c>
      <c r="W288" s="304">
        <f t="shared" ca="1" si="120"/>
        <v>117.39042997738144</v>
      </c>
      <c r="Y288" s="314" t="str">
        <f t="shared" ca="1" si="138"/>
        <v/>
      </c>
      <c r="Z288" s="315" t="str">
        <f t="shared" ca="1" si="139"/>
        <v/>
      </c>
      <c r="AA288" s="316" t="str">
        <f t="shared" ca="1" si="140"/>
        <v/>
      </c>
      <c r="AC288" s="310" t="e">
        <f t="shared" ca="1" si="141"/>
        <v>#N/A</v>
      </c>
      <c r="AD288" s="323" t="e">
        <f t="shared" ca="1" si="142"/>
        <v>#N/A</v>
      </c>
      <c r="AE288" s="324">
        <f t="shared" ca="1" si="121"/>
        <v>276.55121712676515</v>
      </c>
      <c r="AG288" s="306">
        <f t="shared" ca="1" si="143"/>
        <v>30.581260040214303</v>
      </c>
      <c r="AH288" s="304">
        <f t="shared" ca="1" si="144"/>
        <v>40.1344981742511</v>
      </c>
    </row>
    <row r="289" spans="1:34" x14ac:dyDescent="0.2">
      <c r="A289" s="347">
        <f t="shared" ca="1" si="122"/>
        <v>0.01</v>
      </c>
      <c r="B289" s="304">
        <f t="shared" ca="1" si="123"/>
        <v>2.8499999999999832</v>
      </c>
      <c r="D289" s="306">
        <f t="shared" ca="1" si="124"/>
        <v>9.061929202455385</v>
      </c>
      <c r="E289" s="307">
        <f t="shared" ca="1" si="125"/>
        <v>28.993123190260732</v>
      </c>
      <c r="F289" s="304">
        <f t="shared" ca="1" si="126"/>
        <v>30.37630249381824</v>
      </c>
      <c r="G289" s="306">
        <f t="shared" ca="1" si="127"/>
        <v>39.825091623762198</v>
      </c>
      <c r="H289" s="307">
        <f t="shared" ca="1" si="128"/>
        <v>170.43268895402838</v>
      </c>
      <c r="I289" s="304">
        <f t="shared" ca="1" si="129"/>
        <v>175.02382519800452</v>
      </c>
      <c r="J289" s="306">
        <f t="shared" ca="1" si="130"/>
        <v>60.421278628737319</v>
      </c>
      <c r="K289" s="307">
        <f t="shared" ca="1" si="131"/>
        <v>278.25409436014593</v>
      </c>
      <c r="L289" s="304">
        <f t="shared" ca="1" si="116"/>
        <v>284.73860282602448</v>
      </c>
      <c r="M289" s="306">
        <f t="shared" ca="1" si="132"/>
        <v>1.3412446598584389</v>
      </c>
      <c r="N289" s="304">
        <f t="shared" ca="1" si="133"/>
        <v>76.847658304348215</v>
      </c>
      <c r="P289" s="310">
        <f t="shared" ca="1" si="134"/>
        <v>7</v>
      </c>
      <c r="Q289" s="304">
        <f t="shared" ca="1" si="135"/>
        <v>442.53191489362047</v>
      </c>
      <c r="R289" s="306">
        <f t="shared" ca="1" si="136"/>
        <v>0.22208614976175803</v>
      </c>
      <c r="S289" s="307">
        <f t="shared" ca="1" si="137"/>
        <v>8.159703138581353</v>
      </c>
      <c r="T289" s="304">
        <f t="shared" ca="1" si="117"/>
        <v>80.046687789483073</v>
      </c>
      <c r="U289" s="311">
        <f t="shared" ca="1" si="118"/>
        <v>0</v>
      </c>
      <c r="V289" s="306">
        <f t="shared" ca="1" si="119"/>
        <v>1.1913815963637642</v>
      </c>
      <c r="W289" s="304">
        <f t="shared" ca="1" si="120"/>
        <v>117.77780176227498</v>
      </c>
      <c r="Y289" s="314" t="str">
        <f t="shared" ca="1" si="138"/>
        <v/>
      </c>
      <c r="Z289" s="315" t="str">
        <f t="shared" ca="1" si="139"/>
        <v/>
      </c>
      <c r="AA289" s="316" t="str">
        <f t="shared" ca="1" si="140"/>
        <v/>
      </c>
      <c r="AC289" s="310" t="e">
        <f t="shared" ca="1" si="141"/>
        <v>#N/A</v>
      </c>
      <c r="AD289" s="323" t="e">
        <f t="shared" ca="1" si="142"/>
        <v>#N/A</v>
      </c>
      <c r="AE289" s="324">
        <f t="shared" ca="1" si="121"/>
        <v>278.25409436014593</v>
      </c>
      <c r="AG289" s="306">
        <f t="shared" ca="1" si="143"/>
        <v>30.294266352305947</v>
      </c>
      <c r="AH289" s="304">
        <f t="shared" ca="1" si="144"/>
        <v>39.847219855202745</v>
      </c>
    </row>
    <row r="290" spans="1:34" x14ac:dyDescent="0.2">
      <c r="A290" s="347">
        <f t="shared" ca="1" si="122"/>
        <v>0.01</v>
      </c>
      <c r="B290" s="304">
        <f t="shared" ca="1" si="123"/>
        <v>2.859999999999983</v>
      </c>
      <c r="D290" s="306">
        <f t="shared" ca="1" si="124"/>
        <v>9.0015531556839825</v>
      </c>
      <c r="E290" s="307">
        <f t="shared" ca="1" si="125"/>
        <v>28.71242007575102</v>
      </c>
      <c r="F290" s="304">
        <f t="shared" ca="1" si="126"/>
        <v>30.09038095174261</v>
      </c>
      <c r="G290" s="306">
        <f t="shared" ca="1" si="127"/>
        <v>39.915107155319035</v>
      </c>
      <c r="H290" s="307">
        <f t="shared" ca="1" si="128"/>
        <v>170.7198131547859</v>
      </c>
      <c r="I290" s="304">
        <f t="shared" ca="1" si="129"/>
        <v>175.3239013449838</v>
      </c>
      <c r="J290" s="306">
        <f t="shared" ca="1" si="130"/>
        <v>60.819979622632722</v>
      </c>
      <c r="K290" s="307">
        <f t="shared" ca="1" si="131"/>
        <v>279.95985687068998</v>
      </c>
      <c r="L290" s="304">
        <f t="shared" ca="1" si="116"/>
        <v>286.49012440283991</v>
      </c>
      <c r="M290" s="306">
        <f t="shared" ca="1" si="132"/>
        <v>1.3411173425365059</v>
      </c>
      <c r="N290" s="304">
        <f t="shared" ca="1" si="133"/>
        <v>76.840363559142546</v>
      </c>
      <c r="P290" s="310">
        <f t="shared" ca="1" si="134"/>
        <v>7</v>
      </c>
      <c r="Q290" s="304">
        <f t="shared" ca="1" si="135"/>
        <v>440.48936170213113</v>
      </c>
      <c r="R290" s="306">
        <f t="shared" ca="1" si="136"/>
        <v>0.22106108748101722</v>
      </c>
      <c r="S290" s="307">
        <f t="shared" ca="1" si="137"/>
        <v>8.1574925277065429</v>
      </c>
      <c r="T290" s="304">
        <f t="shared" ca="1" si="117"/>
        <v>80.025001696801183</v>
      </c>
      <c r="U290" s="311">
        <f t="shared" ca="1" si="118"/>
        <v>0</v>
      </c>
      <c r="V290" s="306">
        <f t="shared" ca="1" si="119"/>
        <v>1.1911783527100617</v>
      </c>
      <c r="W290" s="304">
        <f t="shared" ca="1" si="120"/>
        <v>118.16184383558968</v>
      </c>
      <c r="Y290" s="314" t="str">
        <f t="shared" ca="1" si="138"/>
        <v/>
      </c>
      <c r="Z290" s="315" t="str">
        <f t="shared" ca="1" si="139"/>
        <v/>
      </c>
      <c r="AA290" s="316" t="str">
        <f t="shared" ca="1" si="140"/>
        <v/>
      </c>
      <c r="AC290" s="310" t="e">
        <f t="shared" ca="1" si="141"/>
        <v>#N/A</v>
      </c>
      <c r="AD290" s="323" t="e">
        <f t="shared" ca="1" si="142"/>
        <v>#N/A</v>
      </c>
      <c r="AE290" s="324">
        <f t="shared" ca="1" si="121"/>
        <v>279.95985687068998</v>
      </c>
      <c r="AG290" s="306">
        <f t="shared" ca="1" si="143"/>
        <v>30.00747260053047</v>
      </c>
      <c r="AH290" s="304">
        <f t="shared" ca="1" si="144"/>
        <v>39.560141654286703</v>
      </c>
    </row>
    <row r="291" spans="1:34" x14ac:dyDescent="0.2">
      <c r="A291" s="347">
        <f t="shared" ca="1" si="122"/>
        <v>0.01</v>
      </c>
      <c r="B291" s="304">
        <f t="shared" ca="1" si="123"/>
        <v>2.8699999999999828</v>
      </c>
      <c r="D291" s="306">
        <f t="shared" ca="1" si="124"/>
        <v>8.9411462922995302</v>
      </c>
      <c r="E291" s="307">
        <f t="shared" ca="1" si="125"/>
        <v>28.431932270688463</v>
      </c>
      <c r="F291" s="304">
        <f t="shared" ca="1" si="126"/>
        <v>29.804678653951594</v>
      </c>
      <c r="G291" s="306">
        <f t="shared" ca="1" si="127"/>
        <v>40.004518618242031</v>
      </c>
      <c r="H291" s="307">
        <f t="shared" ca="1" si="128"/>
        <v>171.00413247749279</v>
      </c>
      <c r="I291" s="304">
        <f t="shared" ca="1" si="129"/>
        <v>175.62111158473283</v>
      </c>
      <c r="J291" s="306">
        <f t="shared" ca="1" si="130"/>
        <v>61.21957775150053</v>
      </c>
      <c r="K291" s="307">
        <f t="shared" ca="1" si="131"/>
        <v>281.66847659885138</v>
      </c>
      <c r="L291" s="304">
        <f t="shared" ca="1" si="116"/>
        <v>288.24463118953264</v>
      </c>
      <c r="M291" s="306">
        <f t="shared" ca="1" si="132"/>
        <v>1.3409901714270083</v>
      </c>
      <c r="N291" s="304">
        <f t="shared" ca="1" si="133"/>
        <v>76.833077191292332</v>
      </c>
      <c r="P291" s="310">
        <f t="shared" ca="1" si="134"/>
        <v>7</v>
      </c>
      <c r="Q291" s="304">
        <f t="shared" ca="1" si="135"/>
        <v>438.44680851064186</v>
      </c>
      <c r="R291" s="306">
        <f t="shared" ca="1" si="136"/>
        <v>0.22003602520027643</v>
      </c>
      <c r="S291" s="307">
        <f t="shared" ca="1" si="137"/>
        <v>8.1552921674545402</v>
      </c>
      <c r="T291" s="304">
        <f t="shared" ca="1" si="117"/>
        <v>80.003416162729039</v>
      </c>
      <c r="U291" s="311">
        <f t="shared" ca="1" si="118"/>
        <v>0</v>
      </c>
      <c r="V291" s="306">
        <f t="shared" ca="1" si="119"/>
        <v>1.1909748028884601</v>
      </c>
      <c r="W291" s="304">
        <f t="shared" ca="1" si="120"/>
        <v>118.5425407448859</v>
      </c>
      <c r="Y291" s="314" t="str">
        <f t="shared" ca="1" si="138"/>
        <v/>
      </c>
      <c r="Z291" s="315" t="str">
        <f t="shared" ca="1" si="139"/>
        <v/>
      </c>
      <c r="AA291" s="316" t="str">
        <f t="shared" ca="1" si="140"/>
        <v/>
      </c>
      <c r="AC291" s="310" t="e">
        <f t="shared" ca="1" si="141"/>
        <v>#N/A</v>
      </c>
      <c r="AD291" s="323" t="e">
        <f t="shared" ca="1" si="142"/>
        <v>#N/A</v>
      </c>
      <c r="AE291" s="324">
        <f t="shared" ca="1" si="121"/>
        <v>281.66847659885138</v>
      </c>
      <c r="AG291" s="306">
        <f t="shared" ca="1" si="143"/>
        <v>29.720881963359687</v>
      </c>
      <c r="AH291" s="304">
        <f t="shared" ca="1" si="144"/>
        <v>39.273266744902003</v>
      </c>
    </row>
    <row r="292" spans="1:34" x14ac:dyDescent="0.2">
      <c r="A292" s="347">
        <f t="shared" ca="1" si="122"/>
        <v>0.01</v>
      </c>
      <c r="B292" s="304">
        <f t="shared" ca="1" si="123"/>
        <v>2.8799999999999826</v>
      </c>
      <c r="D292" s="306">
        <f t="shared" ca="1" si="124"/>
        <v>8.8807096267582768</v>
      </c>
      <c r="E292" s="307">
        <f t="shared" ca="1" si="125"/>
        <v>28.151662781159445</v>
      </c>
      <c r="F292" s="304">
        <f t="shared" ca="1" si="126"/>
        <v>29.519199190000311</v>
      </c>
      <c r="G292" s="306">
        <f t="shared" ca="1" si="127"/>
        <v>40.093325714509611</v>
      </c>
      <c r="H292" s="307">
        <f t="shared" ca="1" si="128"/>
        <v>171.28564910530437</v>
      </c>
      <c r="I292" s="304">
        <f t="shared" ca="1" si="129"/>
        <v>175.91545797989218</v>
      </c>
      <c r="J292" s="306">
        <f t="shared" ca="1" si="130"/>
        <v>61.620066973164292</v>
      </c>
      <c r="K292" s="307">
        <f t="shared" ca="1" si="131"/>
        <v>283.37992550676535</v>
      </c>
      <c r="L292" s="304">
        <f t="shared" ca="1" si="116"/>
        <v>290.00209453381046</v>
      </c>
      <c r="M292" s="306">
        <f t="shared" ca="1" si="132"/>
        <v>1.3408631440494199</v>
      </c>
      <c r="N292" s="304">
        <f t="shared" ca="1" si="133"/>
        <v>76.825799058673908</v>
      </c>
      <c r="P292" s="310">
        <f t="shared" ca="1" si="134"/>
        <v>7</v>
      </c>
      <c r="Q292" s="304">
        <f t="shared" ca="1" si="135"/>
        <v>436.40425531915253</v>
      </c>
      <c r="R292" s="306">
        <f t="shared" ca="1" si="136"/>
        <v>0.21901096291953562</v>
      </c>
      <c r="S292" s="307">
        <f t="shared" ca="1" si="137"/>
        <v>8.153102057825345</v>
      </c>
      <c r="T292" s="304">
        <f t="shared" ca="1" si="117"/>
        <v>79.981931187266639</v>
      </c>
      <c r="U292" s="311">
        <f t="shared" ca="1" si="118"/>
        <v>0</v>
      </c>
      <c r="V292" s="306">
        <f t="shared" ca="1" si="119"/>
        <v>1.1907709504016883</v>
      </c>
      <c r="W292" s="304">
        <f t="shared" ca="1" si="120"/>
        <v>118.91987730915643</v>
      </c>
      <c r="Y292" s="314" t="str">
        <f t="shared" ca="1" si="138"/>
        <v/>
      </c>
      <c r="Z292" s="315" t="str">
        <f t="shared" ca="1" si="139"/>
        <v/>
      </c>
      <c r="AA292" s="316" t="str">
        <f t="shared" ca="1" si="140"/>
        <v/>
      </c>
      <c r="AC292" s="310" t="e">
        <f t="shared" ca="1" si="141"/>
        <v>#N/A</v>
      </c>
      <c r="AD292" s="323" t="e">
        <f t="shared" ca="1" si="142"/>
        <v>#N/A</v>
      </c>
      <c r="AE292" s="324">
        <f t="shared" ca="1" si="121"/>
        <v>283.37992550676535</v>
      </c>
      <c r="AG292" s="306">
        <f t="shared" ca="1" si="143"/>
        <v>29.434497587745177</v>
      </c>
      <c r="AH292" s="304">
        <f t="shared" ca="1" si="144"/>
        <v>38.986598268959852</v>
      </c>
    </row>
    <row r="293" spans="1:34" x14ac:dyDescent="0.2">
      <c r="A293" s="347">
        <f t="shared" ca="1" si="122"/>
        <v>0.01</v>
      </c>
      <c r="B293" s="304">
        <f t="shared" ca="1" si="123"/>
        <v>2.8899999999999824</v>
      </c>
      <c r="D293" s="306">
        <f t="shared" ca="1" si="124"/>
        <v>8.8202441641513065</v>
      </c>
      <c r="E293" s="307">
        <f t="shared" ca="1" si="125"/>
        <v>27.871614582977415</v>
      </c>
      <c r="F293" s="304">
        <f t="shared" ca="1" si="126"/>
        <v>29.233946134199613</v>
      </c>
      <c r="G293" s="306">
        <f t="shared" ca="1" si="127"/>
        <v>40.181528156151124</v>
      </c>
      <c r="H293" s="307">
        <f t="shared" ca="1" si="128"/>
        <v>171.56436525113415</v>
      </c>
      <c r="I293" s="304">
        <f t="shared" ca="1" si="129"/>
        <v>176.20694262425681</v>
      </c>
      <c r="J293" s="306">
        <f t="shared" ca="1" si="130"/>
        <v>62.021441242517596</v>
      </c>
      <c r="K293" s="307">
        <f t="shared" ca="1" si="131"/>
        <v>285.09417557854755</v>
      </c>
      <c r="L293" s="304">
        <f t="shared" ca="1" si="116"/>
        <v>291.7624858041396</v>
      </c>
      <c r="M293" s="306">
        <f t="shared" ca="1" si="132"/>
        <v>1.3407362579428113</v>
      </c>
      <c r="N293" s="304">
        <f t="shared" ca="1" si="133"/>
        <v>76.818529020286377</v>
      </c>
      <c r="P293" s="310">
        <f t="shared" ca="1" si="134"/>
        <v>7</v>
      </c>
      <c r="Q293" s="304">
        <f t="shared" ca="1" si="135"/>
        <v>434.36170212766319</v>
      </c>
      <c r="R293" s="306">
        <f t="shared" ca="1" si="136"/>
        <v>0.21798590063879481</v>
      </c>
      <c r="S293" s="307">
        <f t="shared" ca="1" si="137"/>
        <v>8.1509221988189573</v>
      </c>
      <c r="T293" s="304">
        <f t="shared" ca="1" si="117"/>
        <v>79.96054677041397</v>
      </c>
      <c r="U293" s="311">
        <f t="shared" ca="1" si="118"/>
        <v>0</v>
      </c>
      <c r="V293" s="306">
        <f t="shared" ca="1" si="119"/>
        <v>1.1905667987478044</v>
      </c>
      <c r="W293" s="304">
        <f t="shared" ca="1" si="120"/>
        <v>119.29383861802887</v>
      </c>
      <c r="Y293" s="314" t="str">
        <f t="shared" ca="1" si="138"/>
        <v/>
      </c>
      <c r="Z293" s="315" t="str">
        <f t="shared" ca="1" si="139"/>
        <v/>
      </c>
      <c r="AA293" s="316" t="str">
        <f t="shared" ca="1" si="140"/>
        <v/>
      </c>
      <c r="AC293" s="310" t="e">
        <f t="shared" ca="1" si="141"/>
        <v>#N/A</v>
      </c>
      <c r="AD293" s="323" t="e">
        <f t="shared" ca="1" si="142"/>
        <v>#N/A</v>
      </c>
      <c r="AE293" s="324">
        <f t="shared" ca="1" si="121"/>
        <v>285.09417557854755</v>
      </c>
      <c r="AG293" s="306">
        <f t="shared" ca="1" si="143"/>
        <v>29.148322589133038</v>
      </c>
      <c r="AH293" s="304">
        <f t="shared" ca="1" si="144"/>
        <v>38.700139336897763</v>
      </c>
    </row>
    <row r="294" spans="1:34" x14ac:dyDescent="0.2">
      <c r="A294" s="347">
        <f t="shared" ca="1" si="122"/>
        <v>0.01</v>
      </c>
      <c r="B294" s="304">
        <f t="shared" ca="1" si="123"/>
        <v>2.8999999999999821</v>
      </c>
      <c r="D294" s="306">
        <f t="shared" ca="1" si="124"/>
        <v>8.7597509002307579</v>
      </c>
      <c r="E294" s="307">
        <f t="shared" ca="1" si="125"/>
        <v>27.591790621695843</v>
      </c>
      <c r="F294" s="304">
        <f t="shared" ca="1" si="126"/>
        <v>28.948923046386305</v>
      </c>
      <c r="G294" s="306">
        <f t="shared" ca="1" si="127"/>
        <v>40.269125665153432</v>
      </c>
      <c r="H294" s="307">
        <f t="shared" ca="1" si="128"/>
        <v>171.84028315735111</v>
      </c>
      <c r="I294" s="304">
        <f t="shared" ca="1" si="129"/>
        <v>176.495567642461</v>
      </c>
      <c r="J294" s="306">
        <f t="shared" ca="1" si="130"/>
        <v>62.42369451162412</v>
      </c>
      <c r="K294" s="307">
        <f t="shared" ca="1" si="131"/>
        <v>286.81119882058999</v>
      </c>
      <c r="L294" s="304">
        <f t="shared" ca="1" si="116"/>
        <v>293.525776390055</v>
      </c>
      <c r="M294" s="306">
        <f t="shared" ca="1" si="132"/>
        <v>1.3406095106655052</v>
      </c>
      <c r="N294" s="304">
        <f t="shared" ca="1" si="133"/>
        <v>76.811266936231974</v>
      </c>
      <c r="P294" s="310">
        <f t="shared" ca="1" si="134"/>
        <v>7</v>
      </c>
      <c r="Q294" s="304">
        <f t="shared" ca="1" si="135"/>
        <v>432.31914893617386</v>
      </c>
      <c r="R294" s="306">
        <f t="shared" ca="1" si="136"/>
        <v>0.21696083835805396</v>
      </c>
      <c r="S294" s="307">
        <f t="shared" ca="1" si="137"/>
        <v>8.148752590435377</v>
      </c>
      <c r="T294" s="304">
        <f t="shared" ca="1" si="117"/>
        <v>79.939262912171046</v>
      </c>
      <c r="U294" s="311">
        <f t="shared" ca="1" si="118"/>
        <v>0</v>
      </c>
      <c r="V294" s="306">
        <f t="shared" ca="1" si="119"/>
        <v>1.1903623514201536</v>
      </c>
      <c r="W294" s="304">
        <f t="shared" ca="1" si="120"/>
        <v>119.66441003095191</v>
      </c>
      <c r="Y294" s="314" t="str">
        <f t="shared" ca="1" si="138"/>
        <v/>
      </c>
      <c r="Z294" s="315" t="str">
        <f t="shared" ca="1" si="139"/>
        <v/>
      </c>
      <c r="AA294" s="316" t="str">
        <f t="shared" ca="1" si="140"/>
        <v/>
      </c>
      <c r="AC294" s="310" t="e">
        <f t="shared" ca="1" si="141"/>
        <v>#N/A</v>
      </c>
      <c r="AD294" s="323" t="e">
        <f t="shared" ca="1" si="142"/>
        <v>#N/A</v>
      </c>
      <c r="AE294" s="324">
        <f t="shared" ca="1" si="121"/>
        <v>286.81119882058999</v>
      </c>
      <c r="AG294" s="306">
        <f t="shared" ca="1" si="143"/>
        <v>28.862360051480898</v>
      </c>
      <c r="AH294" s="304">
        <f t="shared" ca="1" si="144"/>
        <v>38.41389302769597</v>
      </c>
    </row>
    <row r="295" spans="1:34" x14ac:dyDescent="0.2">
      <c r="A295" s="347">
        <f t="shared" ca="1" si="122"/>
        <v>0.01</v>
      </c>
      <c r="B295" s="304">
        <f t="shared" ca="1" si="123"/>
        <v>2.9099999999999819</v>
      </c>
      <c r="D295" s="306">
        <f t="shared" ca="1" si="124"/>
        <v>8.6992308214360623</v>
      </c>
      <c r="E295" s="307">
        <f t="shared" ca="1" si="125"/>
        <v>27.312193812623782</v>
      </c>
      <c r="F295" s="304">
        <f t="shared" ca="1" si="126"/>
        <v>28.664133472738154</v>
      </c>
      <c r="G295" s="306">
        <f t="shared" ca="1" si="127"/>
        <v>40.356117973367795</v>
      </c>
      <c r="H295" s="307">
        <f t="shared" ca="1" si="128"/>
        <v>172.11340509547736</v>
      </c>
      <c r="I295" s="304">
        <f t="shared" ca="1" si="129"/>
        <v>176.78133518966382</v>
      </c>
      <c r="J295" s="306">
        <f t="shared" ca="1" si="130"/>
        <v>62.826820729816724</v>
      </c>
      <c r="K295" s="307">
        <f t="shared" ca="1" si="131"/>
        <v>288.53096726185413</v>
      </c>
      <c r="L295" s="304">
        <f t="shared" ca="1" si="116"/>
        <v>295.29193770246701</v>
      </c>
      <c r="M295" s="306">
        <f t="shared" ca="1" si="132"/>
        <v>1.3404828997947398</v>
      </c>
      <c r="N295" s="304">
        <f t="shared" ca="1" si="133"/>
        <v>76.804012667696639</v>
      </c>
      <c r="P295" s="310">
        <f t="shared" ca="1" si="134"/>
        <v>7</v>
      </c>
      <c r="Q295" s="304">
        <f t="shared" ca="1" si="135"/>
        <v>430.27659574468453</v>
      </c>
      <c r="R295" s="306">
        <f t="shared" ca="1" si="136"/>
        <v>0.21593577607731315</v>
      </c>
      <c r="S295" s="307">
        <f t="shared" ca="1" si="137"/>
        <v>8.1465932326746042</v>
      </c>
      <c r="T295" s="304">
        <f t="shared" ca="1" si="117"/>
        <v>79.918079612537866</v>
      </c>
      <c r="U295" s="311">
        <f t="shared" ca="1" si="118"/>
        <v>0</v>
      </c>
      <c r="V295" s="306">
        <f t="shared" ca="1" si="119"/>
        <v>1.1901576119073276</v>
      </c>
      <c r="W295" s="304">
        <f t="shared" ca="1" si="120"/>
        <v>120.03157717636734</v>
      </c>
      <c r="Y295" s="314" t="str">
        <f t="shared" ca="1" si="138"/>
        <v/>
      </c>
      <c r="Z295" s="315" t="str">
        <f t="shared" ca="1" si="139"/>
        <v/>
      </c>
      <c r="AA295" s="316" t="str">
        <f t="shared" ca="1" si="140"/>
        <v/>
      </c>
      <c r="AC295" s="310" t="e">
        <f t="shared" ca="1" si="141"/>
        <v>#N/A</v>
      </c>
      <c r="AD295" s="323" t="e">
        <f t="shared" ca="1" si="142"/>
        <v>#N/A</v>
      </c>
      <c r="AE295" s="324">
        <f t="shared" ca="1" si="121"/>
        <v>288.53096726185413</v>
      </c>
      <c r="AG295" s="306">
        <f t="shared" ca="1" si="143"/>
        <v>28.576613027277617</v>
      </c>
      <c r="AH295" s="304">
        <f t="shared" ca="1" si="144"/>
        <v>38.127862388896482</v>
      </c>
    </row>
    <row r="296" spans="1:34" x14ac:dyDescent="0.2">
      <c r="A296" s="347">
        <f t="shared" ca="1" si="122"/>
        <v>0.01</v>
      </c>
      <c r="B296" s="304">
        <f t="shared" ca="1" si="123"/>
        <v>2.9199999999999817</v>
      </c>
      <c r="D296" s="306">
        <f t="shared" ca="1" si="124"/>
        <v>8.6386849049200158</v>
      </c>
      <c r="E296" s="307">
        <f t="shared" ca="1" si="125"/>
        <v>27.032827040843955</v>
      </c>
      <c r="F296" s="304">
        <f t="shared" ca="1" si="126"/>
        <v>28.37958094663621</v>
      </c>
      <c r="G296" s="306">
        <f t="shared" ca="1" si="127"/>
        <v>40.442504822416993</v>
      </c>
      <c r="H296" s="307">
        <f t="shared" ca="1" si="128"/>
        <v>172.3837333658858</v>
      </c>
      <c r="I296" s="304">
        <f t="shared" ca="1" si="129"/>
        <v>177.06424745123456</v>
      </c>
      <c r="J296" s="306">
        <f t="shared" ca="1" si="130"/>
        <v>63.230813843795644</v>
      </c>
      <c r="K296" s="307">
        <f t="shared" ca="1" si="131"/>
        <v>290.25345295416093</v>
      </c>
      <c r="L296" s="304">
        <f t="shared" ca="1" si="116"/>
        <v>297.06094117396526</v>
      </c>
      <c r="M296" s="306">
        <f t="shared" ca="1" si="132"/>
        <v>1.3403564229263361</v>
      </c>
      <c r="N296" s="304">
        <f t="shared" ca="1" si="133"/>
        <v>76.796766076931064</v>
      </c>
      <c r="P296" s="310">
        <f t="shared" ca="1" si="134"/>
        <v>7</v>
      </c>
      <c r="Q296" s="304">
        <f t="shared" ca="1" si="135"/>
        <v>428.23404255319525</v>
      </c>
      <c r="R296" s="306">
        <f t="shared" ca="1" si="136"/>
        <v>0.21491071379657237</v>
      </c>
      <c r="S296" s="307">
        <f t="shared" ca="1" si="137"/>
        <v>8.1444441255366389</v>
      </c>
      <c r="T296" s="304">
        <f t="shared" ca="1" si="117"/>
        <v>79.896996871514432</v>
      </c>
      <c r="U296" s="311">
        <f t="shared" ca="1" si="118"/>
        <v>0</v>
      </c>
      <c r="V296" s="306">
        <f t="shared" ca="1" si="119"/>
        <v>1.1899525836931248</v>
      </c>
      <c r="W296" s="304">
        <f t="shared" ca="1" si="120"/>
        <v>120.39532595086671</v>
      </c>
      <c r="Y296" s="314" t="str">
        <f t="shared" ca="1" si="138"/>
        <v/>
      </c>
      <c r="Z296" s="315" t="str">
        <f t="shared" ca="1" si="139"/>
        <v/>
      </c>
      <c r="AA296" s="316" t="str">
        <f t="shared" ca="1" si="140"/>
        <v/>
      </c>
      <c r="AC296" s="310" t="e">
        <f t="shared" ca="1" si="141"/>
        <v>#N/A</v>
      </c>
      <c r="AD296" s="323" t="e">
        <f t="shared" ca="1" si="142"/>
        <v>#N/A</v>
      </c>
      <c r="AE296" s="324">
        <f t="shared" ca="1" si="121"/>
        <v>290.25345295416093</v>
      </c>
      <c r="AG296" s="306">
        <f t="shared" ca="1" si="143"/>
        <v>28.291084537565339</v>
      </c>
      <c r="AH296" s="304">
        <f t="shared" ca="1" si="144"/>
        <v>37.84205043662454</v>
      </c>
    </row>
    <row r="297" spans="1:34" x14ac:dyDescent="0.2">
      <c r="A297" s="347">
        <f t="shared" ca="1" si="122"/>
        <v>0.01</v>
      </c>
      <c r="B297" s="304">
        <f t="shared" ca="1" si="123"/>
        <v>2.9299999999999815</v>
      </c>
      <c r="D297" s="306">
        <f t="shared" ca="1" si="124"/>
        <v>8.578114118574879</v>
      </c>
      <c r="E297" s="307">
        <f t="shared" ca="1" si="125"/>
        <v>26.753693161233286</v>
      </c>
      <c r="F297" s="304">
        <f t="shared" ca="1" si="126"/>
        <v>28.095268989577487</v>
      </c>
      <c r="G297" s="306">
        <f t="shared" ca="1" si="127"/>
        <v>40.528285963602741</v>
      </c>
      <c r="H297" s="307">
        <f t="shared" ca="1" si="128"/>
        <v>172.65127029749814</v>
      </c>
      <c r="I297" s="304">
        <f t="shared" ca="1" si="129"/>
        <v>177.34430664243868</v>
      </c>
      <c r="J297" s="306">
        <f t="shared" ca="1" si="130"/>
        <v>63.635667797725745</v>
      </c>
      <c r="K297" s="307">
        <f t="shared" ca="1" si="131"/>
        <v>291.97862797247785</v>
      </c>
      <c r="L297" s="304">
        <f t="shared" ca="1" si="116"/>
        <v>298.83275825911915</v>
      </c>
      <c r="M297" s="306">
        <f t="shared" ca="1" si="132"/>
        <v>1.3402300776743714</v>
      </c>
      <c r="N297" s="304">
        <f t="shared" ca="1" si="133"/>
        <v>76.789527027231983</v>
      </c>
      <c r="P297" s="310">
        <f t="shared" ca="1" si="134"/>
        <v>7</v>
      </c>
      <c r="Q297" s="304">
        <f t="shared" ca="1" si="135"/>
        <v>426.19148936170592</v>
      </c>
      <c r="R297" s="306">
        <f t="shared" ca="1" si="136"/>
        <v>0.21388565151583155</v>
      </c>
      <c r="S297" s="307">
        <f t="shared" ca="1" si="137"/>
        <v>8.142305269021481</v>
      </c>
      <c r="T297" s="304">
        <f t="shared" ca="1" si="117"/>
        <v>79.876014689100728</v>
      </c>
      <c r="U297" s="311">
        <f t="shared" ca="1" si="118"/>
        <v>0</v>
      </c>
      <c r="V297" s="306">
        <f t="shared" ca="1" si="119"/>
        <v>1.1897472702565108</v>
      </c>
      <c r="W297" s="304">
        <f t="shared" ca="1" si="120"/>
        <v>120.75564251833411</v>
      </c>
      <c r="Y297" s="314" t="str">
        <f t="shared" ca="1" si="138"/>
        <v/>
      </c>
      <c r="Z297" s="315" t="str">
        <f t="shared" ca="1" si="139"/>
        <v/>
      </c>
      <c r="AA297" s="316" t="str">
        <f t="shared" ca="1" si="140"/>
        <v/>
      </c>
      <c r="AC297" s="310" t="e">
        <f t="shared" ca="1" si="141"/>
        <v>#N/A</v>
      </c>
      <c r="AD297" s="323" t="e">
        <f t="shared" ca="1" si="142"/>
        <v>#N/A</v>
      </c>
      <c r="AE297" s="324">
        <f t="shared" ca="1" si="121"/>
        <v>291.97862797247785</v>
      </c>
      <c r="AG297" s="306">
        <f t="shared" ca="1" si="143"/>
        <v>28.005777571963996</v>
      </c>
      <c r="AH297" s="304">
        <f t="shared" ca="1" si="144"/>
        <v>37.556460155612527</v>
      </c>
    </row>
    <row r="298" spans="1:34" x14ac:dyDescent="0.2">
      <c r="A298" s="347">
        <f t="shared" ca="1" si="122"/>
        <v>0.01</v>
      </c>
      <c r="B298" s="304">
        <f t="shared" ca="1" si="123"/>
        <v>2.9399999999999813</v>
      </c>
      <c r="D298" s="306">
        <f t="shared" ca="1" si="124"/>
        <v>8.5175194210583847</v>
      </c>
      <c r="E298" s="307">
        <f t="shared" ca="1" si="125"/>
        <v>26.47479499848594</v>
      </c>
      <c r="F298" s="304">
        <f t="shared" ca="1" si="126"/>
        <v>27.81120111214118</v>
      </c>
      <c r="G298" s="306">
        <f t="shared" ca="1" si="127"/>
        <v>40.613461157813326</v>
      </c>
      <c r="H298" s="307">
        <f t="shared" ca="1" si="128"/>
        <v>172.91601824748301</v>
      </c>
      <c r="I298" s="304">
        <f t="shared" ca="1" si="129"/>
        <v>177.62151500812362</v>
      </c>
      <c r="J298" s="306">
        <f t="shared" ca="1" si="130"/>
        <v>64.041376533332823</v>
      </c>
      <c r="K298" s="307">
        <f t="shared" ca="1" si="131"/>
        <v>293.70646441520273</v>
      </c>
      <c r="L298" s="304">
        <f t="shared" ca="1" si="116"/>
        <v>300.60736043477522</v>
      </c>
      <c r="M298" s="306">
        <f t="shared" ca="1" si="132"/>
        <v>1.3401038616708585</v>
      </c>
      <c r="N298" s="304">
        <f t="shared" ca="1" si="133"/>
        <v>76.782295382923678</v>
      </c>
      <c r="P298" s="310">
        <f t="shared" ca="1" si="134"/>
        <v>7</v>
      </c>
      <c r="Q298" s="304">
        <f t="shared" ca="1" si="135"/>
        <v>424.14893617021659</v>
      </c>
      <c r="R298" s="306">
        <f t="shared" ca="1" si="136"/>
        <v>0.21286058923509071</v>
      </c>
      <c r="S298" s="307">
        <f t="shared" ca="1" si="137"/>
        <v>8.1401766631291306</v>
      </c>
      <c r="T298" s="304">
        <f t="shared" ca="1" si="117"/>
        <v>79.855133065296769</v>
      </c>
      <c r="U298" s="311">
        <f t="shared" ca="1" si="118"/>
        <v>0</v>
      </c>
      <c r="V298" s="306">
        <f t="shared" ca="1" si="119"/>
        <v>1.1895416750715786</v>
      </c>
      <c r="W298" s="304">
        <f t="shared" ca="1" si="120"/>
        <v>121.11251330907396</v>
      </c>
      <c r="Y298" s="314" t="str">
        <f t="shared" ca="1" si="138"/>
        <v/>
      </c>
      <c r="Z298" s="315" t="str">
        <f t="shared" ca="1" si="139"/>
        <v/>
      </c>
      <c r="AA298" s="316" t="str">
        <f t="shared" ca="1" si="140"/>
        <v/>
      </c>
      <c r="AC298" s="310" t="e">
        <f t="shared" ca="1" si="141"/>
        <v>#N/A</v>
      </c>
      <c r="AD298" s="323" t="e">
        <f t="shared" ca="1" si="142"/>
        <v>#N/A</v>
      </c>
      <c r="AE298" s="324">
        <f t="shared" ca="1" si="121"/>
        <v>293.70646441520273</v>
      </c>
      <c r="AG298" s="306">
        <f t="shared" ca="1" si="143"/>
        <v>27.720695088698225</v>
      </c>
      <c r="AH298" s="304">
        <f t="shared" ca="1" si="144"/>
        <v>37.271094499226301</v>
      </c>
    </row>
    <row r="299" spans="1:34" x14ac:dyDescent="0.2">
      <c r="A299" s="347">
        <f t="shared" ca="1" si="122"/>
        <v>0.01</v>
      </c>
      <c r="B299" s="304">
        <f t="shared" ca="1" si="123"/>
        <v>2.9499999999999811</v>
      </c>
      <c r="D299" s="306">
        <f t="shared" ca="1" si="124"/>
        <v>8.4569017618197204</v>
      </c>
      <c r="E299" s="307">
        <f t="shared" ca="1" si="125"/>
        <v>26.196135347138771</v>
      </c>
      <c r="F299" s="304">
        <f t="shared" ca="1" si="126"/>
        <v>27.527380815011856</v>
      </c>
      <c r="G299" s="306">
        <f t="shared" ca="1" si="127"/>
        <v>40.698030175431526</v>
      </c>
      <c r="H299" s="307">
        <f t="shared" ca="1" si="128"/>
        <v>173.17797960095439</v>
      </c>
      <c r="I299" s="304">
        <f t="shared" ca="1" si="129"/>
        <v>177.89587482240535</v>
      </c>
      <c r="J299" s="306">
        <f t="shared" ca="1" si="130"/>
        <v>64.447933989999044</v>
      </c>
      <c r="K299" s="307">
        <f t="shared" ca="1" si="131"/>
        <v>295.43693440444491</v>
      </c>
      <c r="L299" s="304">
        <f t="shared" ca="1" si="116"/>
        <v>302.3847192003517</v>
      </c>
      <c r="M299" s="306">
        <f t="shared" ca="1" si="132"/>
        <v>1.3399777725654287</v>
      </c>
      <c r="N299" s="304">
        <f t="shared" ca="1" si="133"/>
        <v>76.775071009339982</v>
      </c>
      <c r="P299" s="310">
        <f t="shared" ca="1" si="134"/>
        <v>7</v>
      </c>
      <c r="Q299" s="304">
        <f t="shared" ca="1" si="135"/>
        <v>422.10638297872731</v>
      </c>
      <c r="R299" s="306">
        <f t="shared" ca="1" si="136"/>
        <v>0.21183552695434993</v>
      </c>
      <c r="S299" s="307">
        <f t="shared" ca="1" si="137"/>
        <v>8.1380583078595876</v>
      </c>
      <c r="T299" s="304">
        <f t="shared" ca="1" si="117"/>
        <v>79.834352000102555</v>
      </c>
      <c r="U299" s="311">
        <f t="shared" ca="1" si="118"/>
        <v>0</v>
      </c>
      <c r="V299" s="306">
        <f t="shared" ca="1" si="119"/>
        <v>1.1893358016075088</v>
      </c>
      <c r="W299" s="304">
        <f t="shared" ca="1" si="120"/>
        <v>121.46592501892526</v>
      </c>
      <c r="Y299" s="314" t="str">
        <f t="shared" ca="1" si="138"/>
        <v/>
      </c>
      <c r="Z299" s="315" t="str">
        <f t="shared" ca="1" si="139"/>
        <v/>
      </c>
      <c r="AA299" s="316" t="str">
        <f t="shared" ca="1" si="140"/>
        <v/>
      </c>
      <c r="AC299" s="310" t="e">
        <f t="shared" ca="1" si="141"/>
        <v>#N/A</v>
      </c>
      <c r="AD299" s="323" t="e">
        <f t="shared" ca="1" si="142"/>
        <v>#N/A</v>
      </c>
      <c r="AE299" s="324">
        <f t="shared" ca="1" si="121"/>
        <v>295.43693440444491</v>
      </c>
      <c r="AG299" s="306">
        <f t="shared" ca="1" si="143"/>
        <v>27.435840014626677</v>
      </c>
      <c r="AH299" s="304">
        <f t="shared" ca="1" si="144"/>
        <v>36.985956389493914</v>
      </c>
    </row>
    <row r="300" spans="1:34" x14ac:dyDescent="0.2">
      <c r="A300" s="347">
        <f t="shared" ca="1" si="122"/>
        <v>0.01</v>
      </c>
      <c r="B300" s="304">
        <f t="shared" ca="1" si="123"/>
        <v>2.9599999999999809</v>
      </c>
      <c r="D300" s="306">
        <f t="shared" ca="1" si="124"/>
        <v>8.396262081125494</v>
      </c>
      <c r="E300" s="307">
        <f t="shared" ca="1" si="125"/>
        <v>25.91771697159912</v>
      </c>
      <c r="F300" s="304">
        <f t="shared" ca="1" si="126"/>
        <v>27.243811590063217</v>
      </c>
      <c r="G300" s="306">
        <f t="shared" ca="1" si="127"/>
        <v>40.781992796242783</v>
      </c>
      <c r="H300" s="307">
        <f t="shared" ca="1" si="128"/>
        <v>173.43715677067038</v>
      </c>
      <c r="I300" s="304">
        <f t="shared" ca="1" si="129"/>
        <v>178.16738838835488</v>
      </c>
      <c r="J300" s="306">
        <f t="shared" ca="1" si="130"/>
        <v>64.85533410485742</v>
      </c>
      <c r="K300" s="307">
        <f t="shared" ca="1" si="131"/>
        <v>297.17001008630302</v>
      </c>
      <c r="L300" s="304">
        <f t="shared" ca="1" si="116"/>
        <v>304.16480607812946</v>
      </c>
      <c r="M300" s="306">
        <f t="shared" ca="1" si="132"/>
        <v>1.3398518080250215</v>
      </c>
      <c r="N300" s="304">
        <f t="shared" ca="1" si="133"/>
        <v>76.767853772806333</v>
      </c>
      <c r="P300" s="310">
        <f t="shared" ca="1" si="134"/>
        <v>7</v>
      </c>
      <c r="Q300" s="304">
        <f t="shared" ca="1" si="135"/>
        <v>420.06382978723798</v>
      </c>
      <c r="R300" s="306">
        <f t="shared" ca="1" si="136"/>
        <v>0.21081046467360912</v>
      </c>
      <c r="S300" s="307">
        <f t="shared" ca="1" si="137"/>
        <v>8.1359502032128521</v>
      </c>
      <c r="T300" s="304">
        <f t="shared" ca="1" si="117"/>
        <v>79.813671493518086</v>
      </c>
      <c r="U300" s="311">
        <f t="shared" ca="1" si="118"/>
        <v>0</v>
      </c>
      <c r="V300" s="306">
        <f t="shared" ca="1" si="119"/>
        <v>1.189129653328536</v>
      </c>
      <c r="W300" s="304">
        <f t="shared" ca="1" si="120"/>
        <v>121.8158646083623</v>
      </c>
      <c r="Y300" s="314" t="str">
        <f t="shared" ca="1" si="138"/>
        <v/>
      </c>
      <c r="Z300" s="315" t="str">
        <f t="shared" ca="1" si="139"/>
        <v/>
      </c>
      <c r="AA300" s="316" t="str">
        <f t="shared" ca="1" si="140"/>
        <v/>
      </c>
      <c r="AC300" s="310" t="e">
        <f t="shared" ca="1" si="141"/>
        <v>#N/A</v>
      </c>
      <c r="AD300" s="323" t="e">
        <f t="shared" ca="1" si="142"/>
        <v>#N/A</v>
      </c>
      <c r="AE300" s="324">
        <f t="shared" ca="1" si="121"/>
        <v>297.17001008630302</v>
      </c>
      <c r="AG300" s="306">
        <f t="shared" ca="1" si="143"/>
        <v>27.151215245273619</v>
      </c>
      <c r="AH300" s="304">
        <f t="shared" ca="1" si="144"/>
        <v>36.701048717136651</v>
      </c>
    </row>
    <row r="301" spans="1:34" x14ac:dyDescent="0.2">
      <c r="A301" s="347">
        <f t="shared" ca="1" si="122"/>
        <v>0.01</v>
      </c>
      <c r="B301" s="304">
        <f t="shared" ca="1" si="123"/>
        <v>2.9699999999999807</v>
      </c>
      <c r="D301" s="306">
        <f t="shared" ca="1" si="124"/>
        <v>8.335601310085659</v>
      </c>
      <c r="E301" s="307">
        <f t="shared" ca="1" si="125"/>
        <v>25.639542606175041</v>
      </c>
      <c r="F301" s="304">
        <f t="shared" ca="1" si="126"/>
        <v>26.960496921506603</v>
      </c>
      <c r="G301" s="306">
        <f t="shared" ca="1" si="127"/>
        <v>40.865348809343637</v>
      </c>
      <c r="H301" s="307">
        <f t="shared" ca="1" si="128"/>
        <v>173.69355219673213</v>
      </c>
      <c r="I301" s="304">
        <f t="shared" ca="1" si="129"/>
        <v>178.4360580376854</v>
      </c>
      <c r="J301" s="306">
        <f t="shared" ca="1" si="130"/>
        <v>65.263570812885348</v>
      </c>
      <c r="K301" s="307">
        <f t="shared" ca="1" si="131"/>
        <v>298.90566363114004</v>
      </c>
      <c r="L301" s="304">
        <f t="shared" ca="1" si="116"/>
        <v>305.94759261354017</v>
      </c>
      <c r="M301" s="306">
        <f t="shared" ca="1" si="132"/>
        <v>1.3397259657335781</v>
      </c>
      <c r="N301" s="304">
        <f t="shared" ca="1" si="133"/>
        <v>76.760643540622368</v>
      </c>
      <c r="P301" s="310">
        <f t="shared" ca="1" si="134"/>
        <v>7</v>
      </c>
      <c r="Q301" s="304">
        <f t="shared" ca="1" si="135"/>
        <v>418.02127659574865</v>
      </c>
      <c r="R301" s="306">
        <f t="shared" ca="1" si="136"/>
        <v>0.2097854023928683</v>
      </c>
      <c r="S301" s="307">
        <f t="shared" ca="1" si="137"/>
        <v>8.1338523491889241</v>
      </c>
      <c r="T301" s="304">
        <f t="shared" ca="1" si="117"/>
        <v>79.793091545543348</v>
      </c>
      <c r="U301" s="311">
        <f t="shared" ca="1" si="118"/>
        <v>0</v>
      </c>
      <c r="V301" s="306">
        <f t="shared" ca="1" si="119"/>
        <v>1.1889232336939051</v>
      </c>
      <c r="W301" s="304">
        <f t="shared" ca="1" si="120"/>
        <v>122.16231930158104</v>
      </c>
      <c r="Y301" s="314" t="str">
        <f t="shared" ca="1" si="138"/>
        <v/>
      </c>
      <c r="Z301" s="315" t="str">
        <f t="shared" ca="1" si="139"/>
        <v/>
      </c>
      <c r="AA301" s="316" t="str">
        <f t="shared" ca="1" si="140"/>
        <v/>
      </c>
      <c r="AC301" s="310" t="e">
        <f t="shared" ca="1" si="141"/>
        <v>#N/A</v>
      </c>
      <c r="AD301" s="323" t="e">
        <f t="shared" ca="1" si="142"/>
        <v>#N/A</v>
      </c>
      <c r="AE301" s="324">
        <f t="shared" ca="1" si="121"/>
        <v>298.90566363114004</v>
      </c>
      <c r="AG301" s="306">
        <f t="shared" ca="1" si="143"/>
        <v>26.866823644862919</v>
      </c>
      <c r="AH301" s="304">
        <f t="shared" ca="1" si="144"/>
        <v>36.416374341602449</v>
      </c>
    </row>
    <row r="302" spans="1:34" x14ac:dyDescent="0.2">
      <c r="A302" s="347">
        <f t="shared" ca="1" si="122"/>
        <v>0.01</v>
      </c>
      <c r="B302" s="304">
        <f t="shared" ca="1" si="123"/>
        <v>2.9799999999999804</v>
      </c>
      <c r="D302" s="306">
        <f t="shared" ca="1" si="124"/>
        <v>8.1861149298736979</v>
      </c>
      <c r="E302" s="307">
        <f t="shared" ca="1" si="125"/>
        <v>24.984157453401217</v>
      </c>
      <c r="F302" s="304">
        <f t="shared" ca="1" si="126"/>
        <v>26.291074555853449</v>
      </c>
      <c r="G302" s="306">
        <f t="shared" ca="1" si="127"/>
        <v>40.947209958642375</v>
      </c>
      <c r="H302" s="307">
        <f t="shared" ca="1" si="128"/>
        <v>173.94339377126613</v>
      </c>
      <c r="I302" s="304">
        <f t="shared" ca="1" si="129"/>
        <v>178.69800849495465</v>
      </c>
      <c r="J302" s="306">
        <f t="shared" ca="1" si="130"/>
        <v>65.672633606725284</v>
      </c>
      <c r="K302" s="307">
        <f t="shared" ca="1" si="131"/>
        <v>300.64384836098003</v>
      </c>
      <c r="L302" s="304">
        <f t="shared" ca="1" si="116"/>
        <v>307.73303098975765</v>
      </c>
      <c r="M302" s="306">
        <f t="shared" ca="1" si="132"/>
        <v>1.3396002406636442</v>
      </c>
      <c r="N302" s="304">
        <f t="shared" ca="1" si="133"/>
        <v>76.753440024736179</v>
      </c>
      <c r="P302" s="310">
        <f t="shared" ca="1" si="134"/>
        <v>8</v>
      </c>
      <c r="Q302" s="304">
        <f t="shared" ca="1" si="135"/>
        <v>412.82608695653812</v>
      </c>
      <c r="R302" s="306">
        <f t="shared" ca="1" si="136"/>
        <v>0.20717817876577282</v>
      </c>
      <c r="S302" s="307">
        <f t="shared" ca="1" si="137"/>
        <v>8.1317805674012664</v>
      </c>
      <c r="T302" s="304">
        <f t="shared" ca="1" si="117"/>
        <v>79.772767366206423</v>
      </c>
      <c r="U302" s="311">
        <f t="shared" ca="1" si="118"/>
        <v>0</v>
      </c>
      <c r="V302" s="306">
        <f t="shared" ca="1" si="119"/>
        <v>1.188716548401795</v>
      </c>
      <c r="W302" s="304">
        <f t="shared" ca="1" si="120"/>
        <v>122.49996041345993</v>
      </c>
      <c r="Y302" s="314" t="str">
        <f t="shared" ca="1" si="138"/>
        <v/>
      </c>
      <c r="Z302" s="315" t="str">
        <f t="shared" ca="1" si="139"/>
        <v/>
      </c>
      <c r="AA302" s="316" t="str">
        <f t="shared" ca="1" si="140"/>
        <v/>
      </c>
      <c r="AC302" s="310" t="e">
        <f t="shared" ca="1" si="141"/>
        <v>#N/A</v>
      </c>
      <c r="AD302" s="323" t="e">
        <f t="shared" ca="1" si="142"/>
        <v>#N/A</v>
      </c>
      <c r="AE302" s="324">
        <f t="shared" ca="1" si="121"/>
        <v>300.64384836098003</v>
      </c>
      <c r="AG302" s="306">
        <f t="shared" ca="1" si="143"/>
        <v>26.194904494803495</v>
      </c>
      <c r="AH302" s="304">
        <f t="shared" ca="1" si="144"/>
        <v>35.744172539550789</v>
      </c>
    </row>
    <row r="303" spans="1:34" x14ac:dyDescent="0.2">
      <c r="A303" s="347">
        <f t="shared" ca="1" si="122"/>
        <v>0.01</v>
      </c>
      <c r="B303" s="304">
        <f t="shared" ca="1" si="123"/>
        <v>2.9899999999999802</v>
      </c>
      <c r="D303" s="306">
        <f t="shared" ca="1" si="124"/>
        <v>7.9477292607180958</v>
      </c>
      <c r="E303" s="307">
        <f t="shared" ca="1" si="125"/>
        <v>23.95188516338019</v>
      </c>
      <c r="F303" s="304">
        <f t="shared" ca="1" si="126"/>
        <v>25.236069489550601</v>
      </c>
      <c r="G303" s="306">
        <f t="shared" ca="1" si="127"/>
        <v>41.026687251249555</v>
      </c>
      <c r="H303" s="307">
        <f t="shared" ca="1" si="128"/>
        <v>174.18291262289992</v>
      </c>
      <c r="I303" s="304">
        <f t="shared" ca="1" si="129"/>
        <v>178.94936746635523</v>
      </c>
      <c r="J303" s="306">
        <f t="shared" ca="1" si="130"/>
        <v>66.082503092774743</v>
      </c>
      <c r="K303" s="307">
        <f t="shared" ca="1" si="131"/>
        <v>302.38447989295088</v>
      </c>
      <c r="L303" s="304">
        <f t="shared" ca="1" si="116"/>
        <v>309.52103465699548</v>
      </c>
      <c r="M303" s="306">
        <f t="shared" ca="1" si="132"/>
        <v>1.3394746251022169</v>
      </c>
      <c r="N303" s="304">
        <f t="shared" ca="1" si="133"/>
        <v>76.746242783225227</v>
      </c>
      <c r="P303" s="310">
        <f t="shared" ca="1" si="134"/>
        <v>8</v>
      </c>
      <c r="Q303" s="304">
        <f t="shared" ca="1" si="135"/>
        <v>404.47826086958179</v>
      </c>
      <c r="R303" s="306">
        <f t="shared" ca="1" si="136"/>
        <v>0.20298879379231038</v>
      </c>
      <c r="S303" s="307">
        <f t="shared" ca="1" si="137"/>
        <v>8.1297506794633438</v>
      </c>
      <c r="T303" s="304">
        <f t="shared" ca="1" si="117"/>
        <v>79.75285416553541</v>
      </c>
      <c r="U303" s="311">
        <f t="shared" ca="1" si="118"/>
        <v>0</v>
      </c>
      <c r="V303" s="306">
        <f t="shared" ca="1" si="119"/>
        <v>1.1885096076290231</v>
      </c>
      <c r="W303" s="304">
        <f t="shared" ca="1" si="120"/>
        <v>122.82343714479883</v>
      </c>
      <c r="Y303" s="314" t="str">
        <f t="shared" ca="1" si="138"/>
        <v/>
      </c>
      <c r="Z303" s="315" t="str">
        <f t="shared" ca="1" si="139"/>
        <v/>
      </c>
      <c r="AA303" s="316" t="str">
        <f t="shared" ca="1" si="140"/>
        <v/>
      </c>
      <c r="AC303" s="310" t="e">
        <f t="shared" ca="1" si="141"/>
        <v>#N/A</v>
      </c>
      <c r="AD303" s="323" t="e">
        <f t="shared" ca="1" si="142"/>
        <v>#N/A</v>
      </c>
      <c r="AE303" s="324">
        <f t="shared" ca="1" si="121"/>
        <v>302.38447989295088</v>
      </c>
      <c r="AG303" s="306">
        <f t="shared" ca="1" si="143"/>
        <v>25.135755955544827</v>
      </c>
      <c r="AH303" s="304">
        <f t="shared" ca="1" si="144"/>
        <v>34.684741460575225</v>
      </c>
    </row>
    <row r="304" spans="1:34" x14ac:dyDescent="0.2">
      <c r="A304" s="347">
        <f t="shared" ca="1" si="122"/>
        <v>0.01</v>
      </c>
      <c r="B304" s="304">
        <f t="shared" ca="1" si="123"/>
        <v>2.99999999999998</v>
      </c>
      <c r="D304" s="306">
        <f t="shared" ca="1" si="124"/>
        <v>7.7093190600675916</v>
      </c>
      <c r="E304" s="307">
        <f t="shared" ca="1" si="125"/>
        <v>22.920686735642079</v>
      </c>
      <c r="F304" s="304">
        <f t="shared" ca="1" si="126"/>
        <v>24.18246225683729</v>
      </c>
      <c r="G304" s="306">
        <f t="shared" ca="1" si="127"/>
        <v>41.103780441850233</v>
      </c>
      <c r="H304" s="307">
        <f t="shared" ca="1" si="128"/>
        <v>174.41211949025634</v>
      </c>
      <c r="I304" s="304">
        <f t="shared" ca="1" si="129"/>
        <v>179.19014535318422</v>
      </c>
      <c r="J304" s="306">
        <f t="shared" ca="1" si="130"/>
        <v>66.49315543124024</v>
      </c>
      <c r="K304" s="307">
        <f t="shared" ca="1" si="131"/>
        <v>304.12745505351666</v>
      </c>
      <c r="L304" s="304">
        <f t="shared" ca="1" si="116"/>
        <v>311.31149775832546</v>
      </c>
      <c r="M304" s="306">
        <f t="shared" ca="1" si="132"/>
        <v>1.3393491113913412</v>
      </c>
      <c r="N304" s="304">
        <f t="shared" ca="1" si="133"/>
        <v>76.739051377321019</v>
      </c>
      <c r="P304" s="310">
        <f t="shared" ca="1" si="134"/>
        <v>8</v>
      </c>
      <c r="Q304" s="304">
        <f t="shared" ca="1" si="135"/>
        <v>396.13043478262546</v>
      </c>
      <c r="R304" s="306">
        <f t="shared" ca="1" si="136"/>
        <v>0.19879940881884794</v>
      </c>
      <c r="S304" s="307">
        <f t="shared" ca="1" si="137"/>
        <v>8.1277626853751546</v>
      </c>
      <c r="T304" s="304">
        <f t="shared" ca="1" si="117"/>
        <v>79.733351943530266</v>
      </c>
      <c r="U304" s="311">
        <f t="shared" ca="1" si="118"/>
        <v>0</v>
      </c>
      <c r="V304" s="306">
        <f t="shared" ca="1" si="119"/>
        <v>1.1883024237790794</v>
      </c>
      <c r="W304" s="304">
        <f t="shared" ca="1" si="120"/>
        <v>123.132710917221</v>
      </c>
      <c r="Y304" s="314" t="str">
        <f t="shared" ca="1" si="138"/>
        <v/>
      </c>
      <c r="Z304" s="315" t="str">
        <f t="shared" ca="1" si="139"/>
        <v/>
      </c>
      <c r="AA304" s="316" t="str">
        <f t="shared" ca="1" si="140"/>
        <v/>
      </c>
      <c r="AC304" s="310">
        <f t="shared" ca="1" si="141"/>
        <v>2.99999999999998</v>
      </c>
      <c r="AD304" s="323">
        <f t="shared" ca="1" si="142"/>
        <v>66.49315543124024</v>
      </c>
      <c r="AE304" s="324">
        <f t="shared" ca="1" si="121"/>
        <v>304.12745505351666</v>
      </c>
      <c r="AG304" s="306">
        <f t="shared" ca="1" si="143"/>
        <v>24.077647537585086</v>
      </c>
      <c r="AH304" s="304">
        <f t="shared" ca="1" si="144"/>
        <v>33.626350598253417</v>
      </c>
    </row>
    <row r="305" spans="1:34" x14ac:dyDescent="0.2">
      <c r="A305" s="347">
        <f t="shared" ca="1" si="122"/>
        <v>0.01</v>
      </c>
      <c r="B305" s="304">
        <f t="shared" ca="1" si="123"/>
        <v>3.0099999999999798</v>
      </c>
      <c r="D305" s="306">
        <f t="shared" ca="1" si="124"/>
        <v>7.4708903216865332</v>
      </c>
      <c r="E305" s="307">
        <f t="shared" ca="1" si="125"/>
        <v>21.890583291309966</v>
      </c>
      <c r="F305" s="304">
        <f t="shared" ca="1" si="126"/>
        <v>23.13032293402858</v>
      </c>
      <c r="G305" s="306">
        <f t="shared" ca="1" si="127"/>
        <v>41.178489345067099</v>
      </c>
      <c r="H305" s="307">
        <f t="shared" ca="1" si="128"/>
        <v>174.63102532316944</v>
      </c>
      <c r="I305" s="304">
        <f t="shared" ca="1" si="129"/>
        <v>179.42035277571844</v>
      </c>
      <c r="J305" s="306">
        <f t="shared" ca="1" si="130"/>
        <v>66.904566780174832</v>
      </c>
      <c r="K305" s="307">
        <f t="shared" ca="1" si="131"/>
        <v>305.87267077758378</v>
      </c>
      <c r="L305" s="304">
        <f t="shared" ca="1" si="116"/>
        <v>313.10431454174346</v>
      </c>
      <c r="M305" s="306">
        <f t="shared" ca="1" si="132"/>
        <v>1.339223691925256</v>
      </c>
      <c r="N305" s="304">
        <f t="shared" ca="1" si="133"/>
        <v>76.731865371245561</v>
      </c>
      <c r="P305" s="310">
        <f t="shared" ca="1" si="134"/>
        <v>8</v>
      </c>
      <c r="Q305" s="304">
        <f t="shared" ca="1" si="135"/>
        <v>387.78260869566913</v>
      </c>
      <c r="R305" s="306">
        <f t="shared" ca="1" si="136"/>
        <v>0.1946100238453855</v>
      </c>
      <c r="S305" s="307">
        <f t="shared" ca="1" si="137"/>
        <v>8.1258165851367004</v>
      </c>
      <c r="T305" s="304">
        <f t="shared" ca="1" si="117"/>
        <v>79.714260700191033</v>
      </c>
      <c r="U305" s="311">
        <f t="shared" ca="1" si="118"/>
        <v>0</v>
      </c>
      <c r="V305" s="306">
        <f t="shared" ca="1" si="119"/>
        <v>1.188095009234273</v>
      </c>
      <c r="W305" s="304">
        <f t="shared" ca="1" si="120"/>
        <v>123.42774616963962</v>
      </c>
      <c r="Y305" s="314" t="str">
        <f t="shared" ca="1" si="138"/>
        <v/>
      </c>
      <c r="Z305" s="315" t="str">
        <f t="shared" ca="1" si="139"/>
        <v/>
      </c>
      <c r="AA305" s="316" t="str">
        <f t="shared" ca="1" si="140"/>
        <v/>
      </c>
      <c r="AC305" s="310" t="e">
        <f t="shared" ca="1" si="141"/>
        <v>#N/A</v>
      </c>
      <c r="AD305" s="323" t="e">
        <f t="shared" ca="1" si="142"/>
        <v>#N/A</v>
      </c>
      <c r="AE305" s="324">
        <f t="shared" ca="1" si="121"/>
        <v>305.87267077758378</v>
      </c>
      <c r="AG305" s="306">
        <f t="shared" ca="1" si="143"/>
        <v>23.020601138933152</v>
      </c>
      <c r="AH305" s="304">
        <f t="shared" ca="1" si="144"/>
        <v>32.569021833760225</v>
      </c>
    </row>
    <row r="306" spans="1:34" x14ac:dyDescent="0.2">
      <c r="A306" s="347">
        <f t="shared" ca="1" si="122"/>
        <v>0.01</v>
      </c>
      <c r="B306" s="304">
        <f t="shared" ca="1" si="123"/>
        <v>3.0199999999999796</v>
      </c>
      <c r="D306" s="306">
        <f t="shared" ca="1" si="124"/>
        <v>7.2324489282617188</v>
      </c>
      <c r="E306" s="307">
        <f t="shared" ca="1" si="125"/>
        <v>20.861595583704961</v>
      </c>
      <c r="F306" s="304">
        <f t="shared" ca="1" si="126"/>
        <v>22.079730247400498</v>
      </c>
      <c r="G306" s="306">
        <f t="shared" ca="1" si="127"/>
        <v>41.250813834349714</v>
      </c>
      <c r="H306" s="307">
        <f t="shared" ca="1" si="128"/>
        <v>174.83964127900649</v>
      </c>
      <c r="I306" s="304">
        <f t="shared" ca="1" si="129"/>
        <v>179.64000056938278</v>
      </c>
      <c r="J306" s="306">
        <f t="shared" ca="1" si="130"/>
        <v>67.31671329607191</v>
      </c>
      <c r="K306" s="307">
        <f t="shared" ca="1" si="131"/>
        <v>307.62002411059467</v>
      </c>
      <c r="L306" s="304">
        <f t="shared" ca="1" si="116"/>
        <v>314.8993793623423</v>
      </c>
      <c r="M306" s="306">
        <f t="shared" ca="1" si="132"/>
        <v>1.3390983591475909</v>
      </c>
      <c r="N306" s="304">
        <f t="shared" ca="1" si="133"/>
        <v>76.7246843320507</v>
      </c>
      <c r="P306" s="310">
        <f t="shared" ca="1" si="134"/>
        <v>8</v>
      </c>
      <c r="Q306" s="304">
        <f t="shared" ca="1" si="135"/>
        <v>379.43478260871274</v>
      </c>
      <c r="R306" s="306">
        <f t="shared" ca="1" si="136"/>
        <v>0.19042063887192304</v>
      </c>
      <c r="S306" s="307">
        <f t="shared" ca="1" si="137"/>
        <v>8.1239123787479812</v>
      </c>
      <c r="T306" s="304">
        <f t="shared" ca="1" si="117"/>
        <v>79.695580435517698</v>
      </c>
      <c r="U306" s="311">
        <f t="shared" ca="1" si="118"/>
        <v>0</v>
      </c>
      <c r="V306" s="306">
        <f t="shared" ca="1" si="119"/>
        <v>1.1878873763554691</v>
      </c>
      <c r="W306" s="304">
        <f t="shared" ca="1" si="120"/>
        <v>123.70851034237748</v>
      </c>
      <c r="Y306" s="314" t="str">
        <f t="shared" ca="1" si="138"/>
        <v/>
      </c>
      <c r="Z306" s="315" t="str">
        <f t="shared" ca="1" si="139"/>
        <v/>
      </c>
      <c r="AA306" s="316" t="str">
        <f t="shared" ca="1" si="140"/>
        <v/>
      </c>
      <c r="AC306" s="310" t="e">
        <f t="shared" ca="1" si="141"/>
        <v>#N/A</v>
      </c>
      <c r="AD306" s="323" t="e">
        <f t="shared" ca="1" si="142"/>
        <v>#N/A</v>
      </c>
      <c r="AE306" s="324">
        <f t="shared" ca="1" si="121"/>
        <v>307.62002411059467</v>
      </c>
      <c r="AG306" s="306">
        <f t="shared" ca="1" si="143"/>
        <v>21.964638274438862</v>
      </c>
      <c r="AH306" s="304">
        <f t="shared" ca="1" si="144"/>
        <v>31.512776665191911</v>
      </c>
    </row>
    <row r="307" spans="1:34" x14ac:dyDescent="0.2">
      <c r="A307" s="347">
        <f t="shared" ca="1" si="122"/>
        <v>0.01</v>
      </c>
      <c r="B307" s="304">
        <f t="shared" ca="1" si="123"/>
        <v>3.0299999999999794</v>
      </c>
      <c r="D307" s="306">
        <f t="shared" ca="1" si="124"/>
        <v>6.9940006516721134</v>
      </c>
      <c r="E307" s="307">
        <f t="shared" ca="1" si="125"/>
        <v>19.83374399869988</v>
      </c>
      <c r="F307" s="304">
        <f t="shared" ca="1" si="126"/>
        <v>21.030773787988721</v>
      </c>
      <c r="G307" s="306">
        <f t="shared" ca="1" si="127"/>
        <v>41.320753840866438</v>
      </c>
      <c r="H307" s="307">
        <f t="shared" ca="1" si="128"/>
        <v>175.03797871899349</v>
      </c>
      <c r="I307" s="304">
        <f t="shared" ca="1" si="129"/>
        <v>179.84909978092273</v>
      </c>
      <c r="J307" s="306">
        <f t="shared" ca="1" si="130"/>
        <v>67.729571134447994</v>
      </c>
      <c r="K307" s="307">
        <f t="shared" ca="1" si="131"/>
        <v>309.36941221058464</v>
      </c>
      <c r="L307" s="304">
        <f t="shared" ca="1" si="116"/>
        <v>316.69658668444612</v>
      </c>
      <c r="M307" s="306">
        <f t="shared" ca="1" si="132"/>
        <v>1.3389731055486085</v>
      </c>
      <c r="N307" s="304">
        <f t="shared" ca="1" si="133"/>
        <v>76.717507829460175</v>
      </c>
      <c r="P307" s="310">
        <f t="shared" ca="1" si="134"/>
        <v>8</v>
      </c>
      <c r="Q307" s="304">
        <f t="shared" ca="1" si="135"/>
        <v>371.08695652175641</v>
      </c>
      <c r="R307" s="306">
        <f t="shared" ca="1" si="136"/>
        <v>0.1862312538984606</v>
      </c>
      <c r="S307" s="307">
        <f t="shared" ca="1" si="137"/>
        <v>8.1220500662089972</v>
      </c>
      <c r="T307" s="304">
        <f t="shared" ca="1" si="117"/>
        <v>79.67731114951026</v>
      </c>
      <c r="U307" s="311">
        <f t="shared" ca="1" si="118"/>
        <v>0</v>
      </c>
      <c r="V307" s="306">
        <f t="shared" ca="1" si="119"/>
        <v>1.1876795374818372</v>
      </c>
      <c r="W307" s="304">
        <f t="shared" ca="1" si="120"/>
        <v>123.97497386099781</v>
      </c>
      <c r="Y307" s="314" t="str">
        <f t="shared" ca="1" si="138"/>
        <v/>
      </c>
      <c r="Z307" s="315" t="str">
        <f t="shared" ca="1" si="139"/>
        <v/>
      </c>
      <c r="AA307" s="316" t="str">
        <f t="shared" ca="1" si="140"/>
        <v/>
      </c>
      <c r="AC307" s="310" t="e">
        <f t="shared" ca="1" si="141"/>
        <v>#N/A</v>
      </c>
      <c r="AD307" s="323" t="e">
        <f t="shared" ca="1" si="142"/>
        <v>#N/A</v>
      </c>
      <c r="AE307" s="324">
        <f t="shared" ca="1" si="121"/>
        <v>309.36941221058464</v>
      </c>
      <c r="AG307" s="306">
        <f t="shared" ca="1" si="143"/>
        <v>20.90978007618633</v>
      </c>
      <c r="AH307" s="304">
        <f t="shared" ca="1" si="144"/>
        <v>30.457636207953581</v>
      </c>
    </row>
    <row r="308" spans="1:34" x14ac:dyDescent="0.2">
      <c r="A308" s="347">
        <f t="shared" ca="1" si="122"/>
        <v>0.01</v>
      </c>
      <c r="B308" s="304">
        <f t="shared" ca="1" si="123"/>
        <v>3.0399999999999792</v>
      </c>
      <c r="D308" s="306">
        <f t="shared" ca="1" si="124"/>
        <v>6.7555511532581205</v>
      </c>
      <c r="E308" s="307">
        <f t="shared" ca="1" si="125"/>
        <v>18.807048555140099</v>
      </c>
      <c r="F308" s="304">
        <f t="shared" ca="1" si="126"/>
        <v>19.983556909111162</v>
      </c>
      <c r="G308" s="306">
        <f t="shared" ca="1" si="127"/>
        <v>41.38830935239902</v>
      </c>
      <c r="H308" s="307">
        <f t="shared" ca="1" si="128"/>
        <v>175.22604920454489</v>
      </c>
      <c r="I308" s="304">
        <f t="shared" ca="1" si="129"/>
        <v>180.04766166458111</v>
      </c>
      <c r="J308" s="306">
        <f t="shared" ca="1" si="130"/>
        <v>68.143116450414325</v>
      </c>
      <c r="K308" s="307">
        <f t="shared" ca="1" si="131"/>
        <v>311.12073235020233</v>
      </c>
      <c r="L308" s="304">
        <f t="shared" ca="1" si="116"/>
        <v>318.49583108370661</v>
      </c>
      <c r="M308" s="306">
        <f t="shared" ca="1" si="132"/>
        <v>1.3388479236624926</v>
      </c>
      <c r="N308" s="304">
        <f t="shared" ca="1" si="133"/>
        <v>76.710335435714256</v>
      </c>
      <c r="P308" s="310">
        <f t="shared" ca="1" si="134"/>
        <v>8</v>
      </c>
      <c r="Q308" s="304">
        <f t="shared" ca="1" si="135"/>
        <v>362.73913043480007</v>
      </c>
      <c r="R308" s="306">
        <f t="shared" ca="1" si="136"/>
        <v>0.18204186892499816</v>
      </c>
      <c r="S308" s="307">
        <f t="shared" ca="1" si="137"/>
        <v>8.1202296475197464</v>
      </c>
      <c r="T308" s="304">
        <f t="shared" ca="1" si="117"/>
        <v>79.659452842168719</v>
      </c>
      <c r="U308" s="311">
        <f t="shared" ca="1" si="118"/>
        <v>0</v>
      </c>
      <c r="V308" s="306">
        <f t="shared" ca="1" si="119"/>
        <v>1.1874715049305999</v>
      </c>
      <c r="W308" s="304">
        <f t="shared" ca="1" si="120"/>
        <v>124.2271101198539</v>
      </c>
      <c r="Y308" s="314" t="str">
        <f t="shared" ca="1" si="138"/>
        <v/>
      </c>
      <c r="Z308" s="315" t="str">
        <f t="shared" ca="1" si="139"/>
        <v/>
      </c>
      <c r="AA308" s="316" t="str">
        <f t="shared" ca="1" si="140"/>
        <v/>
      </c>
      <c r="AC308" s="310" t="e">
        <f t="shared" ca="1" si="141"/>
        <v>#N/A</v>
      </c>
      <c r="AD308" s="323" t="e">
        <f t="shared" ca="1" si="142"/>
        <v>#N/A</v>
      </c>
      <c r="AE308" s="324">
        <f t="shared" ca="1" si="121"/>
        <v>311.12073235020233</v>
      </c>
      <c r="AG308" s="306">
        <f t="shared" ca="1" si="143"/>
        <v>19.856047293952869</v>
      </c>
      <c r="AH308" s="304">
        <f t="shared" ca="1" si="144"/>
        <v>29.403621195212221</v>
      </c>
    </row>
    <row r="309" spans="1:34" x14ac:dyDescent="0.2">
      <c r="A309" s="347">
        <f t="shared" ca="1" si="122"/>
        <v>0.01</v>
      </c>
      <c r="B309" s="304">
        <f t="shared" ca="1" si="123"/>
        <v>3.049999999999979</v>
      </c>
      <c r="D309" s="306">
        <f t="shared" ca="1" si="124"/>
        <v>6.517105984090632</v>
      </c>
      <c r="E309" s="307">
        <f t="shared" ca="1" si="125"/>
        <v>17.781528905331015</v>
      </c>
      <c r="F309" s="304">
        <f t="shared" ca="1" si="126"/>
        <v>18.938200564440972</v>
      </c>
      <c r="G309" s="306">
        <f t="shared" ca="1" si="127"/>
        <v>41.453480412239927</v>
      </c>
      <c r="H309" s="307">
        <f t="shared" ca="1" si="128"/>
        <v>175.40386449359821</v>
      </c>
      <c r="I309" s="304">
        <f t="shared" ca="1" si="129"/>
        <v>180.23569767828047</v>
      </c>
      <c r="J309" s="306">
        <f t="shared" ca="1" si="130"/>
        <v>68.557325399237527</v>
      </c>
      <c r="K309" s="307">
        <f t="shared" ca="1" si="131"/>
        <v>312.87388191869303</v>
      </c>
      <c r="L309" s="304">
        <f t="shared" ca="1" si="116"/>
        <v>320.2970072491612</v>
      </c>
      <c r="M309" s="306">
        <f t="shared" ca="1" si="132"/>
        <v>1.3387228060646756</v>
      </c>
      <c r="N309" s="304">
        <f t="shared" ca="1" si="133"/>
        <v>76.703166725416523</v>
      </c>
      <c r="P309" s="310">
        <f t="shared" ca="1" si="134"/>
        <v>8</v>
      </c>
      <c r="Q309" s="304">
        <f t="shared" ca="1" si="135"/>
        <v>354.39130434784374</v>
      </c>
      <c r="R309" s="306">
        <f t="shared" ca="1" si="136"/>
        <v>0.17785248395153572</v>
      </c>
      <c r="S309" s="307">
        <f t="shared" ca="1" si="137"/>
        <v>8.1184511226802307</v>
      </c>
      <c r="T309" s="304">
        <f t="shared" ca="1" si="117"/>
        <v>79.642005513493061</v>
      </c>
      <c r="U309" s="311">
        <f t="shared" ca="1" si="118"/>
        <v>0</v>
      </c>
      <c r="V309" s="306">
        <f t="shared" ca="1" si="119"/>
        <v>1.1872632909967935</v>
      </c>
      <c r="W309" s="304">
        <f t="shared" ca="1" si="120"/>
        <v>124.46489546536945</v>
      </c>
      <c r="Y309" s="314" t="str">
        <f t="shared" ca="1" si="138"/>
        <v/>
      </c>
      <c r="Z309" s="315" t="str">
        <f t="shared" ca="1" si="139"/>
        <v/>
      </c>
      <c r="AA309" s="316" t="str">
        <f t="shared" ca="1" si="140"/>
        <v/>
      </c>
      <c r="AC309" s="310" t="e">
        <f t="shared" ca="1" si="141"/>
        <v>#N/A</v>
      </c>
      <c r="AD309" s="323" t="e">
        <f t="shared" ca="1" si="142"/>
        <v>#N/A</v>
      </c>
      <c r="AE309" s="324">
        <f t="shared" ca="1" si="121"/>
        <v>312.87388191869303</v>
      </c>
      <c r="AG309" s="306">
        <f t="shared" ca="1" si="143"/>
        <v>18.803460295732798</v>
      </c>
      <c r="AH309" s="304">
        <f t="shared" ca="1" si="144"/>
        <v>28.350751978414731</v>
      </c>
    </row>
    <row r="310" spans="1:34" x14ac:dyDescent="0.2">
      <c r="A310" s="347">
        <f t="shared" ca="1" si="122"/>
        <v>0.01</v>
      </c>
      <c r="B310" s="304">
        <f t="shared" ca="1" si="123"/>
        <v>3.0599999999999787</v>
      </c>
      <c r="D310" s="306">
        <f t="shared" ca="1" si="124"/>
        <v>6.2786705852399392</v>
      </c>
      <c r="E310" s="307">
        <f t="shared" ca="1" si="125"/>
        <v>16.757204335590295</v>
      </c>
      <c r="F310" s="304">
        <f t="shared" ca="1" si="126"/>
        <v>17.894848461573609</v>
      </c>
      <c r="G310" s="306">
        <f t="shared" ca="1" si="127"/>
        <v>41.516267118092323</v>
      </c>
      <c r="H310" s="307">
        <f t="shared" ca="1" si="128"/>
        <v>175.57143653695411</v>
      </c>
      <c r="I310" s="304">
        <f t="shared" ca="1" si="129"/>
        <v>180.41321947981112</v>
      </c>
      <c r="J310" s="306">
        <f t="shared" ca="1" si="130"/>
        <v>68.972174136889194</v>
      </c>
      <c r="K310" s="307">
        <f t="shared" ca="1" si="131"/>
        <v>314.6287584238458</v>
      </c>
      <c r="L310" s="304">
        <f t="shared" ca="1" si="116"/>
        <v>322.100009985253</v>
      </c>
      <c r="M310" s="306">
        <f t="shared" ca="1" si="132"/>
        <v>1.3385977453692073</v>
      </c>
      <c r="N310" s="304">
        <f t="shared" ca="1" si="133"/>
        <v>76.69600127538321</v>
      </c>
      <c r="P310" s="310">
        <f t="shared" ca="1" si="134"/>
        <v>8</v>
      </c>
      <c r="Q310" s="304">
        <f t="shared" ca="1" si="135"/>
        <v>346.04347826088735</v>
      </c>
      <c r="R310" s="306">
        <f t="shared" ca="1" si="136"/>
        <v>0.17366309897807322</v>
      </c>
      <c r="S310" s="307">
        <f t="shared" ca="1" si="137"/>
        <v>8.1167144916904501</v>
      </c>
      <c r="T310" s="304">
        <f t="shared" ca="1" si="117"/>
        <v>79.624969163483314</v>
      </c>
      <c r="U310" s="311">
        <f t="shared" ca="1" si="118"/>
        <v>0</v>
      </c>
      <c r="V310" s="306">
        <f t="shared" ca="1" si="119"/>
        <v>1.1870549079530299</v>
      </c>
      <c r="W310" s="304">
        <f t="shared" ca="1" si="120"/>
        <v>124.68830917905713</v>
      </c>
      <c r="Y310" s="314" t="str">
        <f t="shared" ca="1" si="138"/>
        <v/>
      </c>
      <c r="Z310" s="315" t="str">
        <f t="shared" ca="1" si="139"/>
        <v/>
      </c>
      <c r="AA310" s="316" t="str">
        <f t="shared" ca="1" si="140"/>
        <v/>
      </c>
      <c r="AC310" s="310" t="e">
        <f t="shared" ca="1" si="141"/>
        <v>#N/A</v>
      </c>
      <c r="AD310" s="323" t="e">
        <f t="shared" ca="1" si="142"/>
        <v>#N/A</v>
      </c>
      <c r="AE310" s="324">
        <f t="shared" ca="1" si="121"/>
        <v>314.6287584238458</v>
      </c>
      <c r="AG310" s="306">
        <f t="shared" ca="1" si="143"/>
        <v>17.752039068324546</v>
      </c>
      <c r="AH310" s="304">
        <f t="shared" ca="1" si="144"/>
        <v>27.299048527869335</v>
      </c>
    </row>
    <row r="311" spans="1:34" x14ac:dyDescent="0.2">
      <c r="A311" s="347">
        <f t="shared" ca="1" si="122"/>
        <v>0.01</v>
      </c>
      <c r="B311" s="304">
        <f t="shared" ca="1" si="123"/>
        <v>3.0699999999999785</v>
      </c>
      <c r="D311" s="306">
        <f t="shared" ca="1" si="124"/>
        <v>6.0402502880445672</v>
      </c>
      <c r="E311" s="307">
        <f t="shared" ca="1" si="125"/>
        <v>15.734093766864314</v>
      </c>
      <c r="F311" s="304">
        <f t="shared" ca="1" si="126"/>
        <v>16.853674086284595</v>
      </c>
      <c r="G311" s="306">
        <f t="shared" ca="1" si="127"/>
        <v>41.576669620972766</v>
      </c>
      <c r="H311" s="307">
        <f t="shared" ca="1" si="128"/>
        <v>175.72877747462275</v>
      </c>
      <c r="I311" s="304">
        <f t="shared" ca="1" si="129"/>
        <v>180.58023892302558</v>
      </c>
      <c r="J311" s="306">
        <f t="shared" ca="1" si="130"/>
        <v>69.387638820584513</v>
      </c>
      <c r="K311" s="307">
        <f t="shared" ca="1" si="131"/>
        <v>316.38525949390367</v>
      </c>
      <c r="L311" s="304">
        <f t="shared" ca="1" si="116"/>
        <v>323.90473421381273</v>
      </c>
      <c r="M311" s="306">
        <f t="shared" ca="1" si="132"/>
        <v>1.3384727342261586</v>
      </c>
      <c r="N311" s="304">
        <f t="shared" ca="1" si="133"/>
        <v>76.688838664494426</v>
      </c>
      <c r="P311" s="310">
        <f t="shared" ca="1" si="134"/>
        <v>8</v>
      </c>
      <c r="Q311" s="304">
        <f t="shared" ca="1" si="135"/>
        <v>337.69565217393102</v>
      </c>
      <c r="R311" s="306">
        <f t="shared" ca="1" si="136"/>
        <v>0.16947371400461078</v>
      </c>
      <c r="S311" s="307">
        <f t="shared" ca="1" si="137"/>
        <v>8.1150197545504046</v>
      </c>
      <c r="T311" s="304">
        <f t="shared" ca="1" si="117"/>
        <v>79.608343792139479</v>
      </c>
      <c r="U311" s="311">
        <f t="shared" ca="1" si="118"/>
        <v>0</v>
      </c>
      <c r="V311" s="306">
        <f t="shared" ca="1" si="119"/>
        <v>1.1868463680492651</v>
      </c>
      <c r="W311" s="304">
        <f t="shared" ca="1" si="120"/>
        <v>124.89733346028585</v>
      </c>
      <c r="Y311" s="314" t="str">
        <f t="shared" ca="1" si="138"/>
        <v/>
      </c>
      <c r="Z311" s="315" t="str">
        <f t="shared" ca="1" si="139"/>
        <v/>
      </c>
      <c r="AA311" s="316" t="str">
        <f t="shared" ca="1" si="140"/>
        <v/>
      </c>
      <c r="AC311" s="310" t="e">
        <f t="shared" ca="1" si="141"/>
        <v>#N/A</v>
      </c>
      <c r="AD311" s="323" t="e">
        <f t="shared" ca="1" si="142"/>
        <v>#N/A</v>
      </c>
      <c r="AE311" s="324">
        <f t="shared" ca="1" si="121"/>
        <v>316.38525949390367</v>
      </c>
      <c r="AG311" s="306">
        <f t="shared" ca="1" si="143"/>
        <v>16.701803217980299</v>
      </c>
      <c r="AH311" s="304">
        <f t="shared" ca="1" si="144"/>
        <v>26.248530433389575</v>
      </c>
    </row>
    <row r="312" spans="1:34" x14ac:dyDescent="0.2">
      <c r="A312" s="347">
        <f t="shared" ca="1" si="122"/>
        <v>0.01</v>
      </c>
      <c r="B312" s="304">
        <f t="shared" ca="1" si="123"/>
        <v>3.0799999999999783</v>
      </c>
      <c r="D312" s="306">
        <f t="shared" ca="1" si="124"/>
        <v>5.8018503143801334</v>
      </c>
      <c r="E312" s="307">
        <f t="shared" ca="1" si="125"/>
        <v>14.712215755407167</v>
      </c>
      <c r="F312" s="304">
        <f t="shared" ca="1" si="126"/>
        <v>15.814890436045509</v>
      </c>
      <c r="G312" s="306">
        <f t="shared" ca="1" si="127"/>
        <v>41.634688124116565</v>
      </c>
      <c r="H312" s="307">
        <f t="shared" ca="1" si="128"/>
        <v>175.87589963217681</v>
      </c>
      <c r="I312" s="304">
        <f t="shared" ca="1" si="129"/>
        <v>180.73676805404037</v>
      </c>
      <c r="J312" s="306">
        <f t="shared" ca="1" si="130"/>
        <v>69.803695609309955</v>
      </c>
      <c r="K312" s="307">
        <f t="shared" ca="1" si="131"/>
        <v>318.14328287943766</v>
      </c>
      <c r="L312" s="304">
        <f t="shared" ca="1" si="116"/>
        <v>325.71107497600246</v>
      </c>
      <c r="M312" s="306">
        <f t="shared" ca="1" si="132"/>
        <v>1.3383477653190605</v>
      </c>
      <c r="N312" s="304">
        <f t="shared" ca="1" si="133"/>
        <v>76.681678473547336</v>
      </c>
      <c r="P312" s="310">
        <f t="shared" ca="1" si="134"/>
        <v>8</v>
      </c>
      <c r="Q312" s="304">
        <f t="shared" ca="1" si="135"/>
        <v>329.34782608697469</v>
      </c>
      <c r="R312" s="306">
        <f t="shared" ca="1" si="136"/>
        <v>0.16528432903114834</v>
      </c>
      <c r="S312" s="307">
        <f t="shared" ca="1" si="137"/>
        <v>8.1133669112600924</v>
      </c>
      <c r="T312" s="304">
        <f t="shared" ca="1" si="117"/>
        <v>79.592129399461513</v>
      </c>
      <c r="U312" s="311">
        <f t="shared" ca="1" si="118"/>
        <v>0</v>
      </c>
      <c r="V312" s="306">
        <f t="shared" ca="1" si="119"/>
        <v>1.1866376835125774</v>
      </c>
      <c r="W312" s="304">
        <f t="shared" ca="1" si="120"/>
        <v>125.09195340880656</v>
      </c>
      <c r="Y312" s="314" t="str">
        <f t="shared" ca="1" si="138"/>
        <v/>
      </c>
      <c r="Z312" s="315" t="str">
        <f t="shared" ca="1" si="139"/>
        <v/>
      </c>
      <c r="AA312" s="316" t="str">
        <f t="shared" ca="1" si="140"/>
        <v/>
      </c>
      <c r="AC312" s="310" t="e">
        <f t="shared" ca="1" si="141"/>
        <v>#N/A</v>
      </c>
      <c r="AD312" s="323" t="e">
        <f t="shared" ca="1" si="142"/>
        <v>#N/A</v>
      </c>
      <c r="AE312" s="324">
        <f t="shared" ca="1" si="121"/>
        <v>318.14328287943766</v>
      </c>
      <c r="AG312" s="306">
        <f t="shared" ca="1" si="143"/>
        <v>15.652771971116772</v>
      </c>
      <c r="AH312" s="304">
        <f t="shared" ca="1" si="144"/>
        <v>25.199216904999496</v>
      </c>
    </row>
    <row r="313" spans="1:34" x14ac:dyDescent="0.2">
      <c r="A313" s="347">
        <f t="shared" ca="1" si="122"/>
        <v>0.01</v>
      </c>
      <c r="B313" s="304">
        <f t="shared" ca="1" si="123"/>
        <v>3.0899999999999781</v>
      </c>
      <c r="D313" s="306">
        <f t="shared" ca="1" si="124"/>
        <v>5.5634757769282857</v>
      </c>
      <c r="E313" s="307">
        <f t="shared" ca="1" si="125"/>
        <v>13.691588493521307</v>
      </c>
      <c r="F313" s="304">
        <f t="shared" ca="1" si="126"/>
        <v>14.778763757378114</v>
      </c>
      <c r="G313" s="306">
        <f t="shared" ca="1" si="127"/>
        <v>41.690322881885848</v>
      </c>
      <c r="H313" s="307">
        <f t="shared" ca="1" si="128"/>
        <v>176.01281551711202</v>
      </c>
      <c r="I313" s="304">
        <f t="shared" ca="1" si="129"/>
        <v>180.88281910744536</v>
      </c>
      <c r="J313" s="306">
        <f t="shared" ca="1" si="130"/>
        <v>70.220320664339965</v>
      </c>
      <c r="K313" s="307">
        <f t="shared" ca="1" si="131"/>
        <v>319.90272645518411</v>
      </c>
      <c r="L313" s="304">
        <f t="shared" ca="1" si="116"/>
        <v>327.51892743422184</v>
      </c>
      <c r="M313" s="306">
        <f t="shared" ca="1" si="132"/>
        <v>1.3382228313623743</v>
      </c>
      <c r="N313" s="304">
        <f t="shared" ca="1" si="133"/>
        <v>76.674520285111342</v>
      </c>
      <c r="P313" s="310">
        <f t="shared" ca="1" si="134"/>
        <v>8</v>
      </c>
      <c r="Q313" s="304">
        <f t="shared" ca="1" si="135"/>
        <v>321.00000000001836</v>
      </c>
      <c r="R313" s="306">
        <f t="shared" ca="1" si="136"/>
        <v>0.1610949440576859</v>
      </c>
      <c r="S313" s="307">
        <f t="shared" ca="1" si="137"/>
        <v>8.1117559618195152</v>
      </c>
      <c r="T313" s="304">
        <f t="shared" ca="1" si="117"/>
        <v>79.576325985449444</v>
      </c>
      <c r="U313" s="311">
        <f t="shared" ca="1" si="118"/>
        <v>0</v>
      </c>
      <c r="V313" s="306">
        <f t="shared" ca="1" si="119"/>
        <v>1.1864288665469449</v>
      </c>
      <c r="W313" s="304">
        <f t="shared" ca="1" si="120"/>
        <v>125.27215700704485</v>
      </c>
      <c r="Y313" s="314" t="str">
        <f t="shared" ca="1" si="138"/>
        <v/>
      </c>
      <c r="Z313" s="315" t="str">
        <f t="shared" ca="1" si="139"/>
        <v/>
      </c>
      <c r="AA313" s="316" t="str">
        <f t="shared" ca="1" si="140"/>
        <v/>
      </c>
      <c r="AC313" s="310" t="e">
        <f t="shared" ca="1" si="141"/>
        <v>#N/A</v>
      </c>
      <c r="AD313" s="323" t="e">
        <f t="shared" ca="1" si="142"/>
        <v>#N/A</v>
      </c>
      <c r="AE313" s="324">
        <f t="shared" ca="1" si="121"/>
        <v>319.90272645518411</v>
      </c>
      <c r="AG313" s="306">
        <f t="shared" ca="1" si="143"/>
        <v>14.604964175086106</v>
      </c>
      <c r="AH313" s="304">
        <f t="shared" ca="1" si="144"/>
        <v>24.151126773699005</v>
      </c>
    </row>
    <row r="314" spans="1:34" x14ac:dyDescent="0.2">
      <c r="A314" s="347">
        <f t="shared" ca="1" si="122"/>
        <v>0.01</v>
      </c>
      <c r="B314" s="304">
        <f t="shared" ca="1" si="123"/>
        <v>3.0999999999999779</v>
      </c>
      <c r="D314" s="306">
        <f t="shared" ca="1" si="124"/>
        <v>5.3251316794457333</v>
      </c>
      <c r="E314" s="307">
        <f t="shared" ca="1" si="125"/>
        <v>12.672229810358635</v>
      </c>
      <c r="F314" s="304">
        <f t="shared" ca="1" si="126"/>
        <v>13.745633334625895</v>
      </c>
      <c r="G314" s="306">
        <f t="shared" ca="1" si="127"/>
        <v>41.743574198680307</v>
      </c>
      <c r="H314" s="307">
        <f t="shared" ca="1" si="128"/>
        <v>176.13953781521559</v>
      </c>
      <c r="I314" s="304">
        <f t="shared" ca="1" si="129"/>
        <v>181.01840450252149</v>
      </c>
      <c r="J314" s="306">
        <f t="shared" ca="1" si="130"/>
        <v>70.637490149742803</v>
      </c>
      <c r="K314" s="307">
        <f t="shared" ca="1" si="131"/>
        <v>321.66348822184574</v>
      </c>
      <c r="L314" s="304">
        <f t="shared" ca="1" si="116"/>
        <v>329.32818687397605</v>
      </c>
      <c r="M314" s="306">
        <f t="shared" ca="1" si="132"/>
        <v>1.3380979250989915</v>
      </c>
      <c r="N314" s="304">
        <f t="shared" ca="1" si="133"/>
        <v>76.667363683384764</v>
      </c>
      <c r="P314" s="310">
        <f t="shared" ca="1" si="134"/>
        <v>8</v>
      </c>
      <c r="Q314" s="304">
        <f t="shared" ca="1" si="135"/>
        <v>312.65217391306203</v>
      </c>
      <c r="R314" s="306">
        <f t="shared" ca="1" si="136"/>
        <v>0.15690555908422346</v>
      </c>
      <c r="S314" s="307">
        <f t="shared" ca="1" si="137"/>
        <v>8.1101869062286731</v>
      </c>
      <c r="T314" s="304">
        <f t="shared" ca="1" si="117"/>
        <v>79.560933550103286</v>
      </c>
      <c r="U314" s="311">
        <f t="shared" ca="1" si="118"/>
        <v>0</v>
      </c>
      <c r="V314" s="306">
        <f t="shared" ca="1" si="119"/>
        <v>1.1862199293330353</v>
      </c>
      <c r="W314" s="304">
        <f t="shared" ca="1" si="120"/>
        <v>125.4379351021709</v>
      </c>
      <c r="Y314" s="314" t="str">
        <f t="shared" ca="1" si="138"/>
        <v/>
      </c>
      <c r="Z314" s="315" t="str">
        <f t="shared" ca="1" si="139"/>
        <v/>
      </c>
      <c r="AA314" s="316" t="str">
        <f t="shared" ca="1" si="140"/>
        <v/>
      </c>
      <c r="AC314" s="310" t="e">
        <f t="shared" ca="1" si="141"/>
        <v>#N/A</v>
      </c>
      <c r="AD314" s="323" t="e">
        <f t="shared" ca="1" si="142"/>
        <v>#N/A</v>
      </c>
      <c r="AE314" s="324">
        <f t="shared" ca="1" si="121"/>
        <v>321.66348822184574</v>
      </c>
      <c r="AG314" s="306">
        <f t="shared" ca="1" si="143"/>
        <v>13.558398299005756</v>
      </c>
      <c r="AH314" s="304">
        <f t="shared" ca="1" si="144"/>
        <v>23.104278492288284</v>
      </c>
    </row>
    <row r="315" spans="1:34" x14ac:dyDescent="0.2">
      <c r="A315" s="347">
        <f t="shared" ca="1" si="122"/>
        <v>0.01</v>
      </c>
      <c r="B315" s="304">
        <f t="shared" ca="1" si="123"/>
        <v>3.1099999999999777</v>
      </c>
      <c r="D315" s="306">
        <f t="shared" ca="1" si="124"/>
        <v>5.0868229170333912</v>
      </c>
      <c r="E315" s="307">
        <f t="shared" ca="1" si="125"/>
        <v>11.654157172780712</v>
      </c>
      <c r="F315" s="304">
        <f t="shared" ca="1" si="126"/>
        <v>12.715940657188215</v>
      </c>
      <c r="G315" s="306">
        <f t="shared" ca="1" si="127"/>
        <v>41.79444242785064</v>
      </c>
      <c r="H315" s="307">
        <f t="shared" ca="1" si="128"/>
        <v>176.25607938694338</v>
      </c>
      <c r="I315" s="304">
        <f t="shared" ca="1" si="129"/>
        <v>181.1435368394672</v>
      </c>
      <c r="J315" s="306">
        <f t="shared" ca="1" si="130"/>
        <v>71.055180232875458</v>
      </c>
      <c r="K315" s="307">
        <f t="shared" ca="1" si="131"/>
        <v>323.42546630785654</v>
      </c>
      <c r="L315" s="304">
        <f t="shared" ca="1" si="116"/>
        <v>331.13874870570623</v>
      </c>
      <c r="M315" s="306">
        <f t="shared" ca="1" si="132"/>
        <v>1.337973039297762</v>
      </c>
      <c r="N315" s="304">
        <f t="shared" ca="1" si="133"/>
        <v>76.660208254053202</v>
      </c>
      <c r="P315" s="310">
        <f t="shared" ca="1" si="134"/>
        <v>8</v>
      </c>
      <c r="Q315" s="304">
        <f t="shared" ca="1" si="135"/>
        <v>304.30434782610564</v>
      </c>
      <c r="R315" s="306">
        <f t="shared" ca="1" si="136"/>
        <v>0.15271617411076099</v>
      </c>
      <c r="S315" s="307">
        <f t="shared" ca="1" si="137"/>
        <v>8.1086597444875661</v>
      </c>
      <c r="T315" s="304">
        <f t="shared" ca="1" si="117"/>
        <v>79.545952093423026</v>
      </c>
      <c r="U315" s="311">
        <f t="shared" ca="1" si="118"/>
        <v>0</v>
      </c>
      <c r="V315" s="306">
        <f t="shared" ca="1" si="119"/>
        <v>1.1860108840279964</v>
      </c>
      <c r="W315" s="304">
        <f t="shared" ca="1" si="120"/>
        <v>125.58928138795481</v>
      </c>
      <c r="Y315" s="314" t="str">
        <f t="shared" ca="1" si="138"/>
        <v/>
      </c>
      <c r="Z315" s="315" t="str">
        <f t="shared" ca="1" si="139"/>
        <v/>
      </c>
      <c r="AA315" s="316" t="str">
        <f t="shared" ca="1" si="140"/>
        <v/>
      </c>
      <c r="AC315" s="310" t="e">
        <f t="shared" ca="1" si="141"/>
        <v>#N/A</v>
      </c>
      <c r="AD315" s="323" t="e">
        <f t="shared" ca="1" si="142"/>
        <v>#N/A</v>
      </c>
      <c r="AE315" s="324">
        <f t="shared" ca="1" si="121"/>
        <v>323.42546630785654</v>
      </c>
      <c r="AG315" s="306">
        <f t="shared" ca="1" si="143"/>
        <v>12.513092434646076</v>
      </c>
      <c r="AH315" s="304">
        <f t="shared" ca="1" si="144"/>
        <v>22.058690136249925</v>
      </c>
    </row>
    <row r="316" spans="1:34" x14ac:dyDescent="0.2">
      <c r="A316" s="347">
        <f t="shared" ca="1" si="122"/>
        <v>0.01</v>
      </c>
      <c r="B316" s="304">
        <f t="shared" ca="1" si="123"/>
        <v>3.1199999999999775</v>
      </c>
      <c r="D316" s="306">
        <f t="shared" ca="1" si="124"/>
        <v>4.8485542764056282</v>
      </c>
      <c r="E316" s="307">
        <f t="shared" ca="1" si="125"/>
        <v>10.637387686277188</v>
      </c>
      <c r="F316" s="304">
        <f t="shared" ca="1" si="126"/>
        <v>11.690273536552208</v>
      </c>
      <c r="G316" s="306">
        <f t="shared" ca="1" si="127"/>
        <v>41.842927970614696</v>
      </c>
      <c r="H316" s="307">
        <f t="shared" ca="1" si="128"/>
        <v>176.36245326380615</v>
      </c>
      <c r="I316" s="304">
        <f t="shared" ca="1" si="129"/>
        <v>181.25822889563457</v>
      </c>
      <c r="J316" s="306">
        <f t="shared" ca="1" si="130"/>
        <v>71.473367084867789</v>
      </c>
      <c r="K316" s="307">
        <f t="shared" ca="1" si="131"/>
        <v>325.1885589711103</v>
      </c>
      <c r="L316" s="304">
        <f t="shared" ca="1" si="116"/>
        <v>332.95050846658205</v>
      </c>
      <c r="M316" s="306">
        <f t="shared" ca="1" si="132"/>
        <v>1.3378481667510456</v>
      </c>
      <c r="N316" s="304">
        <f t="shared" ca="1" si="133"/>
        <v>76.653053584149305</v>
      </c>
      <c r="P316" s="310">
        <f t="shared" ca="1" si="134"/>
        <v>8</v>
      </c>
      <c r="Q316" s="304">
        <f t="shared" ca="1" si="135"/>
        <v>295.95652173914931</v>
      </c>
      <c r="R316" s="306">
        <f t="shared" ca="1" si="136"/>
        <v>0.14852678913729855</v>
      </c>
      <c r="S316" s="307">
        <f t="shared" ca="1" si="137"/>
        <v>8.1071744765961924</v>
      </c>
      <c r="T316" s="304">
        <f t="shared" ca="1" si="117"/>
        <v>79.531381615408648</v>
      </c>
      <c r="U316" s="311">
        <f t="shared" ca="1" si="118"/>
        <v>0</v>
      </c>
      <c r="V316" s="306">
        <f t="shared" ca="1" si="119"/>
        <v>1.1858017427652565</v>
      </c>
      <c r="W316" s="304">
        <f t="shared" ca="1" si="120"/>
        <v>125.72619238641789</v>
      </c>
      <c r="Y316" s="314" t="str">
        <f t="shared" ca="1" si="138"/>
        <v/>
      </c>
      <c r="Z316" s="315" t="str">
        <f t="shared" ca="1" si="139"/>
        <v/>
      </c>
      <c r="AA316" s="316" t="str">
        <f t="shared" ca="1" si="140"/>
        <v/>
      </c>
      <c r="AC316" s="310" t="e">
        <f t="shared" ca="1" si="141"/>
        <v>#N/A</v>
      </c>
      <c r="AD316" s="323" t="e">
        <f t="shared" ca="1" si="142"/>
        <v>#N/A</v>
      </c>
      <c r="AE316" s="324">
        <f t="shared" ca="1" si="121"/>
        <v>325.1885589711103</v>
      </c>
      <c r="AG316" s="306">
        <f t="shared" ca="1" si="143"/>
        <v>11.469064297374691</v>
      </c>
      <c r="AH316" s="304">
        <f t="shared" ca="1" si="144"/>
        <v>21.014379404687908</v>
      </c>
    </row>
    <row r="317" spans="1:34" x14ac:dyDescent="0.2">
      <c r="A317" s="347">
        <f t="shared" ca="1" si="122"/>
        <v>0.01</v>
      </c>
      <c r="B317" s="304">
        <f t="shared" ca="1" si="123"/>
        <v>3.1299999999999772</v>
      </c>
      <c r="D317" s="306">
        <f t="shared" ca="1" si="124"/>
        <v>4.610330436159586</v>
      </c>
      <c r="E317" s="307">
        <f t="shared" ca="1" si="125"/>
        <v>9.6219380959408785</v>
      </c>
      <c r="F317" s="304">
        <f t="shared" ca="1" si="126"/>
        <v>10.669434823489846</v>
      </c>
      <c r="G317" s="306">
        <f t="shared" ca="1" si="127"/>
        <v>41.88903127497629</v>
      </c>
      <c r="H317" s="307">
        <f t="shared" ca="1" si="128"/>
        <v>176.45867264476556</v>
      </c>
      <c r="I317" s="304">
        <f t="shared" ca="1" si="129"/>
        <v>181.36249362177526</v>
      </c>
      <c r="J317" s="306">
        <f t="shared" ca="1" si="130"/>
        <v>71.892026881095745</v>
      </c>
      <c r="K317" s="307">
        <f t="shared" ca="1" si="131"/>
        <v>326.95266460065318</v>
      </c>
      <c r="L317" s="304">
        <f t="shared" ca="1" si="116"/>
        <v>334.76336182225708</v>
      </c>
      <c r="M317" s="306">
        <f t="shared" ca="1" si="132"/>
        <v>1.3377233002722888</v>
      </c>
      <c r="N317" s="304">
        <f t="shared" ca="1" si="133"/>
        <v>76.645899261913883</v>
      </c>
      <c r="P317" s="310">
        <f t="shared" ca="1" si="134"/>
        <v>8</v>
      </c>
      <c r="Q317" s="304">
        <f t="shared" ca="1" si="135"/>
        <v>287.60869565219298</v>
      </c>
      <c r="R317" s="306">
        <f t="shared" ca="1" si="136"/>
        <v>0.14433740416383611</v>
      </c>
      <c r="S317" s="307">
        <f t="shared" ca="1" si="137"/>
        <v>8.1057311025545538</v>
      </c>
      <c r="T317" s="304">
        <f t="shared" ca="1" si="117"/>
        <v>79.517222116060182</v>
      </c>
      <c r="U317" s="311">
        <f t="shared" ca="1" si="118"/>
        <v>0</v>
      </c>
      <c r="V317" s="306">
        <f t="shared" ca="1" si="119"/>
        <v>1.1855925176543263</v>
      </c>
      <c r="W317" s="304">
        <f t="shared" ca="1" si="120"/>
        <v>125.84866742928781</v>
      </c>
      <c r="Y317" s="314" t="str">
        <f t="shared" ca="1" si="138"/>
        <v/>
      </c>
      <c r="Z317" s="315" t="str">
        <f t="shared" ca="1" si="139"/>
        <v/>
      </c>
      <c r="AA317" s="316" t="str">
        <f t="shared" ca="1" si="140"/>
        <v/>
      </c>
      <c r="AC317" s="310" t="e">
        <f t="shared" ca="1" si="141"/>
        <v>#N/A</v>
      </c>
      <c r="AD317" s="323" t="e">
        <f t="shared" ca="1" si="142"/>
        <v>#N/A</v>
      </c>
      <c r="AE317" s="324">
        <f t="shared" ca="1" si="121"/>
        <v>326.95266460065318</v>
      </c>
      <c r="AG317" s="306">
        <f t="shared" ca="1" si="143"/>
        <v>10.426331227156124</v>
      </c>
      <c r="AH317" s="304">
        <f t="shared" ca="1" si="144"/>
        <v>19.971363621321853</v>
      </c>
    </row>
    <row r="318" spans="1:34" x14ac:dyDescent="0.2">
      <c r="A318" s="347">
        <f t="shared" ca="1" si="122"/>
        <v>0.01</v>
      </c>
      <c r="B318" s="304">
        <f t="shared" ca="1" si="123"/>
        <v>3.139999999999977</v>
      </c>
      <c r="D318" s="306">
        <f t="shared" ca="1" si="124"/>
        <v>4.3721559670445345</v>
      </c>
      <c r="E318" s="307">
        <f t="shared" ca="1" si="125"/>
        <v>8.6078247874987763</v>
      </c>
      <c r="F318" s="304">
        <f t="shared" ca="1" si="126"/>
        <v>9.6545530902492569</v>
      </c>
      <c r="G318" s="306">
        <f t="shared" ca="1" si="127"/>
        <v>41.932752834646735</v>
      </c>
      <c r="H318" s="307">
        <f t="shared" ca="1" si="128"/>
        <v>176.54475089264054</v>
      </c>
      <c r="I318" s="304">
        <f t="shared" ca="1" si="129"/>
        <v>181.456344138297</v>
      </c>
      <c r="J318" s="306">
        <f t="shared" ca="1" si="130"/>
        <v>72.311135801643857</v>
      </c>
      <c r="K318" s="307">
        <f t="shared" ca="1" si="131"/>
        <v>328.7176817183402</v>
      </c>
      <c r="L318" s="304">
        <f t="shared" ca="1" si="116"/>
        <v>336.57720456858601</v>
      </c>
      <c r="M318" s="306">
        <f t="shared" ca="1" si="132"/>
        <v>1.3375984326936214</v>
      </c>
      <c r="N318" s="304">
        <f t="shared" ca="1" si="133"/>
        <v>76.638744876658222</v>
      </c>
      <c r="P318" s="310">
        <f t="shared" ca="1" si="134"/>
        <v>8</v>
      </c>
      <c r="Q318" s="304">
        <f t="shared" ca="1" si="135"/>
        <v>279.26086956523659</v>
      </c>
      <c r="R318" s="306">
        <f t="shared" ca="1" si="136"/>
        <v>0.14014801919037362</v>
      </c>
      <c r="S318" s="307">
        <f t="shared" ca="1" si="137"/>
        <v>8.1043296223626502</v>
      </c>
      <c r="T318" s="304">
        <f t="shared" ca="1" si="117"/>
        <v>79.503473595377599</v>
      </c>
      <c r="U318" s="311">
        <f t="shared" ca="1" si="118"/>
        <v>0</v>
      </c>
      <c r="V318" s="306">
        <f t="shared" ca="1" si="119"/>
        <v>1.1853832207806108</v>
      </c>
      <c r="W318" s="304">
        <f t="shared" ca="1" si="120"/>
        <v>125.95670863926763</v>
      </c>
      <c r="Y318" s="314" t="str">
        <f t="shared" ca="1" si="138"/>
        <v/>
      </c>
      <c r="Z318" s="315" t="str">
        <f t="shared" ca="1" si="139"/>
        <v/>
      </c>
      <c r="AA318" s="316" t="str">
        <f t="shared" ca="1" si="140"/>
        <v/>
      </c>
      <c r="AC318" s="310" t="e">
        <f t="shared" ca="1" si="141"/>
        <v>#N/A</v>
      </c>
      <c r="AD318" s="323" t="e">
        <f t="shared" ca="1" si="142"/>
        <v>#N/A</v>
      </c>
      <c r="AE318" s="324">
        <f t="shared" ca="1" si="121"/>
        <v>328.7176817183402</v>
      </c>
      <c r="AG318" s="306">
        <f t="shared" ca="1" si="143"/>
        <v>9.3849101896059768</v>
      </c>
      <c r="AH318" s="304">
        <f t="shared" ca="1" si="144"/>
        <v>18.929659735535857</v>
      </c>
    </row>
    <row r="319" spans="1:34" x14ac:dyDescent="0.2">
      <c r="A319" s="347">
        <f t="shared" ca="1" si="122"/>
        <v>0.01</v>
      </c>
      <c r="B319" s="304">
        <f t="shared" ca="1" si="123"/>
        <v>3.1499999999999768</v>
      </c>
      <c r="D319" s="306">
        <f t="shared" ca="1" si="124"/>
        <v>4.1340353322312042</v>
      </c>
      <c r="E319" s="307">
        <f t="shared" ca="1" si="125"/>
        <v>7.5950637883975016</v>
      </c>
      <c r="F319" s="304">
        <f t="shared" ca="1" si="126"/>
        <v>8.6472678967384251</v>
      </c>
      <c r="G319" s="306">
        <f t="shared" ca="1" si="127"/>
        <v>41.974093187969046</v>
      </c>
      <c r="H319" s="307">
        <f t="shared" ca="1" si="128"/>
        <v>176.62070153052451</v>
      </c>
      <c r="I319" s="304">
        <f t="shared" ca="1" si="129"/>
        <v>181.53979373153132</v>
      </c>
      <c r="J319" s="306">
        <f t="shared" ca="1" si="130"/>
        <v>72.730670031756929</v>
      </c>
      <c r="K319" s="307">
        <f t="shared" ca="1" si="131"/>
        <v>330.48350898045601</v>
      </c>
      <c r="L319" s="304">
        <f t="shared" ca="1" si="116"/>
        <v>338.39193263330532</v>
      </c>
      <c r="M319" s="306">
        <f t="shared" ca="1" si="132"/>
        <v>1.3374735568634717</v>
      </c>
      <c r="N319" s="304">
        <f t="shared" ca="1" si="133"/>
        <v>76.631590018627449</v>
      </c>
      <c r="P319" s="310">
        <f t="shared" ca="1" si="134"/>
        <v>8</v>
      </c>
      <c r="Q319" s="304">
        <f t="shared" ca="1" si="135"/>
        <v>270.91304347828031</v>
      </c>
      <c r="R319" s="306">
        <f t="shared" ca="1" si="136"/>
        <v>0.13595863421691121</v>
      </c>
      <c r="S319" s="307">
        <f t="shared" ca="1" si="137"/>
        <v>8.1029700360204817</v>
      </c>
      <c r="T319" s="304">
        <f t="shared" ca="1" si="117"/>
        <v>79.490136053360928</v>
      </c>
      <c r="U319" s="311">
        <f t="shared" ca="1" si="118"/>
        <v>0</v>
      </c>
      <c r="V319" s="306">
        <f t="shared" ca="1" si="119"/>
        <v>1.1851738642052239</v>
      </c>
      <c r="W319" s="304">
        <f t="shared" ca="1" si="120"/>
        <v>126.0503209111268</v>
      </c>
      <c r="Y319" s="314" t="str">
        <f t="shared" ca="1" si="138"/>
        <v/>
      </c>
      <c r="Z319" s="315" t="str">
        <f t="shared" ca="1" si="139"/>
        <v/>
      </c>
      <c r="AA319" s="316" t="str">
        <f t="shared" ca="1" si="140"/>
        <v/>
      </c>
      <c r="AC319" s="310" t="e">
        <f t="shared" ca="1" si="141"/>
        <v>#N/A</v>
      </c>
      <c r="AD319" s="323" t="e">
        <f t="shared" ca="1" si="142"/>
        <v>#N/A</v>
      </c>
      <c r="AE319" s="324">
        <f t="shared" ca="1" si="121"/>
        <v>330.48350898045601</v>
      </c>
      <c r="AG319" s="306">
        <f t="shared" ca="1" si="143"/>
        <v>8.3448177770981449</v>
      </c>
      <c r="AH319" s="304">
        <f t="shared" ca="1" si="144"/>
        <v>17.88928432348041</v>
      </c>
    </row>
    <row r="320" spans="1:34" x14ac:dyDescent="0.2">
      <c r="A320" s="347">
        <f t="shared" ca="1" si="122"/>
        <v>0.01</v>
      </c>
      <c r="B320" s="304">
        <f t="shared" ca="1" si="123"/>
        <v>3.1599999999999766</v>
      </c>
      <c r="D320" s="306">
        <f t="shared" ca="1" si="124"/>
        <v>3.8959728875810091</v>
      </c>
      <c r="E320" s="307">
        <f t="shared" ca="1" si="125"/>
        <v>6.5836707689421257</v>
      </c>
      <c r="F320" s="304">
        <f t="shared" ca="1" si="126"/>
        <v>7.6500539563188248</v>
      </c>
      <c r="G320" s="306">
        <f t="shared" ca="1" si="127"/>
        <v>42.013052916844856</v>
      </c>
      <c r="H320" s="307">
        <f t="shared" ca="1" si="128"/>
        <v>176.68653823821393</v>
      </c>
      <c r="I320" s="304">
        <f t="shared" ca="1" si="129"/>
        <v>181.61285585001255</v>
      </c>
      <c r="J320" s="306">
        <f t="shared" ca="1" si="130"/>
        <v>73.150605762281003</v>
      </c>
      <c r="K320" s="307">
        <f t="shared" ca="1" si="131"/>
        <v>332.25004517929972</v>
      </c>
      <c r="L320" s="304">
        <f t="shared" ca="1" si="116"/>
        <v>340.20744207767615</v>
      </c>
      <c r="M320" s="306">
        <f t="shared" ca="1" si="132"/>
        <v>1.3373486656442002</v>
      </c>
      <c r="N320" s="304">
        <f t="shared" ca="1" si="133"/>
        <v>76.624434278864953</v>
      </c>
      <c r="P320" s="310">
        <f t="shared" ca="1" si="134"/>
        <v>8</v>
      </c>
      <c r="Q320" s="304">
        <f t="shared" ca="1" si="135"/>
        <v>262.56521739132393</v>
      </c>
      <c r="R320" s="306">
        <f t="shared" ca="1" si="136"/>
        <v>0.13176924924344874</v>
      </c>
      <c r="S320" s="307">
        <f t="shared" ca="1" si="137"/>
        <v>8.1016523435280465</v>
      </c>
      <c r="T320" s="304">
        <f t="shared" ca="1" si="117"/>
        <v>79.477209490010139</v>
      </c>
      <c r="U320" s="311">
        <f t="shared" ca="1" si="118"/>
        <v>0</v>
      </c>
      <c r="V320" s="306">
        <f t="shared" ca="1" si="119"/>
        <v>1.1849644599648095</v>
      </c>
      <c r="W320" s="304">
        <f t="shared" ca="1" si="120"/>
        <v>126.12951189262395</v>
      </c>
      <c r="Y320" s="314" t="str">
        <f t="shared" ca="1" si="138"/>
        <v/>
      </c>
      <c r="Z320" s="315" t="str">
        <f t="shared" ca="1" si="139"/>
        <v/>
      </c>
      <c r="AA320" s="316" t="str">
        <f t="shared" ca="1" si="140"/>
        <v/>
      </c>
      <c r="AC320" s="310" t="e">
        <f t="shared" ca="1" si="141"/>
        <v>#N/A</v>
      </c>
      <c r="AD320" s="323" t="e">
        <f t="shared" ca="1" si="142"/>
        <v>#N/A</v>
      </c>
      <c r="AE320" s="324">
        <f t="shared" ca="1" si="121"/>
        <v>332.25004517929972</v>
      </c>
      <c r="AG320" s="306">
        <f t="shared" ca="1" si="143"/>
        <v>7.3060702099240213</v>
      </c>
      <c r="AH320" s="304">
        <f t="shared" ca="1" si="144"/>
        <v>16.850253589226302</v>
      </c>
    </row>
    <row r="321" spans="1:34" x14ac:dyDescent="0.2">
      <c r="A321" s="347">
        <f t="shared" ca="1" si="122"/>
        <v>0.01</v>
      </c>
      <c r="B321" s="304">
        <f t="shared" ca="1" si="123"/>
        <v>3.1699999999999764</v>
      </c>
      <c r="D321" s="306">
        <f t="shared" ca="1" si="124"/>
        <v>3.6579728819150774</v>
      </c>
      <c r="E321" s="307">
        <f t="shared" ca="1" si="125"/>
        <v>5.5736610434873306</v>
      </c>
      <c r="F321" s="304">
        <f t="shared" ca="1" si="126"/>
        <v>6.6668180590529369</v>
      </c>
      <c r="G321" s="306">
        <f t="shared" ca="1" si="127"/>
        <v>42.049632645664005</v>
      </c>
      <c r="H321" s="307">
        <f t="shared" ca="1" si="128"/>
        <v>176.7422748486488</v>
      </c>
      <c r="I321" s="304">
        <f t="shared" ca="1" si="129"/>
        <v>181.6755441007694</v>
      </c>
      <c r="J321" s="306">
        <f t="shared" ca="1" si="130"/>
        <v>73.570919190093548</v>
      </c>
      <c r="K321" s="307">
        <f t="shared" ca="1" si="131"/>
        <v>334.01718924473403</v>
      </c>
      <c r="L321" s="304">
        <f t="shared" ca="1" si="116"/>
        <v>342.02362909808988</v>
      </c>
      <c r="M321" s="306">
        <f t="shared" ca="1" si="132"/>
        <v>1.3372237519097461</v>
      </c>
      <c r="N321" s="304">
        <f t="shared" ca="1" si="133"/>
        <v>76.617277249077503</v>
      </c>
      <c r="P321" s="310">
        <f t="shared" ca="1" si="134"/>
        <v>8</v>
      </c>
      <c r="Q321" s="304">
        <f t="shared" ca="1" si="135"/>
        <v>254.2173913043676</v>
      </c>
      <c r="R321" s="306">
        <f t="shared" ca="1" si="136"/>
        <v>0.1275798642699863</v>
      </c>
      <c r="S321" s="307">
        <f t="shared" ca="1" si="137"/>
        <v>8.1003765448853464</v>
      </c>
      <c r="T321" s="304">
        <f t="shared" ca="1" si="117"/>
        <v>79.464693905325248</v>
      </c>
      <c r="U321" s="311">
        <f t="shared" ca="1" si="118"/>
        <v>0</v>
      </c>
      <c r="V321" s="306">
        <f t="shared" ca="1" si="119"/>
        <v>1.184755020071369</v>
      </c>
      <c r="W321" s="304">
        <f t="shared" ca="1" si="120"/>
        <v>126.1942919652699</v>
      </c>
      <c r="Y321" s="314" t="str">
        <f t="shared" ca="1" si="138"/>
        <v/>
      </c>
      <c r="Z321" s="315" t="str">
        <f t="shared" ca="1" si="139"/>
        <v/>
      </c>
      <c r="AA321" s="316" t="str">
        <f t="shared" ca="1" si="140"/>
        <v/>
      </c>
      <c r="AC321" s="310" t="e">
        <f t="shared" ca="1" si="141"/>
        <v>#N/A</v>
      </c>
      <c r="AD321" s="323" t="e">
        <f t="shared" ca="1" si="142"/>
        <v>#N/A</v>
      </c>
      <c r="AE321" s="324">
        <f t="shared" ca="1" si="121"/>
        <v>334.01718924473403</v>
      </c>
      <c r="AG321" s="306">
        <f t="shared" ca="1" si="143"/>
        <v>6.2686833375026776</v>
      </c>
      <c r="AH321" s="304">
        <f t="shared" ca="1" si="144"/>
        <v>15.812583365969516</v>
      </c>
    </row>
    <row r="322" spans="1:34" x14ac:dyDescent="0.2">
      <c r="A322" s="347">
        <f t="shared" ca="1" si="122"/>
        <v>0.01</v>
      </c>
      <c r="B322" s="304">
        <f t="shared" ca="1" si="123"/>
        <v>3.1799999999999762</v>
      </c>
      <c r="D322" s="306">
        <f t="shared" ca="1" si="124"/>
        <v>3.4200394572829769</v>
      </c>
      <c r="E322" s="307">
        <f t="shared" ca="1" si="125"/>
        <v>4.5650495716794808</v>
      </c>
      <c r="F322" s="304">
        <f t="shared" ca="1" si="126"/>
        <v>5.7040641196662092</v>
      </c>
      <c r="G322" s="306">
        <f t="shared" ca="1" si="127"/>
        <v>42.083833040236833</v>
      </c>
      <c r="H322" s="307">
        <f t="shared" ca="1" si="128"/>
        <v>176.78792534436559</v>
      </c>
      <c r="I322" s="304">
        <f t="shared" ca="1" si="129"/>
        <v>181.72787224562862</v>
      </c>
      <c r="J322" s="306">
        <f t="shared" ca="1" si="130"/>
        <v>73.99158651852305</v>
      </c>
      <c r="K322" s="307">
        <f t="shared" ca="1" si="131"/>
        <v>335.78484024569912</v>
      </c>
      <c r="L322" s="304">
        <f t="shared" ca="1" si="116"/>
        <v>343.84039002763734</v>
      </c>
      <c r="M322" s="306">
        <f t="shared" ca="1" si="132"/>
        <v>1.3370988085432884</v>
      </c>
      <c r="N322" s="304">
        <f t="shared" ca="1" si="133"/>
        <v>76.610118521501334</v>
      </c>
      <c r="P322" s="310">
        <f t="shared" ca="1" si="134"/>
        <v>8</v>
      </c>
      <c r="Q322" s="304">
        <f t="shared" ca="1" si="135"/>
        <v>245.86956521741126</v>
      </c>
      <c r="R322" s="306">
        <f t="shared" ca="1" si="136"/>
        <v>0.12339047929652386</v>
      </c>
      <c r="S322" s="307">
        <f t="shared" ca="1" si="137"/>
        <v>8.0991426400923814</v>
      </c>
      <c r="T322" s="304">
        <f t="shared" ca="1" si="117"/>
        <v>79.452589299306268</v>
      </c>
      <c r="U322" s="311">
        <f t="shared" ca="1" si="118"/>
        <v>0</v>
      </c>
      <c r="V322" s="306">
        <f t="shared" ca="1" si="119"/>
        <v>1.1845455565120928</v>
      </c>
      <c r="W322" s="304">
        <f t="shared" ca="1" si="120"/>
        <v>126.24467422493925</v>
      </c>
      <c r="Y322" s="314" t="str">
        <f t="shared" ca="1" si="138"/>
        <v/>
      </c>
      <c r="Z322" s="315" t="str">
        <f t="shared" ca="1" si="139"/>
        <v/>
      </c>
      <c r="AA322" s="316" t="str">
        <f t="shared" ca="1" si="140"/>
        <v/>
      </c>
      <c r="AC322" s="310" t="e">
        <f t="shared" ca="1" si="141"/>
        <v>#N/A</v>
      </c>
      <c r="AD322" s="323" t="e">
        <f t="shared" ca="1" si="142"/>
        <v>#N/A</v>
      </c>
      <c r="AE322" s="324">
        <f t="shared" ca="1" si="121"/>
        <v>335.78484024569912</v>
      </c>
      <c r="AG322" s="306">
        <f t="shared" ca="1" si="143"/>
        <v>5.2326726396405512</v>
      </c>
      <c r="AH322" s="304">
        <f t="shared" ca="1" si="144"/>
        <v>14.776289117285668</v>
      </c>
    </row>
    <row r="323" spans="1:34" x14ac:dyDescent="0.2">
      <c r="A323" s="347">
        <f t="shared" ca="1" si="122"/>
        <v>0.01</v>
      </c>
      <c r="B323" s="304">
        <f t="shared" ca="1" si="123"/>
        <v>3.189999999999976</v>
      </c>
      <c r="D323" s="306">
        <f t="shared" ca="1" si="124"/>
        <v>3.1821766492310171</v>
      </c>
      <c r="E323" s="307">
        <f t="shared" ca="1" si="125"/>
        <v>3.5578509597487606</v>
      </c>
      <c r="F323" s="304">
        <f t="shared" ca="1" si="126"/>
        <v>4.7733166329813397</v>
      </c>
      <c r="G323" s="306">
        <f t="shared" ca="1" si="127"/>
        <v>42.11565480672914</v>
      </c>
      <c r="H323" s="307">
        <f t="shared" ca="1" si="128"/>
        <v>176.82350385396308</v>
      </c>
      <c r="I323" s="304">
        <f t="shared" ca="1" si="129"/>
        <v>181.76985419753206</v>
      </c>
      <c r="J323" s="306">
        <f t="shared" ca="1" si="130"/>
        <v>74.412583957757874</v>
      </c>
      <c r="K323" s="307">
        <f t="shared" ca="1" si="131"/>
        <v>337.55289739169075</v>
      </c>
      <c r="L323" s="304">
        <f t="shared" ca="1" si="116"/>
        <v>345.65762133764048</v>
      </c>
      <c r="M323" s="306">
        <f t="shared" ca="1" si="132"/>
        <v>1.3369738284349182</v>
      </c>
      <c r="N323" s="304">
        <f t="shared" ca="1" si="133"/>
        <v>76.602957688768626</v>
      </c>
      <c r="P323" s="310">
        <f t="shared" ca="1" si="134"/>
        <v>8</v>
      </c>
      <c r="Q323" s="304">
        <f t="shared" ca="1" si="135"/>
        <v>237.5217391304549</v>
      </c>
      <c r="R323" s="306">
        <f t="shared" ca="1" si="136"/>
        <v>0.1192010943230614</v>
      </c>
      <c r="S323" s="307">
        <f t="shared" ca="1" si="137"/>
        <v>8.0979506291491514</v>
      </c>
      <c r="T323" s="304">
        <f t="shared" ca="1" si="117"/>
        <v>79.440895671953186</v>
      </c>
      <c r="U323" s="311">
        <f t="shared" ca="1" si="118"/>
        <v>0</v>
      </c>
      <c r="V323" s="306">
        <f t="shared" ca="1" si="119"/>
        <v>1.1843360812491996</v>
      </c>
      <c r="W323" s="304">
        <f t="shared" ca="1" si="120"/>
        <v>126.28067446234014</v>
      </c>
      <c r="Y323" s="314" t="str">
        <f t="shared" ca="1" si="138"/>
        <v/>
      </c>
      <c r="Z323" s="315" t="str">
        <f t="shared" ca="1" si="139"/>
        <v/>
      </c>
      <c r="AA323" s="316" t="str">
        <f t="shared" ca="1" si="140"/>
        <v/>
      </c>
      <c r="AC323" s="310" t="e">
        <f t="shared" ca="1" si="141"/>
        <v>#N/A</v>
      </c>
      <c r="AD323" s="323" t="e">
        <f t="shared" ca="1" si="142"/>
        <v>#N/A</v>
      </c>
      <c r="AE323" s="324">
        <f t="shared" ca="1" si="121"/>
        <v>337.55289739169075</v>
      </c>
      <c r="AG323" s="306">
        <f t="shared" ca="1" si="143"/>
        <v>4.1980532278398108</v>
      </c>
      <c r="AH323" s="304">
        <f t="shared" ca="1" si="144"/>
        <v>13.741385938433105</v>
      </c>
    </row>
    <row r="324" spans="1:34" x14ac:dyDescent="0.2">
      <c r="A324" s="347">
        <f t="shared" ca="1" si="122"/>
        <v>0.01</v>
      </c>
      <c r="B324" s="304">
        <f t="shared" ca="1" si="123"/>
        <v>3.1999999999999758</v>
      </c>
      <c r="D324" s="306">
        <f t="shared" ca="1" si="124"/>
        <v>2.9443883870699747</v>
      </c>
      <c r="E324" s="307">
        <f t="shared" ca="1" si="125"/>
        <v>2.5520794618500329</v>
      </c>
      <c r="F324" s="304">
        <f t="shared" ca="1" si="126"/>
        <v>3.8964769412264304</v>
      </c>
      <c r="G324" s="306">
        <f t="shared" ca="1" si="127"/>
        <v>42.145098690599838</v>
      </c>
      <c r="H324" s="307">
        <f t="shared" ca="1" si="128"/>
        <v>176.84902464858158</v>
      </c>
      <c r="I324" s="304">
        <f t="shared" ca="1" si="129"/>
        <v>181.80150401686728</v>
      </c>
      <c r="J324" s="306">
        <f t="shared" ca="1" si="130"/>
        <v>74.833887725244523</v>
      </c>
      <c r="K324" s="307">
        <f t="shared" ca="1" si="131"/>
        <v>339.32126003420348</v>
      </c>
      <c r="L324" s="304">
        <f t="shared" ref="L324:L387" ca="1" si="145">SQRT(pos_x^2+pos_z^2)</f>
        <v>347.47521963914784</v>
      </c>
      <c r="M324" s="306">
        <f t="shared" ca="1" si="132"/>
        <v>1.3368488044793181</v>
      </c>
      <c r="N324" s="304">
        <f t="shared" ca="1" si="133"/>
        <v>76.595794343774713</v>
      </c>
      <c r="P324" s="310">
        <f t="shared" ca="1" si="134"/>
        <v>8</v>
      </c>
      <c r="Q324" s="304">
        <f t="shared" ca="1" si="135"/>
        <v>229.17391304349857</v>
      </c>
      <c r="R324" s="306">
        <f t="shared" ca="1" si="136"/>
        <v>0.11501170934959895</v>
      </c>
      <c r="S324" s="307">
        <f t="shared" ca="1" si="137"/>
        <v>8.0968005120556548</v>
      </c>
      <c r="T324" s="304">
        <f t="shared" ref="T324:T387" ca="1" si="146">m*g</f>
        <v>79.429613023265972</v>
      </c>
      <c r="U324" s="311">
        <f t="shared" ref="U324:U387" ca="1" si="147">IF(pos_xz&lt;L_rampe,Poids*COS(Beta),0)</f>
        <v>0</v>
      </c>
      <c r="V324" s="306">
        <f t="shared" ref="V324:V387" ca="1" si="148">Rho_moyen*(20000-Alt_rampe-pos_z)/(20000+Alt_rampe+pos_z)</f>
        <v>1.1841266062197791</v>
      </c>
      <c r="W324" s="304">
        <f t="shared" ref="W324:W387" ca="1" si="149">1/2*Rho*Sref*Cx*vit_xz^2</f>
        <v>126.30231114334997</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339.32126003420348</v>
      </c>
      <c r="AG324" s="306">
        <f t="shared" ca="1" si="143"/>
        <v>3.1648398466540151</v>
      </c>
      <c r="AH324" s="304">
        <f t="shared" ca="1" si="144"/>
        <v>12.707888557703319</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2.7424165971321108</v>
      </c>
      <c r="E325" s="307">
        <f t="shared" ref="E325:E388" ca="1" si="154">IF(AND(L324&lt;L_rampe,Poussee&lt;Poids*SIN(M324)),0,(-W324+Poussee)/m*SIN(M324)+U324/m*COS(M324)-Poids/m)</f>
        <v>1.6977130069948192</v>
      </c>
      <c r="F325" s="304">
        <f t="shared" ref="F325:F388" ca="1" si="155">SQRT(acc_x^2+acc_z^2)</f>
        <v>3.2253803258445441</v>
      </c>
      <c r="G325" s="306">
        <f t="shared" ref="G325:G388" ca="1" si="156">G324+acc_x*pas</f>
        <v>42.172522856571156</v>
      </c>
      <c r="H325" s="307">
        <f t="shared" ref="H325:H388" ca="1" si="157">H324+acc_z*pas</f>
        <v>176.86600177865154</v>
      </c>
      <c r="I325" s="304">
        <f t="shared" ref="I325:I388" ca="1" si="158">SQRT(vit_x^2+vit_z^2)</f>
        <v>181.82437754397506</v>
      </c>
      <c r="J325" s="306">
        <f t="shared" ref="J325:J388" ca="1" si="159">J324+0.5*(vit_x+G324)*pas*(K324&gt;=0)</f>
        <v>75.25547583298038</v>
      </c>
      <c r="K325" s="307">
        <f t="shared" ref="K325:K388" ca="1" si="160">K324+0.5*(vit_z+H324)*pas</f>
        <v>341.08983516633964</v>
      </c>
      <c r="L325" s="304">
        <f t="shared" ca="1" si="145"/>
        <v>349.2930893914866</v>
      </c>
      <c r="M325" s="306">
        <f t="shared" ref="M325:M388" ca="1" si="161">IF(AND(L324&gt;L_rampe,G325&gt;0),ATAN2(G325,H325),$M$4)</f>
        <v>1.336723730633925</v>
      </c>
      <c r="N325" s="304">
        <f t="shared" ref="N325:N388" ca="1" si="162">DEGREES(Beta)</f>
        <v>76.588628140306213</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8.0956860257460086</v>
      </c>
      <c r="T325" s="304">
        <f t="shared" ca="1" si="146"/>
        <v>79.418679912568351</v>
      </c>
      <c r="U325" s="311">
        <f t="shared" ca="1" si="147"/>
        <v>0</v>
      </c>
      <c r="V325" s="306">
        <f t="shared" ca="1" si="148"/>
        <v>1.1839171424476582</v>
      </c>
      <c r="W325" s="304">
        <f t="shared" ca="1" si="149"/>
        <v>126.31174720674989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341.08983516633964</v>
      </c>
      <c r="AG325" s="306">
        <f t="shared" ref="AG325:AG388" ca="1" si="172">IF(AND(L324&lt;L_rampe,Poussee&lt;Poids*SIN(M324)),0,(-W324+Poussee)/m-Poids*SIN(M324)/m)</f>
        <v>2.2872104925960155</v>
      </c>
      <c r="AH325" s="304">
        <f t="shared" ref="AH325:AH388" ca="1" si="173">IF(AND(L324&lt;L_rampe,Poussee&lt;Poids*SIN(M324)), g*SIN(M324), (-W324+Poussee)/m)</f>
        <v>11.829974955323591</v>
      </c>
    </row>
    <row r="326" spans="1:34" x14ac:dyDescent="0.2">
      <c r="A326" s="347">
        <f t="shared" ca="1" si="151"/>
        <v>0.01</v>
      </c>
      <c r="B326" s="304">
        <f t="shared" ca="1" si="152"/>
        <v>3.2199999999999753</v>
      </c>
      <c r="D326" s="306">
        <f t="shared" ca="1" si="153"/>
        <v>2.5762756194105934</v>
      </c>
      <c r="E326" s="307">
        <f t="shared" ca="1" si="154"/>
        <v>0.99456034927424675</v>
      </c>
      <c r="F326" s="304">
        <f t="shared" ca="1" si="155"/>
        <v>2.7615840301388528</v>
      </c>
      <c r="G326" s="306">
        <f t="shared" ca="1" si="156"/>
        <v>42.198285612765261</v>
      </c>
      <c r="H326" s="307">
        <f t="shared" ca="1" si="157"/>
        <v>176.87594738214429</v>
      </c>
      <c r="I326" s="304">
        <f t="shared" ca="1" si="158"/>
        <v>181.84002879175856</v>
      </c>
      <c r="J326" s="306">
        <f t="shared" ca="1" si="159"/>
        <v>75.677329875327061</v>
      </c>
      <c r="K326" s="307">
        <f t="shared" ca="1" si="160"/>
        <v>342.8585449121436</v>
      </c>
      <c r="L326" s="304">
        <f t="shared" ca="1" si="145"/>
        <v>351.11115060096205</v>
      </c>
      <c r="M326" s="306">
        <f t="shared" ca="1" si="161"/>
        <v>1.3365986019174292</v>
      </c>
      <c r="N326" s="304">
        <f t="shared" ca="1" si="162"/>
        <v>76.581458792955118</v>
      </c>
      <c r="P326" s="310">
        <f t="shared" ca="1" si="163"/>
        <v>9</v>
      </c>
      <c r="Q326" s="304">
        <f t="shared" ca="1" si="164"/>
        <v>216.2222222222367</v>
      </c>
      <c r="R326" s="306">
        <f t="shared" ca="1" si="165"/>
        <v>0.1085118591679681</v>
      </c>
      <c r="S326" s="307">
        <f t="shared" ca="1" si="166"/>
        <v>8.0946009071543283</v>
      </c>
      <c r="T326" s="304">
        <f t="shared" ca="1" si="146"/>
        <v>79.40803489918396</v>
      </c>
      <c r="U326" s="311">
        <f t="shared" ca="1" si="147"/>
        <v>0</v>
      </c>
      <c r="V326" s="306">
        <f t="shared" ca="1" si="148"/>
        <v>1.1837076991574109</v>
      </c>
      <c r="W326" s="304">
        <f t="shared" ca="1" si="149"/>
        <v>126.31114441683525</v>
      </c>
      <c r="Y326" s="314" t="str">
        <f t="shared" ca="1" si="167"/>
        <v/>
      </c>
      <c r="Z326" s="315" t="str">
        <f t="shared" ca="1" si="168"/>
        <v/>
      </c>
      <c r="AA326" s="316" t="str">
        <f t="shared" ca="1" si="169"/>
        <v/>
      </c>
      <c r="AC326" s="310" t="e">
        <f t="shared" ca="1" si="170"/>
        <v>#N/A</v>
      </c>
      <c r="AD326" s="323" t="e">
        <f t="shared" ca="1" si="171"/>
        <v>#N/A</v>
      </c>
      <c r="AE326" s="324">
        <f t="shared" ca="1" si="150"/>
        <v>342.8585449121436</v>
      </c>
      <c r="AG326" s="306">
        <f t="shared" ca="1" si="172"/>
        <v>1.56498242310394</v>
      </c>
      <c r="AH326" s="304">
        <f t="shared" ca="1" si="173"/>
        <v>11.107462374830657</v>
      </c>
    </row>
    <row r="327" spans="1:34" x14ac:dyDescent="0.2">
      <c r="A327" s="347">
        <f t="shared" ca="1" si="151"/>
        <v>0.01</v>
      </c>
      <c r="B327" s="304">
        <f t="shared" ca="1" si="152"/>
        <v>3.2299999999999751</v>
      </c>
      <c r="D327" s="306">
        <f t="shared" ca="1" si="153"/>
        <v>2.4101934852524565</v>
      </c>
      <c r="E327" s="307">
        <f t="shared" ca="1" si="154"/>
        <v>0.2924307003917761</v>
      </c>
      <c r="F327" s="304">
        <f t="shared" ca="1" si="155"/>
        <v>2.4278690967358618</v>
      </c>
      <c r="G327" s="306">
        <f t="shared" ca="1" si="156"/>
        <v>42.222387547617785</v>
      </c>
      <c r="H327" s="307">
        <f t="shared" ca="1" si="157"/>
        <v>176.87887168914821</v>
      </c>
      <c r="I327" s="304">
        <f t="shared" ca="1" si="158"/>
        <v>181.84846785235061</v>
      </c>
      <c r="J327" s="306">
        <f t="shared" ca="1" si="159"/>
        <v>76.099433241128978</v>
      </c>
      <c r="K327" s="307">
        <f t="shared" ca="1" si="160"/>
        <v>344.62731900750003</v>
      </c>
      <c r="L327" s="304">
        <f t="shared" ca="1" si="145"/>
        <v>352.92933109323491</v>
      </c>
      <c r="M327" s="306">
        <f t="shared" ca="1" si="161"/>
        <v>1.3364734133476066</v>
      </c>
      <c r="N327" s="304">
        <f t="shared" ca="1" si="162"/>
        <v>76.574286016260999</v>
      </c>
      <c r="P327" s="310">
        <f t="shared" ca="1" si="163"/>
        <v>9</v>
      </c>
      <c r="Q327" s="304">
        <f t="shared" ca="1" si="164"/>
        <v>210.37037037038499</v>
      </c>
      <c r="R327" s="306">
        <f t="shared" ca="1" si="165"/>
        <v>0.10557508737137039</v>
      </c>
      <c r="S327" s="307">
        <f t="shared" ca="1" si="166"/>
        <v>8.093545156280614</v>
      </c>
      <c r="T327" s="304">
        <f t="shared" ca="1" si="146"/>
        <v>79.397677983112828</v>
      </c>
      <c r="U327" s="311">
        <f t="shared" ca="1" si="147"/>
        <v>0</v>
      </c>
      <c r="V327" s="306">
        <f t="shared" ca="1" si="148"/>
        <v>1.1834982846660684</v>
      </c>
      <c r="W327" s="304">
        <f t="shared" ca="1" si="149"/>
        <v>126.30052041463829</v>
      </c>
      <c r="Y327" s="314" t="str">
        <f t="shared" ca="1" si="167"/>
        <v/>
      </c>
      <c r="Z327" s="315" t="str">
        <f t="shared" ca="1" si="168"/>
        <v/>
      </c>
      <c r="AA327" s="316" t="str">
        <f t="shared" ca="1" si="169"/>
        <v/>
      </c>
      <c r="AC327" s="310" t="e">
        <f t="shared" ca="1" si="170"/>
        <v>#N/A</v>
      </c>
      <c r="AD327" s="323" t="e">
        <f t="shared" ca="1" si="171"/>
        <v>#N/A</v>
      </c>
      <c r="AE327" s="324">
        <f t="shared" ca="1" si="150"/>
        <v>344.62731900750003</v>
      </c>
      <c r="AG327" s="306">
        <f t="shared" ca="1" si="172"/>
        <v>0.84376356112347217</v>
      </c>
      <c r="AH327" s="304">
        <f t="shared" ca="1" si="173"/>
        <v>10.385958727655895</v>
      </c>
    </row>
    <row r="328" spans="1:34" x14ac:dyDescent="0.2">
      <c r="A328" s="347">
        <f t="shared" ca="1" si="151"/>
        <v>0.01</v>
      </c>
      <c r="B328" s="304">
        <f t="shared" ca="1" si="152"/>
        <v>3.2399999999999749</v>
      </c>
      <c r="D328" s="306">
        <f t="shared" ca="1" si="153"/>
        <v>2.2441719115154761</v>
      </c>
      <c r="E328" s="307">
        <f t="shared" ca="1" si="154"/>
        <v>-0.40867007431386959</v>
      </c>
      <c r="F328" s="304">
        <f t="shared" ca="1" si="155"/>
        <v>2.2810784287425827</v>
      </c>
      <c r="G328" s="306">
        <f t="shared" ca="1" si="156"/>
        <v>42.244829266732943</v>
      </c>
      <c r="H328" s="307">
        <f t="shared" ca="1" si="157"/>
        <v>176.87478498840508</v>
      </c>
      <c r="I328" s="304">
        <f t="shared" ca="1" si="158"/>
        <v>181.84970487869907</v>
      </c>
      <c r="J328" s="306">
        <f t="shared" ca="1" si="159"/>
        <v>76.521769325200736</v>
      </c>
      <c r="K328" s="307">
        <f t="shared" ca="1" si="160"/>
        <v>346.39608729088781</v>
      </c>
      <c r="L328" s="304">
        <f t="shared" ca="1" si="145"/>
        <v>354.74755879511787</v>
      </c>
      <c r="M328" s="306">
        <f t="shared" ca="1" si="161"/>
        <v>1.3363481599401874</v>
      </c>
      <c r="N328" s="304">
        <f t="shared" ca="1" si="162"/>
        <v>76.567109524646256</v>
      </c>
      <c r="P328" s="310">
        <f t="shared" ca="1" si="163"/>
        <v>9</v>
      </c>
      <c r="Q328" s="304">
        <f t="shared" ca="1" si="164"/>
        <v>204.51851851853326</v>
      </c>
      <c r="R328" s="306">
        <f t="shared" ca="1" si="165"/>
        <v>0.10263831557477268</v>
      </c>
      <c r="S328" s="307">
        <f t="shared" ca="1" si="166"/>
        <v>8.0925187731248656</v>
      </c>
      <c r="T328" s="304">
        <f t="shared" ca="1" si="146"/>
        <v>79.387609164354942</v>
      </c>
      <c r="U328" s="311">
        <f t="shared" ca="1" si="147"/>
        <v>0</v>
      </c>
      <c r="V328" s="306">
        <f t="shared" ca="1" si="148"/>
        <v>1.1832889072727342</v>
      </c>
      <c r="W328" s="304">
        <f t="shared" ca="1" si="149"/>
        <v>126.27989411014806</v>
      </c>
      <c r="Y328" s="314" t="str">
        <f t="shared" ca="1" si="167"/>
        <v/>
      </c>
      <c r="Z328" s="315" t="str">
        <f t="shared" ca="1" si="168"/>
        <v/>
      </c>
      <c r="AA328" s="316" t="str">
        <f t="shared" ca="1" si="169"/>
        <v/>
      </c>
      <c r="AC328" s="310" t="e">
        <f t="shared" ca="1" si="170"/>
        <v>#N/A</v>
      </c>
      <c r="AD328" s="323" t="e">
        <f t="shared" ca="1" si="171"/>
        <v>#N/A</v>
      </c>
      <c r="AE328" s="324">
        <f t="shared" ca="1" si="150"/>
        <v>346.39608729088781</v>
      </c>
      <c r="AG328" s="306">
        <f t="shared" ca="1" si="172"/>
        <v>0.12355998815437097</v>
      </c>
      <c r="AH328" s="304">
        <f t="shared" ca="1" si="173"/>
        <v>9.6654700837588141</v>
      </c>
    </row>
    <row r="329" spans="1:34" x14ac:dyDescent="0.2">
      <c r="A329" s="347">
        <f t="shared" ca="1" si="151"/>
        <v>0.01</v>
      </c>
      <c r="B329" s="304">
        <f t="shared" ca="1" si="152"/>
        <v>3.2499999999999747</v>
      </c>
      <c r="D329" s="306">
        <f t="shared" ca="1" si="153"/>
        <v>2.0782125635610229</v>
      </c>
      <c r="E329" s="307">
        <f t="shared" ca="1" si="154"/>
        <v>-1.1087362780153676</v>
      </c>
      <c r="F329" s="304">
        <f t="shared" ca="1" si="155"/>
        <v>2.355475237299312</v>
      </c>
      <c r="G329" s="306">
        <f t="shared" ca="1" si="156"/>
        <v>42.265611392368555</v>
      </c>
      <c r="H329" s="307">
        <f t="shared" ca="1" si="157"/>
        <v>176.86369762562492</v>
      </c>
      <c r="I329" s="304">
        <f t="shared" ca="1" si="158"/>
        <v>181.84375008280927</v>
      </c>
      <c r="J329" s="306">
        <f t="shared" ca="1" si="159"/>
        <v>76.944321528496246</v>
      </c>
      <c r="K329" s="307">
        <f t="shared" ca="1" si="160"/>
        <v>348.16477970395795</v>
      </c>
      <c r="L329" s="304">
        <f t="shared" ca="1" si="145"/>
        <v>356.56576173517584</v>
      </c>
      <c r="M329" s="306">
        <f t="shared" ca="1" si="161"/>
        <v>1.3362228367077269</v>
      </c>
      <c r="N329" s="304">
        <f t="shared" ca="1" si="162"/>
        <v>76.55992903235132</v>
      </c>
      <c r="P329" s="310">
        <f t="shared" ca="1" si="163"/>
        <v>9</v>
      </c>
      <c r="Q329" s="304">
        <f t="shared" ca="1" si="164"/>
        <v>198.66666666668152</v>
      </c>
      <c r="R329" s="306">
        <f t="shared" ca="1" si="165"/>
        <v>9.9701543778174959E-2</v>
      </c>
      <c r="S329" s="307">
        <f t="shared" ca="1" si="166"/>
        <v>8.091521757687083</v>
      </c>
      <c r="T329" s="304">
        <f t="shared" ca="1" si="146"/>
        <v>79.377828442910285</v>
      </c>
      <c r="U329" s="311">
        <f t="shared" ca="1" si="147"/>
        <v>0</v>
      </c>
      <c r="V329" s="306">
        <f t="shared" ca="1" si="148"/>
        <v>1.1830795752585257</v>
      </c>
      <c r="W329" s="304">
        <f t="shared" ca="1" si="149"/>
        <v>126.24928567246421</v>
      </c>
      <c r="Y329" s="314" t="str">
        <f t="shared" ca="1" si="167"/>
        <v/>
      </c>
      <c r="Z329" s="315" t="str">
        <f t="shared" ca="1" si="168"/>
        <v/>
      </c>
      <c r="AA329" s="316" t="str">
        <f t="shared" ca="1" si="169"/>
        <v/>
      </c>
      <c r="AC329" s="310" t="e">
        <f t="shared" ca="1" si="170"/>
        <v>#N/A</v>
      </c>
      <c r="AD329" s="323" t="e">
        <f t="shared" ca="1" si="171"/>
        <v>#N/A</v>
      </c>
      <c r="AE329" s="324">
        <f t="shared" ca="1" si="150"/>
        <v>348.16477970395795</v>
      </c>
      <c r="AG329" s="306">
        <f t="shared" ca="1" si="172"/>
        <v>-0.59562239008002571</v>
      </c>
      <c r="AH329" s="304">
        <f t="shared" ca="1" si="173"/>
        <v>8.9460023372939457</v>
      </c>
    </row>
    <row r="330" spans="1:34" x14ac:dyDescent="0.2">
      <c r="A330" s="347">
        <f t="shared" ca="1" si="151"/>
        <v>0.01</v>
      </c>
      <c r="B330" s="304">
        <f t="shared" ca="1" si="152"/>
        <v>3.2599999999999745</v>
      </c>
      <c r="D330" s="306">
        <f t="shared" ca="1" si="153"/>
        <v>1.9123170554108357</v>
      </c>
      <c r="E330" s="307">
        <f t="shared" ca="1" si="154"/>
        <v>-1.80776238150961</v>
      </c>
      <c r="F330" s="304">
        <f t="shared" ca="1" si="155"/>
        <v>2.631532129466875</v>
      </c>
      <c r="G330" s="306">
        <f t="shared" ca="1" si="156"/>
        <v>42.284734562922665</v>
      </c>
      <c r="H330" s="307">
        <f t="shared" ca="1" si="157"/>
        <v>176.84562000180983</v>
      </c>
      <c r="I330" s="304">
        <f t="shared" ca="1" si="158"/>
        <v>181.83061373399516</v>
      </c>
      <c r="J330" s="306">
        <f t="shared" ca="1" si="159"/>
        <v>77.367073258272697</v>
      </c>
      <c r="K330" s="307">
        <f t="shared" ca="1" si="160"/>
        <v>349.9333262920951</v>
      </c>
      <c r="L330" s="304">
        <f t="shared" ca="1" si="145"/>
        <v>358.38386804430922</v>
      </c>
      <c r="M330" s="306">
        <f t="shared" ca="1" si="161"/>
        <v>1.3360974386584734</v>
      </c>
      <c r="N330" s="304">
        <f t="shared" ca="1" si="162"/>
        <v>76.552744253369923</v>
      </c>
      <c r="P330" s="310">
        <f t="shared" ca="1" si="163"/>
        <v>9</v>
      </c>
      <c r="Q330" s="304">
        <f t="shared" ca="1" si="164"/>
        <v>192.81481481482979</v>
      </c>
      <c r="R330" s="306">
        <f t="shared" ca="1" si="165"/>
        <v>9.6764771981577249E-2</v>
      </c>
      <c r="S330" s="307">
        <f t="shared" ca="1" si="166"/>
        <v>8.0905541099672664</v>
      </c>
      <c r="T330" s="304">
        <f t="shared" ca="1" si="146"/>
        <v>79.368335818778888</v>
      </c>
      <c r="U330" s="311">
        <f t="shared" ca="1" si="147"/>
        <v>0</v>
      </c>
      <c r="V330" s="306">
        <f t="shared" ca="1" si="148"/>
        <v>1.1828702968865281</v>
      </c>
      <c r="W330" s="304">
        <f t="shared" ca="1" si="149"/>
        <v>126.20871651993593</v>
      </c>
      <c r="Y330" s="314" t="str">
        <f t="shared" ca="1" si="167"/>
        <v/>
      </c>
      <c r="Z330" s="315" t="str">
        <f t="shared" ca="1" si="168"/>
        <v/>
      </c>
      <c r="AA330" s="316" t="str">
        <f t="shared" ca="1" si="169"/>
        <v/>
      </c>
      <c r="AC330" s="310" t="e">
        <f t="shared" ca="1" si="170"/>
        <v>#N/A</v>
      </c>
      <c r="AD330" s="323" t="e">
        <f t="shared" ca="1" si="171"/>
        <v>#N/A</v>
      </c>
      <c r="AE330" s="324">
        <f t="shared" ca="1" si="150"/>
        <v>349.9333262920951</v>
      </c>
      <c r="AG330" s="306">
        <f t="shared" ca="1" si="172"/>
        <v>-1.3137778427386664</v>
      </c>
      <c r="AH330" s="304">
        <f t="shared" ca="1" si="173"/>
        <v>8.2275612075023741</v>
      </c>
    </row>
    <row r="331" spans="1:34" x14ac:dyDescent="0.2">
      <c r="A331" s="347">
        <f t="shared" ca="1" si="151"/>
        <v>0.01</v>
      </c>
      <c r="B331" s="304">
        <f t="shared" ca="1" si="152"/>
        <v>3.2699999999999743</v>
      </c>
      <c r="D331" s="306">
        <f t="shared" ca="1" si="153"/>
        <v>1.7464869499029798</v>
      </c>
      <c r="E331" s="307">
        <f t="shared" ca="1" si="154"/>
        <v>-2.5057430223179269</v>
      </c>
      <c r="F331" s="304">
        <f t="shared" ca="1" si="155"/>
        <v>3.0543354039915775</v>
      </c>
      <c r="G331" s="306">
        <f t="shared" ca="1" si="156"/>
        <v>42.302199432421695</v>
      </c>
      <c r="H331" s="307">
        <f t="shared" ca="1" si="157"/>
        <v>176.82056257158666</v>
      </c>
      <c r="I331" s="304">
        <f t="shared" ca="1" si="158"/>
        <v>181.81030615713942</v>
      </c>
      <c r="J331" s="306">
        <f t="shared" ca="1" si="159"/>
        <v>77.790007928249423</v>
      </c>
      <c r="K331" s="307">
        <f t="shared" ca="1" si="160"/>
        <v>351.70165720496209</v>
      </c>
      <c r="L331" s="304">
        <f t="shared" ca="1" si="145"/>
        <v>360.20180595631911</v>
      </c>
      <c r="M331" s="306">
        <f t="shared" ca="1" si="161"/>
        <v>1.3359719607952387</v>
      </c>
      <c r="N331" s="304">
        <f t="shared" ca="1" si="162"/>
        <v>76.545554901384264</v>
      </c>
      <c r="P331" s="310">
        <f t="shared" ca="1" si="163"/>
        <v>9</v>
      </c>
      <c r="Q331" s="304">
        <f t="shared" ca="1" si="164"/>
        <v>186.96296296297808</v>
      </c>
      <c r="R331" s="306">
        <f t="shared" ca="1" si="165"/>
        <v>9.382800018497954E-2</v>
      </c>
      <c r="S331" s="307">
        <f t="shared" ca="1" si="166"/>
        <v>8.0896158299654175</v>
      </c>
      <c r="T331" s="304">
        <f t="shared" ca="1" si="146"/>
        <v>79.35913129196075</v>
      </c>
      <c r="U331" s="311">
        <f t="shared" ca="1" si="147"/>
        <v>0</v>
      </c>
      <c r="V331" s="306">
        <f t="shared" ca="1" si="148"/>
        <v>1.182661080401741</v>
      </c>
      <c r="W331" s="304">
        <f t="shared" ca="1" si="149"/>
        <v>126.15820931028743</v>
      </c>
      <c r="Y331" s="314" t="str">
        <f t="shared" ca="1" si="167"/>
        <v/>
      </c>
      <c r="Z331" s="315" t="str">
        <f t="shared" ca="1" si="168"/>
        <v/>
      </c>
      <c r="AA331" s="316" t="str">
        <f t="shared" ca="1" si="169"/>
        <v/>
      </c>
      <c r="AC331" s="310" t="e">
        <f t="shared" ca="1" si="170"/>
        <v>#N/A</v>
      </c>
      <c r="AD331" s="323" t="e">
        <f t="shared" ca="1" si="171"/>
        <v>#N/A</v>
      </c>
      <c r="AE331" s="324">
        <f t="shared" ca="1" si="150"/>
        <v>351.70165720496209</v>
      </c>
      <c r="AG331" s="306">
        <f t="shared" ca="1" si="172"/>
        <v>-2.03090081295659</v>
      </c>
      <c r="AH331" s="304">
        <f t="shared" ca="1" si="173"/>
        <v>7.510152239615298</v>
      </c>
    </row>
    <row r="332" spans="1:34" x14ac:dyDescent="0.2">
      <c r="A332" s="347">
        <f t="shared" ca="1" si="151"/>
        <v>0.01</v>
      </c>
      <c r="B332" s="304">
        <f t="shared" ca="1" si="152"/>
        <v>3.279999999999974</v>
      </c>
      <c r="D332" s="306">
        <f t="shared" ca="1" si="153"/>
        <v>1.5807237588468801</v>
      </c>
      <c r="E332" s="307">
        <f t="shared" ca="1" si="154"/>
        <v>-3.2026730037739464</v>
      </c>
      <c r="F332" s="304">
        <f t="shared" ca="1" si="155"/>
        <v>3.571526560293993</v>
      </c>
      <c r="G332" s="306">
        <f t="shared" ca="1" si="156"/>
        <v>42.318006670010163</v>
      </c>
      <c r="H332" s="307">
        <f t="shared" ca="1" si="157"/>
        <v>176.78853584154893</v>
      </c>
      <c r="I332" s="304">
        <f t="shared" ca="1" si="158"/>
        <v>181.78283773096308</v>
      </c>
      <c r="J332" s="306">
        <f t="shared" ca="1" si="159"/>
        <v>78.21310895876158</v>
      </c>
      <c r="K332" s="307">
        <f t="shared" ca="1" si="160"/>
        <v>353.46970269702774</v>
      </c>
      <c r="L332" s="304">
        <f t="shared" ca="1" si="145"/>
        <v>362.01950380845545</v>
      </c>
      <c r="M332" s="306">
        <f t="shared" ca="1" si="161"/>
        <v>1.3358463981142645</v>
      </c>
      <c r="N332" s="304">
        <f t="shared" ca="1" si="162"/>
        <v>76.538360689700085</v>
      </c>
      <c r="P332" s="310">
        <f t="shared" ca="1" si="163"/>
        <v>9</v>
      </c>
      <c r="Q332" s="304">
        <f t="shared" ca="1" si="164"/>
        <v>181.11111111112635</v>
      </c>
      <c r="R332" s="306">
        <f t="shared" ca="1" si="165"/>
        <v>9.0891228388381831E-2</v>
      </c>
      <c r="S332" s="307">
        <f t="shared" ca="1" si="166"/>
        <v>8.0887069176815345</v>
      </c>
      <c r="T332" s="304">
        <f t="shared" ca="1" si="146"/>
        <v>79.350214862455857</v>
      </c>
      <c r="U332" s="311">
        <f t="shared" ca="1" si="147"/>
        <v>0</v>
      </c>
      <c r="V332" s="306">
        <f t="shared" ca="1" si="148"/>
        <v>1.1824519340310333</v>
      </c>
      <c r="W332" s="304">
        <f t="shared" ca="1" si="149"/>
        <v>126.09778793073416</v>
      </c>
      <c r="Y332" s="314" t="str">
        <f t="shared" ca="1" si="167"/>
        <v/>
      </c>
      <c r="Z332" s="315" t="str">
        <f t="shared" ca="1" si="168"/>
        <v/>
      </c>
      <c r="AA332" s="316" t="str">
        <f t="shared" ca="1" si="169"/>
        <v/>
      </c>
      <c r="AC332" s="310" t="e">
        <f t="shared" ca="1" si="170"/>
        <v>#N/A</v>
      </c>
      <c r="AD332" s="323" t="e">
        <f t="shared" ca="1" si="171"/>
        <v>#N/A</v>
      </c>
      <c r="AE332" s="324">
        <f t="shared" ca="1" si="150"/>
        <v>353.46970269702774</v>
      </c>
      <c r="AG332" s="306">
        <f t="shared" ca="1" si="172"/>
        <v>-2.746985916926926</v>
      </c>
      <c r="AH332" s="304">
        <f t="shared" ca="1" si="173"/>
        <v>6.7937808057693925</v>
      </c>
    </row>
    <row r="333" spans="1:34" x14ac:dyDescent="0.2">
      <c r="A333" s="347">
        <f t="shared" ca="1" si="151"/>
        <v>0.01</v>
      </c>
      <c r="B333" s="304">
        <f t="shared" ca="1" si="152"/>
        <v>3.2899999999999738</v>
      </c>
      <c r="D333" s="306">
        <f t="shared" ca="1" si="153"/>
        <v>1.4150289431773651</v>
      </c>
      <c r="E333" s="307">
        <f t="shared" ca="1" si="154"/>
        <v>-3.8985472940996484</v>
      </c>
      <c r="F333" s="304">
        <f t="shared" ca="1" si="155"/>
        <v>4.1474061670351672</v>
      </c>
      <c r="G333" s="306">
        <f t="shared" ca="1" si="156"/>
        <v>42.332156959441939</v>
      </c>
      <c r="H333" s="307">
        <f t="shared" ca="1" si="157"/>
        <v>176.74955036860794</v>
      </c>
      <c r="I333" s="304">
        <f t="shared" ca="1" si="158"/>
        <v>181.7482188863041</v>
      </c>
      <c r="J333" s="306">
        <f t="shared" ca="1" si="159"/>
        <v>78.636359776908847</v>
      </c>
      <c r="K333" s="307">
        <f t="shared" ca="1" si="160"/>
        <v>355.23739312807851</v>
      </c>
      <c r="L333" s="304">
        <f t="shared" ca="1" si="145"/>
        <v>363.83689004194787</v>
      </c>
      <c r="M333" s="306">
        <f t="shared" ca="1" si="161"/>
        <v>1.3357207456040876</v>
      </c>
      <c r="N333" s="304">
        <f t="shared" ca="1" si="162"/>
        <v>76.531161331181721</v>
      </c>
      <c r="P333" s="310">
        <f t="shared" ca="1" si="163"/>
        <v>9</v>
      </c>
      <c r="Q333" s="304">
        <f t="shared" ca="1" si="164"/>
        <v>175.25925925927461</v>
      </c>
      <c r="R333" s="306">
        <f t="shared" ca="1" si="165"/>
        <v>8.7954456591784108E-2</v>
      </c>
      <c r="S333" s="307">
        <f t="shared" ca="1" si="166"/>
        <v>8.0878273731156174</v>
      </c>
      <c r="T333" s="304">
        <f t="shared" ca="1" si="146"/>
        <v>79.341586530264209</v>
      </c>
      <c r="U333" s="311">
        <f t="shared" ca="1" si="147"/>
        <v>0</v>
      </c>
      <c r="V333" s="306">
        <f t="shared" ca="1" si="148"/>
        <v>1.1822428659830999</v>
      </c>
      <c r="W333" s="304">
        <f t="shared" ca="1" si="149"/>
        <v>126.02747748809169</v>
      </c>
      <c r="Y333" s="314" t="str">
        <f t="shared" ca="1" si="167"/>
        <v/>
      </c>
      <c r="Z333" s="315" t="str">
        <f t="shared" ca="1" si="168"/>
        <v/>
      </c>
      <c r="AA333" s="316" t="str">
        <f t="shared" ca="1" si="169"/>
        <v/>
      </c>
      <c r="AC333" s="310" t="e">
        <f t="shared" ca="1" si="170"/>
        <v>#N/A</v>
      </c>
      <c r="AD333" s="323" t="e">
        <f t="shared" ca="1" si="171"/>
        <v>#N/A</v>
      </c>
      <c r="AE333" s="324">
        <f t="shared" ca="1" si="150"/>
        <v>355.23739312807851</v>
      </c>
      <c r="AG333" s="306">
        <f t="shared" ca="1" si="172"/>
        <v>-3.4620279429716305</v>
      </c>
      <c r="AH333" s="304">
        <f t="shared" ca="1" si="173"/>
        <v>6.0784521059334047</v>
      </c>
    </row>
    <row r="334" spans="1:34" x14ac:dyDescent="0.2">
      <c r="A334" s="347">
        <f t="shared" ca="1" si="151"/>
        <v>0.01</v>
      </c>
      <c r="B334" s="304">
        <f t="shared" ca="1" si="152"/>
        <v>3.2999999999999736</v>
      </c>
      <c r="D334" s="306">
        <f t="shared" ca="1" si="153"/>
        <v>1.2494039131076111</v>
      </c>
      <c r="E334" s="307">
        <f t="shared" ca="1" si="154"/>
        <v>-4.5933610254699193</v>
      </c>
      <c r="F334" s="304">
        <f t="shared" ca="1" si="155"/>
        <v>4.7602495363578035</v>
      </c>
      <c r="G334" s="306">
        <f t="shared" ca="1" si="156"/>
        <v>42.344650998573016</v>
      </c>
      <c r="H334" s="307">
        <f t="shared" ca="1" si="157"/>
        <v>176.70361675835323</v>
      </c>
      <c r="I334" s="304">
        <f t="shared" ca="1" si="158"/>
        <v>181.70646010440555</v>
      </c>
      <c r="J334" s="306">
        <f t="shared" ca="1" si="159"/>
        <v>79.059743816698926</v>
      </c>
      <c r="K334" s="307">
        <f t="shared" ca="1" si="160"/>
        <v>357.00465896371333</v>
      </c>
      <c r="L334" s="304">
        <f t="shared" ca="1" si="145"/>
        <v>365.65389320251916</v>
      </c>
      <c r="M334" s="306">
        <f t="shared" ca="1" si="161"/>
        <v>1.3355949982444031</v>
      </c>
      <c r="N334" s="304">
        <f t="shared" ca="1" si="162"/>
        <v>76.523956538186894</v>
      </c>
      <c r="P334" s="310">
        <f t="shared" ca="1" si="163"/>
        <v>9</v>
      </c>
      <c r="Q334" s="304">
        <f t="shared" ca="1" si="164"/>
        <v>169.40740740742291</v>
      </c>
      <c r="R334" s="306">
        <f t="shared" ca="1" si="165"/>
        <v>8.5017684795186413E-2</v>
      </c>
      <c r="S334" s="307">
        <f t="shared" ca="1" si="166"/>
        <v>8.0869771962676662</v>
      </c>
      <c r="T334" s="304">
        <f t="shared" ca="1" si="146"/>
        <v>79.333246295385806</v>
      </c>
      <c r="U334" s="311">
        <f t="shared" ca="1" si="147"/>
        <v>0</v>
      </c>
      <c r="V334" s="306">
        <f t="shared" ca="1" si="148"/>
        <v>1.1820338844484195</v>
      </c>
      <c r="W334" s="304">
        <f t="shared" ca="1" si="149"/>
        <v>125.94730429887962</v>
      </c>
      <c r="Y334" s="314" t="str">
        <f t="shared" ca="1" si="167"/>
        <v/>
      </c>
      <c r="Z334" s="315" t="str">
        <f t="shared" ca="1" si="168"/>
        <v/>
      </c>
      <c r="AA334" s="316" t="str">
        <f t="shared" ca="1" si="169"/>
        <v/>
      </c>
      <c r="AC334" s="310" t="e">
        <f t="shared" ca="1" si="170"/>
        <v>#N/A</v>
      </c>
      <c r="AD334" s="323" t="e">
        <f t="shared" ca="1" si="171"/>
        <v>#N/A</v>
      </c>
      <c r="AE334" s="324">
        <f t="shared" ca="1" si="150"/>
        <v>357.00465896371333</v>
      </c>
      <c r="AG334" s="306">
        <f t="shared" ca="1" si="172"/>
        <v>-4.1760218506013542</v>
      </c>
      <c r="AH334" s="304">
        <f t="shared" ca="1" si="173"/>
        <v>5.3641711688456466</v>
      </c>
    </row>
    <row r="335" spans="1:34" x14ac:dyDescent="0.2">
      <c r="A335" s="347">
        <f t="shared" ca="1" si="151"/>
        <v>0.01</v>
      </c>
      <c r="B335" s="304">
        <f t="shared" ca="1" si="152"/>
        <v>3.3099999999999734</v>
      </c>
      <c r="D335" s="306">
        <f t="shared" ca="1" si="153"/>
        <v>1.083850028280922</v>
      </c>
      <c r="E335" s="307">
        <f t="shared" ca="1" si="154"/>
        <v>-5.2871094930659268</v>
      </c>
      <c r="F335" s="304">
        <f t="shared" ca="1" si="155"/>
        <v>5.3970600955957861</v>
      </c>
      <c r="G335" s="306">
        <f t="shared" ca="1" si="156"/>
        <v>42.355489498855825</v>
      </c>
      <c r="H335" s="307">
        <f t="shared" ca="1" si="157"/>
        <v>176.65074566342258</v>
      </c>
      <c r="I335" s="304">
        <f t="shared" ca="1" si="158"/>
        <v>181.65757191521331</v>
      </c>
      <c r="J335" s="306">
        <f t="shared" ca="1" si="159"/>
        <v>79.483244519186073</v>
      </c>
      <c r="K335" s="307">
        <f t="shared" ca="1" si="160"/>
        <v>358.77143077582218</v>
      </c>
      <c r="L335" s="304">
        <f t="shared" ca="1" si="145"/>
        <v>367.47044194088221</v>
      </c>
      <c r="M335" s="306">
        <f t="shared" ca="1" si="161"/>
        <v>1.3354691510049239</v>
      </c>
      <c r="N335" s="304">
        <f t="shared" ca="1" si="162"/>
        <v>76.516746022501366</v>
      </c>
      <c r="P335" s="310">
        <f t="shared" ca="1" si="163"/>
        <v>9</v>
      </c>
      <c r="Q335" s="304">
        <f t="shared" ca="1" si="164"/>
        <v>163.55555555557117</v>
      </c>
      <c r="R335" s="306">
        <f t="shared" ca="1" si="165"/>
        <v>8.208091299858869E-2</v>
      </c>
      <c r="S335" s="307">
        <f t="shared" ca="1" si="166"/>
        <v>8.0861563871376809</v>
      </c>
      <c r="T335" s="304">
        <f t="shared" ca="1" si="146"/>
        <v>79.325194157820647</v>
      </c>
      <c r="U335" s="311">
        <f t="shared" ca="1" si="147"/>
        <v>0</v>
      </c>
      <c r="V335" s="306">
        <f t="shared" ca="1" si="148"/>
        <v>1.1818249975992159</v>
      </c>
      <c r="W335" s="304">
        <f t="shared" ca="1" si="149"/>
        <v>125.85729587942353</v>
      </c>
      <c r="Y335" s="314" t="str">
        <f t="shared" ca="1" si="167"/>
        <v/>
      </c>
      <c r="Z335" s="315" t="str">
        <f t="shared" ca="1" si="168"/>
        <v/>
      </c>
      <c r="AA335" s="316" t="str">
        <f t="shared" ca="1" si="169"/>
        <v/>
      </c>
      <c r="AC335" s="310" t="e">
        <f t="shared" ca="1" si="170"/>
        <v>#N/A</v>
      </c>
      <c r="AD335" s="323" t="e">
        <f t="shared" ca="1" si="171"/>
        <v>#N/A</v>
      </c>
      <c r="AE335" s="324">
        <f t="shared" ca="1" si="150"/>
        <v>358.77143077582218</v>
      </c>
      <c r="AG335" s="306">
        <f t="shared" ca="1" si="172"/>
        <v>-4.8889627695646514</v>
      </c>
      <c r="AH335" s="304">
        <f t="shared" ca="1" si="173"/>
        <v>4.650942852962066</v>
      </c>
    </row>
    <row r="336" spans="1:34" x14ac:dyDescent="0.2">
      <c r="A336" s="347">
        <f t="shared" ca="1" si="151"/>
        <v>0.01</v>
      </c>
      <c r="B336" s="304">
        <f t="shared" ca="1" si="152"/>
        <v>3.3199999999999732</v>
      </c>
      <c r="D336" s="306">
        <f t="shared" ca="1" si="153"/>
        <v>0.91836859792124304</v>
      </c>
      <c r="E336" s="307">
        <f t="shared" ca="1" si="154"/>
        <v>-5.9797881541177365</v>
      </c>
      <c r="F336" s="304">
        <f t="shared" ca="1" si="155"/>
        <v>6.0498981189582555</v>
      </c>
      <c r="G336" s="306">
        <f t="shared" ca="1" si="156"/>
        <v>42.364673184835034</v>
      </c>
      <c r="H336" s="307">
        <f t="shared" ca="1" si="157"/>
        <v>176.5909477818814</v>
      </c>
      <c r="I336" s="304">
        <f t="shared" ca="1" si="158"/>
        <v>181.60156489568323</v>
      </c>
      <c r="J336" s="306">
        <f t="shared" ca="1" si="159"/>
        <v>79.906845332604533</v>
      </c>
      <c r="K336" s="307">
        <f t="shared" ca="1" si="160"/>
        <v>360.53763924304872</v>
      </c>
      <c r="L336" s="304">
        <f t="shared" ca="1" si="145"/>
        <v>369.28646501321919</v>
      </c>
      <c r="M336" s="306">
        <f t="shared" ca="1" si="161"/>
        <v>1.3353431988442359</v>
      </c>
      <c r="N336" s="304">
        <f t="shared" ca="1" si="162"/>
        <v>76.509529495273384</v>
      </c>
      <c r="P336" s="310">
        <f t="shared" ca="1" si="163"/>
        <v>9</v>
      </c>
      <c r="Q336" s="304">
        <f t="shared" ca="1" si="164"/>
        <v>157.70370370371944</v>
      </c>
      <c r="R336" s="306">
        <f t="shared" ca="1" si="165"/>
        <v>7.9144141201990981E-2</v>
      </c>
      <c r="S336" s="307">
        <f t="shared" ca="1" si="166"/>
        <v>8.0853649457256616</v>
      </c>
      <c r="T336" s="304">
        <f t="shared" ca="1" si="146"/>
        <v>79.317430117568748</v>
      </c>
      <c r="U336" s="311">
        <f t="shared" ca="1" si="147"/>
        <v>0</v>
      </c>
      <c r="V336" s="306">
        <f t="shared" ca="1" si="148"/>
        <v>1.1816162135894215</v>
      </c>
      <c r="W336" s="304">
        <f t="shared" ca="1" si="149"/>
        <v>125.75748093595733</v>
      </c>
      <c r="Y336" s="314" t="str">
        <f t="shared" ca="1" si="167"/>
        <v/>
      </c>
      <c r="Z336" s="315" t="str">
        <f t="shared" ca="1" si="168"/>
        <v/>
      </c>
      <c r="AA336" s="316" t="str">
        <f t="shared" ca="1" si="169"/>
        <v/>
      </c>
      <c r="AC336" s="310" t="e">
        <f t="shared" ca="1" si="170"/>
        <v>#N/A</v>
      </c>
      <c r="AD336" s="323" t="e">
        <f t="shared" ca="1" si="171"/>
        <v>#N/A</v>
      </c>
      <c r="AE336" s="324">
        <f t="shared" ca="1" si="150"/>
        <v>360.53763924304872</v>
      </c>
      <c r="AG336" s="306">
        <f t="shared" ca="1" si="172"/>
        <v>-5.6008459988870962</v>
      </c>
      <c r="AH336" s="304">
        <f t="shared" ca="1" si="173"/>
        <v>3.9387718474144515</v>
      </c>
    </row>
    <row r="337" spans="1:34" x14ac:dyDescent="0.2">
      <c r="A337" s="347">
        <f t="shared" ca="1" si="151"/>
        <v>0.01</v>
      </c>
      <c r="B337" s="304">
        <f t="shared" ca="1" si="152"/>
        <v>3.329999999999973</v>
      </c>
      <c r="D337" s="306">
        <f t="shared" ca="1" si="153"/>
        <v>0.75296088098231628</v>
      </c>
      <c r="E337" s="307">
        <f t="shared" ca="1" si="154"/>
        <v>-6.6713926269365285</v>
      </c>
      <c r="F337" s="304">
        <f t="shared" ca="1" si="155"/>
        <v>6.7137493005795754</v>
      </c>
      <c r="G337" s="306">
        <f t="shared" ca="1" si="156"/>
        <v>42.37220279364486</v>
      </c>
      <c r="H337" s="307">
        <f t="shared" ca="1" si="157"/>
        <v>176.52423385561204</v>
      </c>
      <c r="I337" s="304">
        <f t="shared" ca="1" si="158"/>
        <v>181.53844966809805</v>
      </c>
      <c r="J337" s="306">
        <f t="shared" ca="1" si="159"/>
        <v>80.330529712496926</v>
      </c>
      <c r="K337" s="307">
        <f t="shared" ca="1" si="160"/>
        <v>362.3032151512362</v>
      </c>
      <c r="L337" s="304">
        <f t="shared" ca="1" si="145"/>
        <v>371.10189128164421</v>
      </c>
      <c r="M337" s="306">
        <f t="shared" ca="1" si="161"/>
        <v>1.3352171367086483</v>
      </c>
      <c r="N337" s="304">
        <f t="shared" ca="1" si="162"/>
        <v>76.502306666947803</v>
      </c>
      <c r="P337" s="310">
        <f t="shared" ca="1" si="163"/>
        <v>9</v>
      </c>
      <c r="Q337" s="304">
        <f t="shared" ca="1" si="164"/>
        <v>151.85185185186771</v>
      </c>
      <c r="R337" s="306">
        <f t="shared" ca="1" si="165"/>
        <v>7.6207369405393258E-2</v>
      </c>
      <c r="S337" s="307">
        <f t="shared" ca="1" si="166"/>
        <v>8.0846028720316081</v>
      </c>
      <c r="T337" s="304">
        <f t="shared" ca="1" si="146"/>
        <v>79.309954174630079</v>
      </c>
      <c r="U337" s="311">
        <f t="shared" ca="1" si="147"/>
        <v>0</v>
      </c>
      <c r="V337" s="306">
        <f t="shared" ca="1" si="148"/>
        <v>1.1814075405546436</v>
      </c>
      <c r="W337" s="304">
        <f t="shared" ca="1" si="149"/>
        <v>125.64788935472798</v>
      </c>
      <c r="Y337" s="314" t="str">
        <f t="shared" ca="1" si="167"/>
        <v/>
      </c>
      <c r="Z337" s="315" t="str">
        <f t="shared" ca="1" si="168"/>
        <v/>
      </c>
      <c r="AA337" s="316" t="str">
        <f t="shared" ca="1" si="169"/>
        <v/>
      </c>
      <c r="AC337" s="310" t="e">
        <f t="shared" ca="1" si="170"/>
        <v>#N/A</v>
      </c>
      <c r="AD337" s="323" t="e">
        <f t="shared" ca="1" si="171"/>
        <v>#N/A</v>
      </c>
      <c r="AE337" s="324">
        <f t="shared" ca="1" si="150"/>
        <v>362.3032151512362</v>
      </c>
      <c r="AG337" s="306">
        <f t="shared" ca="1" si="172"/>
        <v>-6.3116670059005733</v>
      </c>
      <c r="AH337" s="304">
        <f t="shared" ca="1" si="173"/>
        <v>3.2276626729783979</v>
      </c>
    </row>
    <row r="338" spans="1:34" x14ac:dyDescent="0.2">
      <c r="A338" s="347">
        <f t="shared" ca="1" si="151"/>
        <v>0.01</v>
      </c>
      <c r="B338" s="304">
        <f t="shared" ca="1" si="152"/>
        <v>3.3399999999999728</v>
      </c>
      <c r="D338" s="306">
        <f t="shared" ca="1" si="153"/>
        <v>0.58762808629539676</v>
      </c>
      <c r="E338" s="307">
        <f t="shared" ca="1" si="154"/>
        <v>-7.3619186899366902</v>
      </c>
      <c r="F338" s="304">
        <f t="shared" ca="1" si="155"/>
        <v>7.3853336800067702</v>
      </c>
      <c r="G338" s="306">
        <f t="shared" ca="1" si="156"/>
        <v>42.378079074507816</v>
      </c>
      <c r="H338" s="307">
        <f t="shared" ca="1" si="157"/>
        <v>176.45061466871266</v>
      </c>
      <c r="I338" s="304">
        <f t="shared" ca="1" si="158"/>
        <v>181.46823689839428</v>
      </c>
      <c r="J338" s="306">
        <f t="shared" ca="1" si="159"/>
        <v>80.754281121837693</v>
      </c>
      <c r="K338" s="307">
        <f t="shared" ca="1" si="160"/>
        <v>364.0680893938578</v>
      </c>
      <c r="L338" s="304">
        <f t="shared" ca="1" si="145"/>
        <v>372.91664971464979</v>
      </c>
      <c r="M338" s="306">
        <f t="shared" ca="1" si="161"/>
        <v>1.3350909595310398</v>
      </c>
      <c r="N338" s="304">
        <f t="shared" ca="1" si="162"/>
        <v>76.495077247199973</v>
      </c>
      <c r="P338" s="310">
        <f t="shared" ca="1" si="163"/>
        <v>9</v>
      </c>
      <c r="Q338" s="304">
        <f t="shared" ca="1" si="164"/>
        <v>146.00000000001597</v>
      </c>
      <c r="R338" s="306">
        <f t="shared" ca="1" si="165"/>
        <v>7.3270597608795549E-2</v>
      </c>
      <c r="S338" s="307">
        <f t="shared" ca="1" si="166"/>
        <v>8.0838701660555206</v>
      </c>
      <c r="T338" s="304">
        <f t="shared" ca="1" si="146"/>
        <v>79.302766329004655</v>
      </c>
      <c r="U338" s="311">
        <f t="shared" ca="1" si="147"/>
        <v>0</v>
      </c>
      <c r="V338" s="306">
        <f t="shared" ca="1" si="148"/>
        <v>1.1811989866121342</v>
      </c>
      <c r="W338" s="304">
        <f t="shared" ca="1" si="149"/>
        <v>125.5285521921063</v>
      </c>
      <c r="Y338" s="314" t="str">
        <f t="shared" ca="1" si="167"/>
        <v/>
      </c>
      <c r="Z338" s="315" t="str">
        <f t="shared" ca="1" si="168"/>
        <v/>
      </c>
      <c r="AA338" s="316" t="str">
        <f t="shared" ca="1" si="169"/>
        <v/>
      </c>
      <c r="AC338" s="310" t="e">
        <f t="shared" ca="1" si="170"/>
        <v>#N/A</v>
      </c>
      <c r="AD338" s="323" t="e">
        <f t="shared" ca="1" si="171"/>
        <v>#N/A</v>
      </c>
      <c r="AE338" s="324">
        <f t="shared" ca="1" si="150"/>
        <v>364.0680893938578</v>
      </c>
      <c r="AG338" s="306">
        <f t="shared" ca="1" si="172"/>
        <v>-7.0214214252631244</v>
      </c>
      <c r="AH338" s="304">
        <f t="shared" ca="1" si="173"/>
        <v>2.5176196830507354</v>
      </c>
    </row>
    <row r="339" spans="1:34" x14ac:dyDescent="0.2">
      <c r="A339" s="347">
        <f t="shared" ca="1" si="151"/>
        <v>0.01</v>
      </c>
      <c r="B339" s="304">
        <f t="shared" ca="1" si="152"/>
        <v>3.3499999999999726</v>
      </c>
      <c r="D339" s="306">
        <f t="shared" ca="1" si="153"/>
        <v>0.42237137271538894</v>
      </c>
      <c r="E339" s="307">
        <f t="shared" ca="1" si="154"/>
        <v>-8.0513622806483038</v>
      </c>
      <c r="F339" s="304">
        <f t="shared" ca="1" si="155"/>
        <v>8.06243338891775</v>
      </c>
      <c r="G339" s="306">
        <f t="shared" ca="1" si="156"/>
        <v>42.382302788234973</v>
      </c>
      <c r="H339" s="307">
        <f t="shared" ca="1" si="157"/>
        <v>176.37010104590618</v>
      </c>
      <c r="I339" s="304">
        <f t="shared" ca="1" si="158"/>
        <v>181.39093729449877</v>
      </c>
      <c r="J339" s="306">
        <f t="shared" ca="1" si="159"/>
        <v>81.178083031151402</v>
      </c>
      <c r="K339" s="307">
        <f t="shared" ca="1" si="160"/>
        <v>365.8321929724309</v>
      </c>
      <c r="L339" s="304">
        <f t="shared" ca="1" si="145"/>
        <v>374.7306693875355</v>
      </c>
      <c r="M339" s="306">
        <f t="shared" ca="1" si="161"/>
        <v>1.3349646622296985</v>
      </c>
      <c r="N339" s="304">
        <f t="shared" ca="1" si="162"/>
        <v>76.48784094486922</v>
      </c>
      <c r="P339" s="310">
        <f t="shared" ca="1" si="163"/>
        <v>9</v>
      </c>
      <c r="Q339" s="304">
        <f t="shared" ca="1" si="164"/>
        <v>140.14814814816427</v>
      </c>
      <c r="R339" s="306">
        <f t="shared" ca="1" si="165"/>
        <v>7.0333825812197839E-2</v>
      </c>
      <c r="S339" s="307">
        <f t="shared" ca="1" si="166"/>
        <v>8.0831668277973989</v>
      </c>
      <c r="T339" s="304">
        <f t="shared" ca="1" si="146"/>
        <v>79.29586658069249</v>
      </c>
      <c r="U339" s="311">
        <f t="shared" ca="1" si="147"/>
        <v>0</v>
      </c>
      <c r="V339" s="306">
        <f t="shared" ca="1" si="148"/>
        <v>1.1809905598607588</v>
      </c>
      <c r="W339" s="304">
        <f t="shared" ca="1" si="149"/>
        <v>125.39950166470463</v>
      </c>
      <c r="Y339" s="314" t="str">
        <f t="shared" ca="1" si="167"/>
        <v/>
      </c>
      <c r="Z339" s="315" t="str">
        <f t="shared" ca="1" si="168"/>
        <v/>
      </c>
      <c r="AA339" s="316" t="str">
        <f t="shared" ca="1" si="169"/>
        <v/>
      </c>
      <c r="AC339" s="310" t="e">
        <f t="shared" ca="1" si="170"/>
        <v>#N/A</v>
      </c>
      <c r="AD339" s="323" t="e">
        <f t="shared" ca="1" si="171"/>
        <v>#N/A</v>
      </c>
      <c r="AE339" s="324">
        <f t="shared" ca="1" si="150"/>
        <v>365.8321929724309</v>
      </c>
      <c r="AG339" s="306">
        <f t="shared" ca="1" si="172"/>
        <v>-7.7301050579698032</v>
      </c>
      <c r="AH339" s="304">
        <f t="shared" ca="1" si="173"/>
        <v>1.8086470646358899</v>
      </c>
    </row>
    <row r="340" spans="1:34" x14ac:dyDescent="0.2">
      <c r="A340" s="347">
        <f t="shared" ca="1" si="151"/>
        <v>0.01</v>
      </c>
      <c r="B340" s="304">
        <f t="shared" ca="1" si="152"/>
        <v>3.3599999999999723</v>
      </c>
      <c r="D340" s="306">
        <f t="shared" ca="1" si="153"/>
        <v>0.25719184926535854</v>
      </c>
      <c r="E340" s="307">
        <f t="shared" ca="1" si="154"/>
        <v>-8.7397194947201733</v>
      </c>
      <c r="F340" s="304">
        <f t="shared" ca="1" si="155"/>
        <v>8.7435029875742813</v>
      </c>
      <c r="G340" s="306">
        <f t="shared" ca="1" si="156"/>
        <v>42.384874706727629</v>
      </c>
      <c r="H340" s="307">
        <f t="shared" ca="1" si="157"/>
        <v>176.28270385095897</v>
      </c>
      <c r="I340" s="304">
        <f t="shared" ca="1" si="158"/>
        <v>181.30656160467527</v>
      </c>
      <c r="J340" s="306">
        <f t="shared" ca="1" si="159"/>
        <v>81.601918918626211</v>
      </c>
      <c r="K340" s="307">
        <f t="shared" ca="1" si="160"/>
        <v>367.59545699691523</v>
      </c>
      <c r="L340" s="304">
        <f t="shared" ca="1" si="145"/>
        <v>376.54387948282067</v>
      </c>
      <c r="M340" s="306">
        <f t="shared" ca="1" si="161"/>
        <v>1.3348382397071534</v>
      </c>
      <c r="N340" s="304">
        <f t="shared" ca="1" si="162"/>
        <v>76.480597467891997</v>
      </c>
      <c r="P340" s="310">
        <f t="shared" ca="1" si="163"/>
        <v>9</v>
      </c>
      <c r="Q340" s="304">
        <f t="shared" ca="1" si="164"/>
        <v>134.29629629631253</v>
      </c>
      <c r="R340" s="306">
        <f t="shared" ca="1" si="165"/>
        <v>6.739705401560013E-2</v>
      </c>
      <c r="S340" s="307">
        <f t="shared" ca="1" si="166"/>
        <v>8.0824928572572432</v>
      </c>
      <c r="T340" s="304">
        <f t="shared" ca="1" si="146"/>
        <v>79.289254929693556</v>
      </c>
      <c r="U340" s="311">
        <f t="shared" ca="1" si="147"/>
        <v>0</v>
      </c>
      <c r="V340" s="306">
        <f t="shared" ca="1" si="148"/>
        <v>1.1807822683809712</v>
      </c>
      <c r="W340" s="304">
        <f t="shared" ca="1" si="149"/>
        <v>125.2607711395047</v>
      </c>
      <c r="Y340" s="314" t="str">
        <f t="shared" ca="1" si="167"/>
        <v/>
      </c>
      <c r="Z340" s="315" t="str">
        <f t="shared" ca="1" si="168"/>
        <v/>
      </c>
      <c r="AA340" s="316" t="str">
        <f t="shared" ca="1" si="169"/>
        <v/>
      </c>
      <c r="AC340" s="310" t="e">
        <f t="shared" ca="1" si="170"/>
        <v>#N/A</v>
      </c>
      <c r="AD340" s="323" t="e">
        <f t="shared" ca="1" si="171"/>
        <v>#N/A</v>
      </c>
      <c r="AE340" s="324">
        <f t="shared" ca="1" si="150"/>
        <v>367.59545699691523</v>
      </c>
      <c r="AG340" s="306">
        <f t="shared" ca="1" si="172"/>
        <v>-8.4377138703547576</v>
      </c>
      <c r="AH340" s="304">
        <f t="shared" ca="1" si="173"/>
        <v>1.1007488393410088</v>
      </c>
    </row>
    <row r="341" spans="1:34" x14ac:dyDescent="0.2">
      <c r="A341" s="347">
        <f t="shared" ca="1" si="151"/>
        <v>0.01</v>
      </c>
      <c r="B341" s="304">
        <f t="shared" ca="1" si="152"/>
        <v>3.3699999999999721</v>
      </c>
      <c r="D341" s="306">
        <f t="shared" ca="1" si="153"/>
        <v>9.2090575279285755E-2</v>
      </c>
      <c r="E341" s="307">
        <f t="shared" ca="1" si="154"/>
        <v>-9.4269865849138395</v>
      </c>
      <c r="F341" s="304">
        <f t="shared" ca="1" si="155"/>
        <v>9.4274363825061567</v>
      </c>
      <c r="G341" s="306">
        <f t="shared" ca="1" si="156"/>
        <v>42.385795612480422</v>
      </c>
      <c r="H341" s="307">
        <f t="shared" ca="1" si="157"/>
        <v>176.18843398510984</v>
      </c>
      <c r="I341" s="304">
        <f t="shared" ca="1" si="158"/>
        <v>181.2151206158812</v>
      </c>
      <c r="J341" s="306">
        <f t="shared" ca="1" si="159"/>
        <v>82.025772270222248</v>
      </c>
      <c r="K341" s="307">
        <f t="shared" ca="1" si="160"/>
        <v>369.3578126860956</v>
      </c>
      <c r="L341" s="304">
        <f t="shared" ca="1" si="145"/>
        <v>378.35620929064083</v>
      </c>
      <c r="M341" s="306">
        <f t="shared" ca="1" si="161"/>
        <v>1.3347116868490023</v>
      </c>
      <c r="N341" s="304">
        <f t="shared" ca="1" si="162"/>
        <v>76.473346523234611</v>
      </c>
      <c r="P341" s="310">
        <f t="shared" ca="1" si="163"/>
        <v>9</v>
      </c>
      <c r="Q341" s="304">
        <f t="shared" ca="1" si="164"/>
        <v>128.44444444446083</v>
      </c>
      <c r="R341" s="306">
        <f t="shared" ca="1" si="165"/>
        <v>6.4460282219002421E-2</v>
      </c>
      <c r="S341" s="307">
        <f t="shared" ca="1" si="166"/>
        <v>8.0818482544350534</v>
      </c>
      <c r="T341" s="304">
        <f t="shared" ca="1" si="146"/>
        <v>79.28293137600788</v>
      </c>
      <c r="U341" s="311">
        <f t="shared" ca="1" si="147"/>
        <v>0</v>
      </c>
      <c r="V341" s="306">
        <f t="shared" ca="1" si="148"/>
        <v>1.1805741202347901</v>
      </c>
      <c r="W341" s="304">
        <f t="shared" ca="1" si="149"/>
        <v>125.11239512399851</v>
      </c>
      <c r="Y341" s="314" t="str">
        <f t="shared" ca="1" si="167"/>
        <v/>
      </c>
      <c r="Z341" s="315" t="str">
        <f t="shared" ca="1" si="168"/>
        <v/>
      </c>
      <c r="AA341" s="316" t="str">
        <f t="shared" ca="1" si="169"/>
        <v/>
      </c>
      <c r="AC341" s="310" t="e">
        <f t="shared" ca="1" si="170"/>
        <v>#N/A</v>
      </c>
      <c r="AD341" s="323" t="e">
        <f t="shared" ca="1" si="171"/>
        <v>#N/A</v>
      </c>
      <c r="AE341" s="324">
        <f t="shared" ca="1" si="150"/>
        <v>369.3578126860956</v>
      </c>
      <c r="AG341" s="306">
        <f t="shared" ca="1" si="172"/>
        <v>-9.1442439930849986</v>
      </c>
      <c r="AH341" s="304">
        <f t="shared" ca="1" si="173"/>
        <v>0.39392886437938684</v>
      </c>
    </row>
    <row r="342" spans="1:34" x14ac:dyDescent="0.2">
      <c r="A342" s="347">
        <f t="shared" ca="1" si="151"/>
        <v>0.01</v>
      </c>
      <c r="B342" s="304">
        <f t="shared" ca="1" si="152"/>
        <v>3.3799999999999719</v>
      </c>
      <c r="D342" s="306">
        <f t="shared" ca="1" si="153"/>
        <v>-7.2931439457071937E-2</v>
      </c>
      <c r="E342" s="307">
        <f t="shared" ca="1" si="154"/>
        <v>-10.11315996008903</v>
      </c>
      <c r="F342" s="304">
        <f t="shared" ca="1" si="155"/>
        <v>10.113422930601153</v>
      </c>
      <c r="G342" s="306">
        <f t="shared" ca="1" si="156"/>
        <v>42.385066298085853</v>
      </c>
      <c r="H342" s="307">
        <f t="shared" ca="1" si="157"/>
        <v>176.08730238550896</v>
      </c>
      <c r="I342" s="304">
        <f t="shared" ca="1" si="158"/>
        <v>181.1166251521345</v>
      </c>
      <c r="J342" s="306">
        <f t="shared" ca="1" si="159"/>
        <v>82.449626579775085</v>
      </c>
      <c r="K342" s="307">
        <f t="shared" ca="1" si="160"/>
        <v>371.1191913679487</v>
      </c>
      <c r="L342" s="304">
        <f t="shared" ca="1" si="145"/>
        <v>380.16758820912713</v>
      </c>
      <c r="M342" s="306">
        <f t="shared" ca="1" si="161"/>
        <v>1.3345849985227278</v>
      </c>
      <c r="N342" s="304">
        <f t="shared" ca="1" si="162"/>
        <v>76.466087816825507</v>
      </c>
      <c r="P342" s="310">
        <f t="shared" ca="1" si="163"/>
        <v>9</v>
      </c>
      <c r="Q342" s="304">
        <f t="shared" ca="1" si="164"/>
        <v>122.59259259260908</v>
      </c>
      <c r="R342" s="306">
        <f t="shared" ca="1" si="165"/>
        <v>6.1523510422404705E-2</v>
      </c>
      <c r="S342" s="307">
        <f t="shared" ca="1" si="166"/>
        <v>8.0812330193308295</v>
      </c>
      <c r="T342" s="304">
        <f t="shared" ca="1" si="146"/>
        <v>79.276895919635436</v>
      </c>
      <c r="U342" s="311">
        <f t="shared" ca="1" si="147"/>
        <v>0</v>
      </c>
      <c r="V342" s="306">
        <f t="shared" ca="1" si="148"/>
        <v>1.1803661234657761</v>
      </c>
      <c r="W342" s="304">
        <f t="shared" ca="1" si="149"/>
        <v>124.95440925634287</v>
      </c>
      <c r="Y342" s="314" t="str">
        <f t="shared" ca="1" si="167"/>
        <v/>
      </c>
      <c r="Z342" s="315" t="str">
        <f t="shared" ca="1" si="168"/>
        <v/>
      </c>
      <c r="AA342" s="316" t="str">
        <f t="shared" ca="1" si="169"/>
        <v/>
      </c>
      <c r="AC342" s="310" t="e">
        <f t="shared" ca="1" si="170"/>
        <v>#N/A</v>
      </c>
      <c r="AD342" s="323" t="e">
        <f t="shared" ca="1" si="171"/>
        <v>#N/A</v>
      </c>
      <c r="AE342" s="324">
        <f t="shared" ca="1" si="150"/>
        <v>371.1191913679487</v>
      </c>
      <c r="AG342" s="306">
        <f t="shared" ca="1" si="172"/>
        <v>-9.849691720146275</v>
      </c>
      <c r="AH342" s="304">
        <f t="shared" ca="1" si="173"/>
        <v>-0.31180916641828055</v>
      </c>
    </row>
    <row r="343" spans="1:34" x14ac:dyDescent="0.2">
      <c r="A343" s="347">
        <f t="shared" ca="1" si="151"/>
        <v>0.01</v>
      </c>
      <c r="B343" s="304">
        <f t="shared" ca="1" si="152"/>
        <v>3.3899999999999717</v>
      </c>
      <c r="D343" s="306">
        <f t="shared" ca="1" si="153"/>
        <v>-0.23787323456724505</v>
      </c>
      <c r="E343" s="307">
        <f t="shared" ca="1" si="154"/>
        <v>-10.798236184180588</v>
      </c>
      <c r="F343" s="304">
        <f t="shared" ca="1" si="155"/>
        <v>10.800855908911592</v>
      </c>
      <c r="G343" s="306">
        <f t="shared" ca="1" si="156"/>
        <v>42.382687565740177</v>
      </c>
      <c r="H343" s="307">
        <f t="shared" ca="1" si="157"/>
        <v>175.97932002366716</v>
      </c>
      <c r="I343" s="304">
        <f t="shared" ca="1" si="158"/>
        <v>181.01108607289061</v>
      </c>
      <c r="J343" s="306">
        <f t="shared" ca="1" si="159"/>
        <v>82.873465349094218</v>
      </c>
      <c r="K343" s="307">
        <f t="shared" ca="1" si="160"/>
        <v>372.87952447999459</v>
      </c>
      <c r="L343" s="304">
        <f t="shared" ca="1" si="145"/>
        <v>381.97794574476995</v>
      </c>
      <c r="M343" s="306">
        <f t="shared" ca="1" si="161"/>
        <v>1.3344581695765079</v>
      </c>
      <c r="N343" s="304">
        <f t="shared" ca="1" si="162"/>
        <v>76.458821053487014</v>
      </c>
      <c r="P343" s="310">
        <f t="shared" ca="1" si="163"/>
        <v>9</v>
      </c>
      <c r="Q343" s="304">
        <f t="shared" ca="1" si="164"/>
        <v>116.74074074075736</v>
      </c>
      <c r="R343" s="306">
        <f t="shared" ca="1" si="165"/>
        <v>5.8586738625806996E-2</v>
      </c>
      <c r="S343" s="307">
        <f t="shared" ca="1" si="166"/>
        <v>8.0806471519445715</v>
      </c>
      <c r="T343" s="304">
        <f t="shared" ca="1" si="146"/>
        <v>79.27114856057625</v>
      </c>
      <c r="U343" s="311">
        <f t="shared" ca="1" si="147"/>
        <v>0</v>
      </c>
      <c r="V343" s="306">
        <f t="shared" ca="1" si="148"/>
        <v>1.1801582860990141</v>
      </c>
      <c r="W343" s="304">
        <f t="shared" ca="1" si="149"/>
        <v>124.78685029553175</v>
      </c>
      <c r="Y343" s="314" t="str">
        <f t="shared" ca="1" si="167"/>
        <v/>
      </c>
      <c r="Z343" s="315" t="str">
        <f t="shared" ca="1" si="168"/>
        <v/>
      </c>
      <c r="AA343" s="316" t="str">
        <f t="shared" ca="1" si="169"/>
        <v/>
      </c>
      <c r="AC343" s="310" t="e">
        <f t="shared" ca="1" si="170"/>
        <v>#N/A</v>
      </c>
      <c r="AD343" s="323" t="e">
        <f t="shared" ca="1" si="171"/>
        <v>#N/A</v>
      </c>
      <c r="AE343" s="324">
        <f t="shared" ca="1" si="150"/>
        <v>372.87952447999459</v>
      </c>
      <c r="AG343" s="306">
        <f t="shared" ca="1" si="172"/>
        <v>-10.554053507821211</v>
      </c>
      <c r="AH343" s="304">
        <f t="shared" ca="1" si="173"/>
        <v>-1.0164617215848768</v>
      </c>
    </row>
    <row r="344" spans="1:34" x14ac:dyDescent="0.2">
      <c r="A344" s="347">
        <f t="shared" ca="1" si="151"/>
        <v>0.01</v>
      </c>
      <c r="B344" s="304">
        <f t="shared" ca="1" si="152"/>
        <v>3.3999999999999715</v>
      </c>
      <c r="D344" s="306">
        <f t="shared" ca="1" si="153"/>
        <v>-0.40273389894724199</v>
      </c>
      <c r="E344" s="307">
        <f t="shared" ca="1" si="154"/>
        <v>-11.48221197516756</v>
      </c>
      <c r="F344" s="304">
        <f t="shared" ca="1" si="155"/>
        <v>11.489272667842929</v>
      </c>
      <c r="G344" s="306">
        <f t="shared" ca="1" si="156"/>
        <v>42.378660226750704</v>
      </c>
      <c r="H344" s="307">
        <f t="shared" ca="1" si="157"/>
        <v>175.86449790391549</v>
      </c>
      <c r="I344" s="304">
        <f t="shared" ca="1" si="158"/>
        <v>180.89851427142978</v>
      </c>
      <c r="J344" s="306">
        <f t="shared" ca="1" si="159"/>
        <v>83.297272088056673</v>
      </c>
      <c r="K344" s="307">
        <f t="shared" ca="1" si="160"/>
        <v>374.63874356963248</v>
      </c>
      <c r="L344" s="304">
        <f t="shared" ca="1" si="145"/>
        <v>383.78721151276602</v>
      </c>
      <c r="M344" s="306">
        <f t="shared" ca="1" si="161"/>
        <v>1.3343311948380145</v>
      </c>
      <c r="N344" s="304">
        <f t="shared" ca="1" si="162"/>
        <v>76.451545936866566</v>
      </c>
      <c r="P344" s="310">
        <f t="shared" ca="1" si="163"/>
        <v>9</v>
      </c>
      <c r="Q344" s="304">
        <f t="shared" ca="1" si="164"/>
        <v>110.88888888890563</v>
      </c>
      <c r="R344" s="306">
        <f t="shared" ca="1" si="165"/>
        <v>5.564996682920928E-2</v>
      </c>
      <c r="S344" s="307">
        <f t="shared" ca="1" si="166"/>
        <v>8.0800906522762794</v>
      </c>
      <c r="T344" s="304">
        <f t="shared" ca="1" si="146"/>
        <v>79.26568929883031</v>
      </c>
      <c r="U344" s="311">
        <f t="shared" ca="1" si="147"/>
        <v>0</v>
      </c>
      <c r="V344" s="306">
        <f t="shared" ca="1" si="148"/>
        <v>1.1799506161410944</v>
      </c>
      <c r="W344" s="304">
        <f t="shared" ca="1" si="149"/>
        <v>124.60975611158712</v>
      </c>
      <c r="Y344" s="314" t="str">
        <f t="shared" ca="1" si="167"/>
        <v/>
      </c>
      <c r="Z344" s="315" t="str">
        <f t="shared" ca="1" si="168"/>
        <v/>
      </c>
      <c r="AA344" s="316" t="str">
        <f t="shared" ca="1" si="169"/>
        <v/>
      </c>
      <c r="AC344" s="310" t="e">
        <f t="shared" ca="1" si="170"/>
        <v>#N/A</v>
      </c>
      <c r="AD344" s="323" t="e">
        <f t="shared" ca="1" si="171"/>
        <v>#N/A</v>
      </c>
      <c r="AE344" s="324">
        <f t="shared" ca="1" si="150"/>
        <v>374.63874356963248</v>
      </c>
      <c r="AG344" s="306">
        <f t="shared" ca="1" si="172"/>
        <v>-11.257325973660286</v>
      </c>
      <c r="AH344" s="304">
        <f t="shared" ca="1" si="173"/>
        <v>-1.7200254309907854</v>
      </c>
    </row>
    <row r="345" spans="1:34" x14ac:dyDescent="0.2">
      <c r="A345" s="347">
        <f t="shared" ca="1" si="151"/>
        <v>0.01</v>
      </c>
      <c r="B345" s="304">
        <f t="shared" ca="1" si="152"/>
        <v>3.4099999999999713</v>
      </c>
      <c r="D345" s="306">
        <f t="shared" ca="1" si="153"/>
        <v>-0.56751257063090477</v>
      </c>
      <c r="E345" s="307">
        <f t="shared" ca="1" si="154"/>
        <v>-12.16508420403447</v>
      </c>
      <c r="F345" s="304">
        <f t="shared" ca="1" si="155"/>
        <v>12.17831450608306</v>
      </c>
      <c r="G345" s="306">
        <f t="shared" ca="1" si="156"/>
        <v>42.372985101044392</v>
      </c>
      <c r="H345" s="307">
        <f t="shared" ca="1" si="157"/>
        <v>175.74284706187515</v>
      </c>
      <c r="I345" s="304">
        <f t="shared" ca="1" si="158"/>
        <v>180.77892067325485</v>
      </c>
      <c r="J345" s="306">
        <f t="shared" ca="1" si="159"/>
        <v>83.721030314695653</v>
      </c>
      <c r="K345" s="307">
        <f t="shared" ca="1" si="160"/>
        <v>376.39678029446145</v>
      </c>
      <c r="L345" s="304">
        <f t="shared" ca="1" si="145"/>
        <v>385.59531523734995</v>
      </c>
      <c r="M345" s="306">
        <f t="shared" ca="1" si="161"/>
        <v>1.3342040691132053</v>
      </c>
      <c r="N345" s="304">
        <f t="shared" ca="1" si="162"/>
        <v>76.444262169367462</v>
      </c>
      <c r="P345" s="310">
        <f t="shared" ca="1" si="163"/>
        <v>9</v>
      </c>
      <c r="Q345" s="304">
        <f t="shared" ca="1" si="164"/>
        <v>105.03703703705391</v>
      </c>
      <c r="R345" s="306">
        <f t="shared" ca="1" si="165"/>
        <v>5.2713195032611571E-2</v>
      </c>
      <c r="S345" s="307">
        <f t="shared" ca="1" si="166"/>
        <v>8.0795635203259533</v>
      </c>
      <c r="T345" s="304">
        <f t="shared" ca="1" si="146"/>
        <v>79.2605181343976</v>
      </c>
      <c r="U345" s="311">
        <f t="shared" ca="1" si="147"/>
        <v>0</v>
      </c>
      <c r="V345" s="306">
        <f t="shared" ca="1" si="148"/>
        <v>1.1797431215801</v>
      </c>
      <c r="W345" s="304">
        <f t="shared" ca="1" si="149"/>
        <v>124.42316567577157</v>
      </c>
      <c r="Y345" s="314" t="str">
        <f t="shared" ca="1" si="167"/>
        <v/>
      </c>
      <c r="Z345" s="315" t="str">
        <f t="shared" ca="1" si="168"/>
        <v/>
      </c>
      <c r="AA345" s="316" t="str">
        <f t="shared" ca="1" si="169"/>
        <v/>
      </c>
      <c r="AC345" s="310" t="e">
        <f t="shared" ca="1" si="170"/>
        <v>#N/A</v>
      </c>
      <c r="AD345" s="323" t="e">
        <f t="shared" ca="1" si="171"/>
        <v>#N/A</v>
      </c>
      <c r="AE345" s="324">
        <f t="shared" ca="1" si="150"/>
        <v>376.39678029446145</v>
      </c>
      <c r="AG345" s="306">
        <f t="shared" ca="1" si="172"/>
        <v>-11.95950589544581</v>
      </c>
      <c r="AH345" s="304">
        <f t="shared" ca="1" si="173"/>
        <v>-2.4224970848107881</v>
      </c>
    </row>
    <row r="346" spans="1:34" x14ac:dyDescent="0.2">
      <c r="A346" s="347">
        <f t="shared" ca="1" si="151"/>
        <v>0.01</v>
      </c>
      <c r="B346" s="304">
        <f t="shared" ca="1" si="152"/>
        <v>3.4199999999999711</v>
      </c>
      <c r="D346" s="306">
        <f t="shared" ca="1" si="153"/>
        <v>-0.73220843665759916</v>
      </c>
      <c r="E346" s="307">
        <f t="shared" ca="1" si="154"/>
        <v>-12.846849893725318</v>
      </c>
      <c r="F346" s="304">
        <f t="shared" ca="1" si="155"/>
        <v>12.867699148900817</v>
      </c>
      <c r="G346" s="306">
        <f t="shared" ca="1" si="156"/>
        <v>42.365663016677814</v>
      </c>
      <c r="H346" s="307">
        <f t="shared" ca="1" si="157"/>
        <v>175.6143785629379</v>
      </c>
      <c r="I346" s="304">
        <f t="shared" ca="1" si="158"/>
        <v>180.65231623449938</v>
      </c>
      <c r="J346" s="306">
        <f t="shared" ca="1" si="159"/>
        <v>84.144723555284259</v>
      </c>
      <c r="K346" s="307">
        <f t="shared" ca="1" si="160"/>
        <v>378.15356642258553</v>
      </c>
      <c r="L346" s="304">
        <f t="shared" ca="1" si="145"/>
        <v>387.40218675210912</v>
      </c>
      <c r="M346" s="306">
        <f t="shared" ca="1" si="161"/>
        <v>1.3340767871851009</v>
      </c>
      <c r="N346" s="304">
        <f t="shared" ca="1" si="162"/>
        <v>76.436969452078785</v>
      </c>
      <c r="P346" s="310">
        <f t="shared" ca="1" si="163"/>
        <v>9</v>
      </c>
      <c r="Q346" s="304">
        <f t="shared" ca="1" si="164"/>
        <v>99.185185185202172</v>
      </c>
      <c r="R346" s="306">
        <f t="shared" ca="1" si="165"/>
        <v>4.9776423236013854E-2</v>
      </c>
      <c r="S346" s="307">
        <f t="shared" ca="1" si="166"/>
        <v>8.079065756093593</v>
      </c>
      <c r="T346" s="304">
        <f t="shared" ca="1" si="146"/>
        <v>79.255635067278149</v>
      </c>
      <c r="U346" s="311">
        <f t="shared" ca="1" si="147"/>
        <v>0</v>
      </c>
      <c r="V346" s="306">
        <f t="shared" ca="1" si="148"/>
        <v>1.1795358103855933</v>
      </c>
      <c r="W346" s="304">
        <f t="shared" ca="1" si="149"/>
        <v>124.22711905082429</v>
      </c>
      <c r="Y346" s="314" t="str">
        <f t="shared" ca="1" si="167"/>
        <v/>
      </c>
      <c r="Z346" s="315" t="str">
        <f t="shared" ca="1" si="168"/>
        <v/>
      </c>
      <c r="AA346" s="316" t="str">
        <f t="shared" ca="1" si="169"/>
        <v/>
      </c>
      <c r="AC346" s="310" t="e">
        <f t="shared" ca="1" si="170"/>
        <v>#N/A</v>
      </c>
      <c r="AD346" s="323" t="e">
        <f t="shared" ca="1" si="171"/>
        <v>#N/A</v>
      </c>
      <c r="AE346" s="324">
        <f t="shared" ca="1" si="150"/>
        <v>378.15356642258553</v>
      </c>
      <c r="AG346" s="306">
        <f t="shared" ca="1" si="172"/>
        <v>-12.660590210149408</v>
      </c>
      <c r="AH346" s="304">
        <f t="shared" ca="1" si="173"/>
        <v>-3.1238736324845213</v>
      </c>
    </row>
    <row r="347" spans="1:34" x14ac:dyDescent="0.2">
      <c r="A347" s="347">
        <f t="shared" ca="1" si="151"/>
        <v>0.01</v>
      </c>
      <c r="B347" s="304">
        <f t="shared" ca="1" si="152"/>
        <v>3.4299999999999708</v>
      </c>
      <c r="D347" s="306">
        <f t="shared" ca="1" si="153"/>
        <v>-0.89682073294233144</v>
      </c>
      <c r="E347" s="307">
        <f t="shared" ca="1" si="154"/>
        <v>-13.527506218090489</v>
      </c>
      <c r="F347" s="304">
        <f t="shared" ca="1" si="155"/>
        <v>13.557201477720691</v>
      </c>
      <c r="G347" s="306">
        <f t="shared" ca="1" si="156"/>
        <v>42.35669480934839</v>
      </c>
      <c r="H347" s="307">
        <f t="shared" ca="1" si="157"/>
        <v>175.47910350075699</v>
      </c>
      <c r="I347" s="304">
        <f t="shared" ca="1" si="158"/>
        <v>180.51871194034612</v>
      </c>
      <c r="J347" s="306">
        <f t="shared" ca="1" si="159"/>
        <v>84.568335344414393</v>
      </c>
      <c r="K347" s="307">
        <f t="shared" ca="1" si="160"/>
        <v>379.90903383290402</v>
      </c>
      <c r="L347" s="304">
        <f t="shared" ca="1" si="145"/>
        <v>389.20775600028315</v>
      </c>
      <c r="M347" s="306">
        <f t="shared" ca="1" si="161"/>
        <v>1.333949343812554</v>
      </c>
      <c r="N347" s="304">
        <f t="shared" ca="1" si="162"/>
        <v>76.429667484704936</v>
      </c>
      <c r="P347" s="310">
        <f t="shared" ca="1" si="163"/>
        <v>9</v>
      </c>
      <c r="Q347" s="304">
        <f t="shared" ca="1" si="164"/>
        <v>93.333333333350453</v>
      </c>
      <c r="R347" s="306">
        <f t="shared" ca="1" si="165"/>
        <v>4.6839651439416145E-2</v>
      </c>
      <c r="S347" s="307">
        <f t="shared" ca="1" si="166"/>
        <v>8.0785973595791987</v>
      </c>
      <c r="T347" s="304">
        <f t="shared" ca="1" si="146"/>
        <v>79.251040097471943</v>
      </c>
      <c r="U347" s="311">
        <f t="shared" ca="1" si="147"/>
        <v>0</v>
      </c>
      <c r="V347" s="306">
        <f t="shared" ca="1" si="148"/>
        <v>1.1793286905086073</v>
      </c>
      <c r="W347" s="304">
        <f t="shared" ca="1" si="149"/>
        <v>124.02165738122243</v>
      </c>
      <c r="Y347" s="314" t="str">
        <f t="shared" ca="1" si="167"/>
        <v/>
      </c>
      <c r="Z347" s="315" t="str">
        <f t="shared" ca="1" si="168"/>
        <v/>
      </c>
      <c r="AA347" s="316" t="str">
        <f t="shared" ca="1" si="169"/>
        <v/>
      </c>
      <c r="AC347" s="310" t="e">
        <f t="shared" ca="1" si="170"/>
        <v>#N/A</v>
      </c>
      <c r="AD347" s="323" t="e">
        <f t="shared" ca="1" si="171"/>
        <v>#N/A</v>
      </c>
      <c r="AE347" s="324">
        <f t="shared" ca="1" si="150"/>
        <v>379.90903383290402</v>
      </c>
      <c r="AG347" s="306">
        <f t="shared" ca="1" si="172"/>
        <v>-13.360576012883209</v>
      </c>
      <c r="AH347" s="304">
        <f t="shared" ca="1" si="173"/>
        <v>-3.8241521816706854</v>
      </c>
    </row>
    <row r="348" spans="1:34" x14ac:dyDescent="0.2">
      <c r="A348" s="347">
        <f t="shared" ca="1" si="151"/>
        <v>0.01</v>
      </c>
      <c r="B348" s="304">
        <f t="shared" ca="1" si="152"/>
        <v>3.4399999999999706</v>
      </c>
      <c r="D348" s="306">
        <f t="shared" ca="1" si="153"/>
        <v>-1.0613487441484202</v>
      </c>
      <c r="E348" s="307">
        <f t="shared" ca="1" si="154"/>
        <v>-14.207050500826934</v>
      </c>
      <c r="F348" s="304">
        <f t="shared" ca="1" si="155"/>
        <v>14.246639782410176</v>
      </c>
      <c r="G348" s="306">
        <f t="shared" ca="1" si="156"/>
        <v>42.346081321906908</v>
      </c>
      <c r="H348" s="307">
        <f t="shared" ca="1" si="157"/>
        <v>175.33703299574873</v>
      </c>
      <c r="I348" s="304">
        <f t="shared" ca="1" si="158"/>
        <v>180.3781188034564</v>
      </c>
      <c r="J348" s="306">
        <f t="shared" ca="1" si="159"/>
        <v>84.991849225070666</v>
      </c>
      <c r="K348" s="307">
        <f t="shared" ca="1" si="160"/>
        <v>381.66311451538655</v>
      </c>
      <c r="L348" s="304">
        <f t="shared" ca="1" si="145"/>
        <v>391.01195303504755</v>
      </c>
      <c r="M348" s="306">
        <f t="shared" ca="1" si="161"/>
        <v>1.3338217337290048</v>
      </c>
      <c r="N348" s="304">
        <f t="shared" ca="1" si="162"/>
        <v>76.422355965494262</v>
      </c>
      <c r="P348" s="310">
        <f t="shared" ca="1" si="163"/>
        <v>9</v>
      </c>
      <c r="Q348" s="304">
        <f t="shared" ca="1" si="164"/>
        <v>87.481481481498719</v>
      </c>
      <c r="R348" s="306">
        <f t="shared" ca="1" si="165"/>
        <v>4.3902879642818429E-2</v>
      </c>
      <c r="S348" s="307">
        <f t="shared" ca="1" si="166"/>
        <v>8.0781583307827702</v>
      </c>
      <c r="T348" s="304">
        <f t="shared" ca="1" si="146"/>
        <v>79.246733224978982</v>
      </c>
      <c r="U348" s="311">
        <f t="shared" ca="1" si="147"/>
        <v>0</v>
      </c>
      <c r="V348" s="306">
        <f t="shared" ca="1" si="148"/>
        <v>1.1791217698816365</v>
      </c>
      <c r="W348" s="304">
        <f t="shared" ca="1" si="149"/>
        <v>123.80682288347076</v>
      </c>
      <c r="Y348" s="314" t="str">
        <f t="shared" ca="1" si="167"/>
        <v/>
      </c>
      <c r="Z348" s="315" t="str">
        <f t="shared" ca="1" si="168"/>
        <v/>
      </c>
      <c r="AA348" s="316" t="str">
        <f t="shared" ca="1" si="169"/>
        <v/>
      </c>
      <c r="AC348" s="310" t="e">
        <f t="shared" ca="1" si="170"/>
        <v>#N/A</v>
      </c>
      <c r="AD348" s="323" t="e">
        <f t="shared" ca="1" si="171"/>
        <v>#N/A</v>
      </c>
      <c r="AE348" s="324">
        <f t="shared" ca="1" si="150"/>
        <v>381.66311451538655</v>
      </c>
      <c r="AG348" s="306">
        <f t="shared" ca="1" si="172"/>
        <v>-14.05946055584516</v>
      </c>
      <c r="AH348" s="304">
        <f t="shared" ca="1" si="173"/>
        <v>-4.5233299971954102</v>
      </c>
    </row>
    <row r="349" spans="1:34" x14ac:dyDescent="0.2">
      <c r="A349" s="347">
        <f t="shared" ca="1" si="151"/>
        <v>0.01</v>
      </c>
      <c r="B349" s="304">
        <f t="shared" ca="1" si="152"/>
        <v>3.4499999999999704</v>
      </c>
      <c r="D349" s="306">
        <f t="shared" ca="1" si="153"/>
        <v>-1.2257918035628597</v>
      </c>
      <c r="E349" s="307">
        <f t="shared" ca="1" si="154"/>
        <v>-14.885480214411986</v>
      </c>
      <c r="F349" s="304">
        <f t="shared" ca="1" si="155"/>
        <v>14.935865785394986</v>
      </c>
      <c r="G349" s="306">
        <f t="shared" ca="1" si="156"/>
        <v>42.333823403871278</v>
      </c>
      <c r="H349" s="307">
        <f t="shared" ca="1" si="157"/>
        <v>175.18817819360461</v>
      </c>
      <c r="I349" s="304">
        <f t="shared" ca="1" si="158"/>
        <v>180.23054786240959</v>
      </c>
      <c r="J349" s="306">
        <f t="shared" ca="1" si="159"/>
        <v>85.415248748699554</v>
      </c>
      <c r="K349" s="307">
        <f t="shared" ca="1" si="160"/>
        <v>383.41574057133334</v>
      </c>
      <c r="L349" s="304">
        <f t="shared" ca="1" si="145"/>
        <v>392.81470801978151</v>
      </c>
      <c r="M349" s="306">
        <f t="shared" ca="1" si="161"/>
        <v>1.3336939516412232</v>
      </c>
      <c r="N349" s="304">
        <f t="shared" ca="1" si="162"/>
        <v>76.415034591167</v>
      </c>
      <c r="P349" s="310">
        <f t="shared" ca="1" si="163"/>
        <v>9</v>
      </c>
      <c r="Q349" s="304">
        <f t="shared" ca="1" si="164"/>
        <v>81.629629629646985</v>
      </c>
      <c r="R349" s="306">
        <f t="shared" ca="1" si="165"/>
        <v>4.0966107846220713E-2</v>
      </c>
      <c r="S349" s="307">
        <f t="shared" ca="1" si="166"/>
        <v>8.0777486697043077</v>
      </c>
      <c r="T349" s="304">
        <f t="shared" ca="1" si="146"/>
        <v>79.242714449799266</v>
      </c>
      <c r="U349" s="311">
        <f t="shared" ca="1" si="147"/>
        <v>0</v>
      </c>
      <c r="V349" s="306">
        <f t="shared" ca="1" si="148"/>
        <v>1.1789150564186335</v>
      </c>
      <c r="W349" s="304">
        <f t="shared" ca="1" si="149"/>
        <v>123.58265883642021</v>
      </c>
      <c r="Y349" s="314" t="str">
        <f t="shared" ca="1" si="167"/>
        <v/>
      </c>
      <c r="Z349" s="315" t="str">
        <f t="shared" ca="1" si="168"/>
        <v/>
      </c>
      <c r="AA349" s="316" t="str">
        <f t="shared" ca="1" si="169"/>
        <v/>
      </c>
      <c r="AC349" s="310" t="e">
        <f t="shared" ca="1" si="170"/>
        <v>#N/A</v>
      </c>
      <c r="AD349" s="323" t="e">
        <f t="shared" ca="1" si="171"/>
        <v>#N/A</v>
      </c>
      <c r="AE349" s="324">
        <f t="shared" ca="1" si="150"/>
        <v>383.41574057133334</v>
      </c>
      <c r="AG349" s="306">
        <f t="shared" ca="1" si="172"/>
        <v>-14.757241247258824</v>
      </c>
      <c r="AH349" s="304">
        <f t="shared" ca="1" si="173"/>
        <v>-5.221404499995133</v>
      </c>
    </row>
    <row r="350" spans="1:34" x14ac:dyDescent="0.2">
      <c r="A350" s="347">
        <f t="shared" ca="1" si="151"/>
        <v>0.01</v>
      </c>
      <c r="B350" s="304">
        <f t="shared" ca="1" si="152"/>
        <v>3.4599999999999702</v>
      </c>
      <c r="D350" s="306">
        <f t="shared" ca="1" si="153"/>
        <v>-1.3901492929744796</v>
      </c>
      <c r="E350" s="307">
        <f t="shared" ca="1" si="154"/>
        <v>-15.562792979030949</v>
      </c>
      <c r="F350" s="304">
        <f t="shared" ca="1" si="155"/>
        <v>15.624757289792774</v>
      </c>
      <c r="G350" s="306">
        <f t="shared" ca="1" si="156"/>
        <v>42.319921910941531</v>
      </c>
      <c r="H350" s="307">
        <f t="shared" ca="1" si="157"/>
        <v>175.0325502638143</v>
      </c>
      <c r="I350" s="304">
        <f t="shared" ca="1" si="158"/>
        <v>180.07601018015384</v>
      </c>
      <c r="J350" s="306">
        <f t="shared" ca="1" si="159"/>
        <v>85.838517475273619</v>
      </c>
      <c r="K350" s="307">
        <f t="shared" ca="1" si="160"/>
        <v>385.16684421362044</v>
      </c>
      <c r="L350" s="304">
        <f t="shared" ca="1" si="145"/>
        <v>394.61595122832051</v>
      </c>
      <c r="M350" s="306">
        <f t="shared" ca="1" si="161"/>
        <v>1.3335659922280381</v>
      </c>
      <c r="N350" s="304">
        <f t="shared" ca="1" si="162"/>
        <v>76.407703056842522</v>
      </c>
      <c r="P350" s="310">
        <f t="shared" ca="1" si="163"/>
        <v>9</v>
      </c>
      <c r="Q350" s="304">
        <f t="shared" ca="1" si="164"/>
        <v>75.777777777795279</v>
      </c>
      <c r="R350" s="306">
        <f t="shared" ca="1" si="165"/>
        <v>3.8029336049623011E-2</v>
      </c>
      <c r="S350" s="307">
        <f t="shared" ca="1" si="166"/>
        <v>8.0773683763438111</v>
      </c>
      <c r="T350" s="304">
        <f t="shared" ca="1" si="146"/>
        <v>79.238983771932794</v>
      </c>
      <c r="U350" s="311">
        <f t="shared" ca="1" si="147"/>
        <v>0</v>
      </c>
      <c r="V350" s="306">
        <f t="shared" ca="1" si="148"/>
        <v>1.1787085580150045</v>
      </c>
      <c r="W350" s="304">
        <f t="shared" ca="1" si="149"/>
        <v>123.34920957161914</v>
      </c>
      <c r="Y350" s="314" t="str">
        <f t="shared" ca="1" si="167"/>
        <v/>
      </c>
      <c r="Z350" s="315" t="str">
        <f t="shared" ca="1" si="168"/>
        <v/>
      </c>
      <c r="AA350" s="316" t="str">
        <f t="shared" ca="1" si="169"/>
        <v/>
      </c>
      <c r="AC350" s="310" t="e">
        <f t="shared" ca="1" si="170"/>
        <v>#N/A</v>
      </c>
      <c r="AD350" s="323" t="e">
        <f t="shared" ca="1" si="171"/>
        <v>#N/A</v>
      </c>
      <c r="AE350" s="324">
        <f t="shared" ca="1" si="150"/>
        <v>385.16684421362044</v>
      </c>
      <c r="AG350" s="306">
        <f t="shared" ca="1" si="172"/>
        <v>-15.453915650307854</v>
      </c>
      <c r="AH350" s="304">
        <f t="shared" ca="1" si="173"/>
        <v>-5.9183732660542123</v>
      </c>
    </row>
    <row r="351" spans="1:34" x14ac:dyDescent="0.2">
      <c r="A351" s="347">
        <f t="shared" ca="1" si="151"/>
        <v>0.01</v>
      </c>
      <c r="B351" s="304">
        <f t="shared" ca="1" si="152"/>
        <v>3.46999999999997</v>
      </c>
      <c r="D351" s="306">
        <f t="shared" ca="1" si="153"/>
        <v>-1.5544206425550715</v>
      </c>
      <c r="E351" s="307">
        <f t="shared" ca="1" si="154"/>
        <v>-16.238986561499019</v>
      </c>
      <c r="F351" s="304">
        <f t="shared" ca="1" si="155"/>
        <v>16.31321268415719</v>
      </c>
      <c r="G351" s="306">
        <f t="shared" ca="1" si="156"/>
        <v>42.304377704515979</v>
      </c>
      <c r="H351" s="307">
        <f t="shared" ca="1" si="157"/>
        <v>174.87016039819932</v>
      </c>
      <c r="I351" s="304">
        <f t="shared" ca="1" si="158"/>
        <v>179.9145168424669</v>
      </c>
      <c r="J351" s="306">
        <f t="shared" ca="1" si="159"/>
        <v>86.261638973350912</v>
      </c>
      <c r="K351" s="307">
        <f t="shared" ca="1" si="160"/>
        <v>386.9163577669305</v>
      </c>
      <c r="L351" s="304">
        <f t="shared" ca="1" si="145"/>
        <v>396.41561304519291</v>
      </c>
      <c r="M351" s="306">
        <f t="shared" ca="1" si="161"/>
        <v>1.3334378501390529</v>
      </c>
      <c r="N351" s="304">
        <f t="shared" ca="1" si="162"/>
        <v>76.400361055965689</v>
      </c>
      <c r="P351" s="310">
        <f t="shared" ca="1" si="163"/>
        <v>9</v>
      </c>
      <c r="Q351" s="304">
        <f t="shared" ca="1" si="164"/>
        <v>69.925925925943545</v>
      </c>
      <c r="R351" s="306">
        <f t="shared" ca="1" si="165"/>
        <v>3.5092564253025295E-2</v>
      </c>
      <c r="S351" s="307">
        <f t="shared" ca="1" si="166"/>
        <v>8.0770174507012804</v>
      </c>
      <c r="T351" s="304">
        <f t="shared" ca="1" si="146"/>
        <v>79.235541191379568</v>
      </c>
      <c r="U351" s="311">
        <f t="shared" ca="1" si="147"/>
        <v>0</v>
      </c>
      <c r="V351" s="306">
        <f t="shared" ca="1" si="148"/>
        <v>1.1785022825476088</v>
      </c>
      <c r="W351" s="304">
        <f t="shared" ca="1" si="149"/>
        <v>123.10652046369738</v>
      </c>
      <c r="Y351" s="314" t="str">
        <f t="shared" ca="1" si="167"/>
        <v/>
      </c>
      <c r="Z351" s="315" t="str">
        <f t="shared" ca="1" si="168"/>
        <v/>
      </c>
      <c r="AA351" s="316" t="str">
        <f t="shared" ca="1" si="169"/>
        <v/>
      </c>
      <c r="AC351" s="310" t="e">
        <f t="shared" ca="1" si="170"/>
        <v>#N/A</v>
      </c>
      <c r="AD351" s="323" t="e">
        <f t="shared" ca="1" si="171"/>
        <v>#N/A</v>
      </c>
      <c r="AE351" s="324">
        <f t="shared" ca="1" si="150"/>
        <v>386.9163577669305</v>
      </c>
      <c r="AG351" s="306">
        <f t="shared" ca="1" si="172"/>
        <v>-16.149481482065696</v>
      </c>
      <c r="AH351" s="304">
        <f t="shared" ca="1" si="173"/>
        <v>-6.6142340253378009</v>
      </c>
    </row>
    <row r="352" spans="1:34" x14ac:dyDescent="0.2">
      <c r="A352" s="347">
        <f t="shared" ca="1" si="151"/>
        <v>0.01</v>
      </c>
      <c r="B352" s="304">
        <f t="shared" ca="1" si="152"/>
        <v>3.4799999999999698</v>
      </c>
      <c r="D352" s="306">
        <f t="shared" ca="1" si="153"/>
        <v>-1.7146967982594958</v>
      </c>
      <c r="E352" s="307">
        <f t="shared" ca="1" si="154"/>
        <v>-16.8979024918007</v>
      </c>
      <c r="F352" s="304">
        <f t="shared" ca="1" si="155"/>
        <v>16.984678205146121</v>
      </c>
      <c r="G352" s="306">
        <f t="shared" ca="1" si="156"/>
        <v>42.287230736533381</v>
      </c>
      <c r="H352" s="307">
        <f t="shared" ca="1" si="157"/>
        <v>174.70118137328132</v>
      </c>
      <c r="I352" s="304">
        <f t="shared" ca="1" si="158"/>
        <v>179.74624518076851</v>
      </c>
      <c r="J352" s="306">
        <f t="shared" ca="1" si="159"/>
        <v>86.684597015556164</v>
      </c>
      <c r="K352" s="307">
        <f t="shared" ca="1" si="160"/>
        <v>388.6642144757879</v>
      </c>
      <c r="L352" s="304">
        <f t="shared" ca="1" si="145"/>
        <v>398.21362479683017</v>
      </c>
      <c r="M352" s="306">
        <f t="shared" ca="1" si="161"/>
        <v>1.33330952011202</v>
      </c>
      <c r="N352" s="304">
        <f t="shared" ca="1" si="162"/>
        <v>76.393008287031904</v>
      </c>
      <c r="P352" s="310">
        <f t="shared" ca="1" si="163"/>
        <v>10</v>
      </c>
      <c r="Q352" s="304">
        <f t="shared" ca="1" si="164"/>
        <v>64.20833333335024</v>
      </c>
      <c r="R352" s="306">
        <f t="shared" ca="1" si="165"/>
        <v>3.2223170923279483E-2</v>
      </c>
      <c r="S352" s="307">
        <f t="shared" ca="1" si="166"/>
        <v>8.0766952189920485</v>
      </c>
      <c r="T352" s="304">
        <f t="shared" ca="1" si="146"/>
        <v>79.232380098311992</v>
      </c>
      <c r="U352" s="311">
        <f t="shared" ca="1" si="147"/>
        <v>0</v>
      </c>
      <c r="V352" s="306">
        <f t="shared" ca="1" si="148"/>
        <v>1.1782962377795401</v>
      </c>
      <c r="W352" s="304">
        <f t="shared" ca="1" si="149"/>
        <v>122.85486513629478</v>
      </c>
      <c r="Y352" s="314" t="str">
        <f t="shared" ca="1" si="167"/>
        <v/>
      </c>
      <c r="Z352" s="315" t="str">
        <f t="shared" ca="1" si="168"/>
        <v/>
      </c>
      <c r="AA352" s="316" t="str">
        <f t="shared" ca="1" si="169"/>
        <v/>
      </c>
      <c r="AC352" s="310" t="e">
        <f t="shared" ca="1" si="170"/>
        <v>#N/A</v>
      </c>
      <c r="AD352" s="323" t="e">
        <f t="shared" ca="1" si="171"/>
        <v>#N/A</v>
      </c>
      <c r="AE352" s="324">
        <f t="shared" ca="1" si="150"/>
        <v>388.6642144757879</v>
      </c>
      <c r="AG352" s="306">
        <f t="shared" ca="1" si="172"/>
        <v>-16.82731417825207</v>
      </c>
      <c r="AH352" s="304">
        <f t="shared" ca="1" si="173"/>
        <v>-7.2923622265515533</v>
      </c>
    </row>
    <row r="353" spans="1:34" x14ac:dyDescent="0.2">
      <c r="A353" s="347">
        <f t="shared" ca="1" si="151"/>
        <v>0.01</v>
      </c>
      <c r="B353" s="304">
        <f t="shared" ca="1" si="152"/>
        <v>3.4899999999999696</v>
      </c>
      <c r="D353" s="306">
        <f t="shared" ca="1" si="153"/>
        <v>-1.8709774549951823</v>
      </c>
      <c r="E353" s="307">
        <f t="shared" ca="1" si="154"/>
        <v>-17.539566727765088</v>
      </c>
      <c r="F353" s="304">
        <f t="shared" ca="1" si="155"/>
        <v>17.63907473862573</v>
      </c>
      <c r="G353" s="306">
        <f t="shared" ca="1" si="156"/>
        <v>42.268520961983427</v>
      </c>
      <c r="H353" s="307">
        <f t="shared" ca="1" si="157"/>
        <v>174.52578570600366</v>
      </c>
      <c r="I353" s="304">
        <f t="shared" ca="1" si="158"/>
        <v>179.57137227467953</v>
      </c>
      <c r="J353" s="306">
        <f t="shared" ca="1" si="159"/>
        <v>87.107375774048748</v>
      </c>
      <c r="K353" s="307">
        <f t="shared" ca="1" si="160"/>
        <v>390.41034931118435</v>
      </c>
      <c r="L353" s="304">
        <f t="shared" ca="1" si="145"/>
        <v>400.00991958140526</v>
      </c>
      <c r="M353" s="306">
        <f t="shared" ca="1" si="161"/>
        <v>1.3331809969725716</v>
      </c>
      <c r="N353" s="304">
        <f t="shared" ca="1" si="162"/>
        <v>76.385644453571743</v>
      </c>
      <c r="P353" s="310">
        <f t="shared" ca="1" si="163"/>
        <v>10</v>
      </c>
      <c r="Q353" s="304">
        <f t="shared" ca="1" si="164"/>
        <v>58.625000000017017</v>
      </c>
      <c r="R353" s="306">
        <f t="shared" ca="1" si="165"/>
        <v>2.9421156060386408E-2</v>
      </c>
      <c r="S353" s="307">
        <f t="shared" ca="1" si="166"/>
        <v>8.0764010074314445</v>
      </c>
      <c r="T353" s="304">
        <f t="shared" ca="1" si="146"/>
        <v>79.229493882902474</v>
      </c>
      <c r="U353" s="311">
        <f t="shared" ca="1" si="147"/>
        <v>0</v>
      </c>
      <c r="V353" s="306">
        <f t="shared" ca="1" si="148"/>
        <v>1.1780904312651701</v>
      </c>
      <c r="W353" s="304">
        <f t="shared" ca="1" si="149"/>
        <v>122.59451680235746</v>
      </c>
      <c r="Y353" s="314" t="str">
        <f t="shared" ca="1" si="167"/>
        <v/>
      </c>
      <c r="Z353" s="315" t="str">
        <f t="shared" ca="1" si="168"/>
        <v/>
      </c>
      <c r="AA353" s="316" t="str">
        <f t="shared" ca="1" si="169"/>
        <v/>
      </c>
      <c r="AC353" s="310" t="e">
        <f t="shared" ca="1" si="170"/>
        <v>#N/A</v>
      </c>
      <c r="AD353" s="323" t="e">
        <f t="shared" ca="1" si="171"/>
        <v>#N/A</v>
      </c>
      <c r="AE353" s="324">
        <f t="shared" ca="1" si="150"/>
        <v>390.41034931118435</v>
      </c>
      <c r="AG353" s="306">
        <f t="shared" ca="1" si="172"/>
        <v>-17.487438918666221</v>
      </c>
      <c r="AH353" s="304">
        <f t="shared" ca="1" si="173"/>
        <v>-7.952783062304249</v>
      </c>
    </row>
    <row r="354" spans="1:34" x14ac:dyDescent="0.2">
      <c r="A354" s="347">
        <f t="shared" ca="1" si="151"/>
        <v>0.01</v>
      </c>
      <c r="B354" s="304">
        <f t="shared" ca="1" si="152"/>
        <v>3.4999999999999694</v>
      </c>
      <c r="D354" s="306">
        <f t="shared" ca="1" si="153"/>
        <v>-2.0271753708204696</v>
      </c>
      <c r="E354" s="307">
        <f t="shared" ca="1" si="154"/>
        <v>-18.180162151510029</v>
      </c>
      <c r="F354" s="304">
        <f t="shared" ca="1" si="155"/>
        <v>18.292832909072857</v>
      </c>
      <c r="G354" s="306">
        <f t="shared" ca="1" si="156"/>
        <v>42.248249208275219</v>
      </c>
      <c r="H354" s="307">
        <f t="shared" ca="1" si="157"/>
        <v>174.34398408448857</v>
      </c>
      <c r="I354" s="304">
        <f t="shared" ca="1" si="158"/>
        <v>179.38990871176932</v>
      </c>
      <c r="J354" s="306">
        <f t="shared" ca="1" si="159"/>
        <v>87.529959624900044</v>
      </c>
      <c r="K354" s="307">
        <f t="shared" ca="1" si="160"/>
        <v>392.15469816013683</v>
      </c>
      <c r="L354" s="304">
        <f t="shared" ca="1" si="145"/>
        <v>401.80443143525019</v>
      </c>
      <c r="M354" s="306">
        <f t="shared" ca="1" si="161"/>
        <v>1.3330522755147469</v>
      </c>
      <c r="N354" s="304">
        <f t="shared" ca="1" si="162"/>
        <v>76.378269257305604</v>
      </c>
      <c r="P354" s="310">
        <f t="shared" ca="1" si="163"/>
        <v>10</v>
      </c>
      <c r="Q354" s="304">
        <f t="shared" ca="1" si="164"/>
        <v>53.041666666683788</v>
      </c>
      <c r="R354" s="306">
        <f t="shared" ca="1" si="165"/>
        <v>2.661914119749333E-2</v>
      </c>
      <c r="S354" s="307">
        <f t="shared" ca="1" si="166"/>
        <v>8.0761348160194704</v>
      </c>
      <c r="T354" s="304">
        <f t="shared" ca="1" si="146"/>
        <v>79.226882545151014</v>
      </c>
      <c r="U354" s="311">
        <f t="shared" ca="1" si="147"/>
        <v>0</v>
      </c>
      <c r="V354" s="306">
        <f t="shared" ca="1" si="148"/>
        <v>1.177884870445838</v>
      </c>
      <c r="W354" s="304">
        <f t="shared" ca="1" si="149"/>
        <v>122.32552146823579</v>
      </c>
      <c r="Y354" s="314" t="str">
        <f t="shared" ca="1" si="167"/>
        <v/>
      </c>
      <c r="Z354" s="315" t="str">
        <f t="shared" ca="1" si="168"/>
        <v/>
      </c>
      <c r="AA354" s="316" t="str">
        <f t="shared" ca="1" si="169"/>
        <v/>
      </c>
      <c r="AC354" s="310" t="e">
        <f t="shared" ca="1" si="170"/>
        <v>#N/A</v>
      </c>
      <c r="AD354" s="323" t="e">
        <f t="shared" ca="1" si="171"/>
        <v>#N/A</v>
      </c>
      <c r="AE354" s="324">
        <f t="shared" ca="1" si="150"/>
        <v>392.15469816013683</v>
      </c>
      <c r="AG354" s="306">
        <f t="shared" ca="1" si="172"/>
        <v>-18.146504908507943</v>
      </c>
      <c r="AH354" s="304">
        <f t="shared" ca="1" si="173"/>
        <v>-8.6121457504289882</v>
      </c>
    </row>
    <row r="355" spans="1:34" x14ac:dyDescent="0.2">
      <c r="A355" s="347">
        <f t="shared" ca="1" si="151"/>
        <v>0.01</v>
      </c>
      <c r="B355" s="304">
        <f t="shared" ca="1" si="152"/>
        <v>3.5099999999999691</v>
      </c>
      <c r="D355" s="306">
        <f t="shared" ca="1" si="153"/>
        <v>-2.1832902601730315</v>
      </c>
      <c r="E355" s="307">
        <f t="shared" ca="1" si="154"/>
        <v>-18.819687490123709</v>
      </c>
      <c r="F355" s="304">
        <f t="shared" ca="1" si="155"/>
        <v>18.9459070404688</v>
      </c>
      <c r="G355" s="306">
        <f t="shared" ca="1" si="156"/>
        <v>42.226416305673489</v>
      </c>
      <c r="H355" s="307">
        <f t="shared" ca="1" si="157"/>
        <v>174.15578720958734</v>
      </c>
      <c r="I355" s="304">
        <f t="shared" ca="1" si="158"/>
        <v>179.20186509244573</v>
      </c>
      <c r="J355" s="306">
        <f t="shared" ca="1" si="159"/>
        <v>87.952332952469789</v>
      </c>
      <c r="K355" s="307">
        <f t="shared" ca="1" si="160"/>
        <v>393.89719701660721</v>
      </c>
      <c r="L355" s="304">
        <f t="shared" ca="1" si="145"/>
        <v>403.59709450059472</v>
      </c>
      <c r="M355" s="306">
        <f t="shared" ca="1" si="161"/>
        <v>1.332923350499756</v>
      </c>
      <c r="N355" s="304">
        <f t="shared" ca="1" si="162"/>
        <v>76.370882398072965</v>
      </c>
      <c r="P355" s="310">
        <f t="shared" ca="1" si="163"/>
        <v>10</v>
      </c>
      <c r="Q355" s="304">
        <f t="shared" ca="1" si="164"/>
        <v>47.458333333350552</v>
      </c>
      <c r="R355" s="306">
        <f t="shared" ca="1" si="165"/>
        <v>2.3817126334600251E-2</v>
      </c>
      <c r="S355" s="307">
        <f t="shared" ca="1" si="166"/>
        <v>8.0758966447561242</v>
      </c>
      <c r="T355" s="304">
        <f t="shared" ca="1" si="146"/>
        <v>79.224546085057582</v>
      </c>
      <c r="U355" s="311">
        <f t="shared" ca="1" si="147"/>
        <v>0</v>
      </c>
      <c r="V355" s="306">
        <f t="shared" ca="1" si="148"/>
        <v>1.1776795627452776</v>
      </c>
      <c r="W355" s="304">
        <f t="shared" ca="1" si="149"/>
        <v>122.04792604350959</v>
      </c>
      <c r="Y355" s="314" t="str">
        <f t="shared" ca="1" si="167"/>
        <v/>
      </c>
      <c r="Z355" s="315" t="str">
        <f t="shared" ca="1" si="168"/>
        <v/>
      </c>
      <c r="AA355" s="316" t="str">
        <f t="shared" ca="1" si="169"/>
        <v/>
      </c>
      <c r="AC355" s="310" t="e">
        <f t="shared" ca="1" si="170"/>
        <v>#N/A</v>
      </c>
      <c r="AD355" s="323" t="e">
        <f t="shared" ca="1" si="171"/>
        <v>#N/A</v>
      </c>
      <c r="AE355" s="324">
        <f t="shared" ca="1" si="150"/>
        <v>393.89719701660721</v>
      </c>
      <c r="AG355" s="306">
        <f t="shared" ca="1" si="172"/>
        <v>-18.804510863980667</v>
      </c>
      <c r="AH355" s="304">
        <f t="shared" ca="1" si="173"/>
        <v>-9.2704490198618785</v>
      </c>
    </row>
    <row r="356" spans="1:34" x14ac:dyDescent="0.2">
      <c r="A356" s="347">
        <f t="shared" ca="1" si="151"/>
        <v>0.01</v>
      </c>
      <c r="B356" s="304">
        <f t="shared" ca="1" si="152"/>
        <v>3.5199999999999689</v>
      </c>
      <c r="D356" s="306">
        <f t="shared" ca="1" si="153"/>
        <v>-2.3393218807608589</v>
      </c>
      <c r="E356" s="307">
        <f t="shared" ca="1" si="154"/>
        <v>-19.458141597698905</v>
      </c>
      <c r="F356" s="304">
        <f t="shared" ca="1" si="155"/>
        <v>19.598257608723973</v>
      </c>
      <c r="G356" s="306">
        <f t="shared" ca="1" si="156"/>
        <v>42.203023086865883</v>
      </c>
      <c r="H356" s="307">
        <f t="shared" ca="1" si="157"/>
        <v>173.96120579361036</v>
      </c>
      <c r="I356" s="304">
        <f t="shared" ca="1" si="158"/>
        <v>179.00725202861864</v>
      </c>
      <c r="J356" s="306">
        <f t="shared" ca="1" si="159"/>
        <v>88.374480149432486</v>
      </c>
      <c r="K356" s="307">
        <f t="shared" ca="1" si="160"/>
        <v>395.63778198162322</v>
      </c>
      <c r="L356" s="304">
        <f t="shared" ca="1" si="145"/>
        <v>405.38784302568922</v>
      </c>
      <c r="M356" s="306">
        <f t="shared" ca="1" si="161"/>
        <v>1.3327942166547284</v>
      </c>
      <c r="N356" s="304">
        <f t="shared" ca="1" si="162"/>
        <v>76.36348357376059</v>
      </c>
      <c r="P356" s="310">
        <f t="shared" ca="1" si="163"/>
        <v>10</v>
      </c>
      <c r="Q356" s="304">
        <f t="shared" ca="1" si="164"/>
        <v>41.875000000017323</v>
      </c>
      <c r="R356" s="306">
        <f t="shared" ca="1" si="165"/>
        <v>2.1015111471707173E-2</v>
      </c>
      <c r="S356" s="307">
        <f t="shared" ca="1" si="166"/>
        <v>8.0756864936414079</v>
      </c>
      <c r="T356" s="304">
        <f t="shared" ca="1" si="146"/>
        <v>79.222484502622208</v>
      </c>
      <c r="U356" s="311">
        <f t="shared" ca="1" si="147"/>
        <v>0</v>
      </c>
      <c r="V356" s="306">
        <f t="shared" ca="1" si="148"/>
        <v>1.1774745155696331</v>
      </c>
      <c r="W356" s="304">
        <f t="shared" ca="1" si="149"/>
        <v>121.76177833250441</v>
      </c>
      <c r="Y356" s="314" t="str">
        <f t="shared" ca="1" si="167"/>
        <v/>
      </c>
      <c r="Z356" s="315" t="str">
        <f t="shared" ca="1" si="168"/>
        <v/>
      </c>
      <c r="AA356" s="316" t="str">
        <f t="shared" ca="1" si="169"/>
        <v/>
      </c>
      <c r="AC356" s="310" t="e">
        <f t="shared" ca="1" si="170"/>
        <v>#N/A</v>
      </c>
      <c r="AD356" s="323" t="e">
        <f t="shared" ca="1" si="171"/>
        <v>#N/A</v>
      </c>
      <c r="AE356" s="324">
        <f t="shared" ca="1" si="150"/>
        <v>395.63778198162322</v>
      </c>
      <c r="AG356" s="306">
        <f t="shared" ca="1" si="172"/>
        <v>-19.461455634927248</v>
      </c>
      <c r="AH356" s="304">
        <f t="shared" ca="1" si="173"/>
        <v>-9.9276917332809305</v>
      </c>
    </row>
    <row r="357" spans="1:34" x14ac:dyDescent="0.2">
      <c r="A357" s="347">
        <f t="shared" ca="1" si="151"/>
        <v>0.01</v>
      </c>
      <c r="B357" s="304">
        <f t="shared" ca="1" si="152"/>
        <v>3.5299999999999687</v>
      </c>
      <c r="D357" s="306">
        <f t="shared" ca="1" si="153"/>
        <v>-2.4952700334718352</v>
      </c>
      <c r="E357" s="307">
        <f t="shared" ca="1" si="154"/>
        <v>-20.095523454326056</v>
      </c>
      <c r="F357" s="304">
        <f t="shared" ca="1" si="155"/>
        <v>20.249850257305884</v>
      </c>
      <c r="G357" s="306">
        <f t="shared" ca="1" si="156"/>
        <v>42.178070386531168</v>
      </c>
      <c r="H357" s="307">
        <f t="shared" ca="1" si="157"/>
        <v>173.76025055906709</v>
      </c>
      <c r="I357" s="304">
        <f t="shared" ca="1" si="158"/>
        <v>178.80608014237367</v>
      </c>
      <c r="J357" s="306">
        <f t="shared" ca="1" si="159"/>
        <v>88.796385616799469</v>
      </c>
      <c r="K357" s="307">
        <f t="shared" ca="1" si="160"/>
        <v>397.37638926338661</v>
      </c>
      <c r="L357" s="304">
        <f t="shared" ca="1" si="145"/>
        <v>407.17661136491364</v>
      </c>
      <c r="M357" s="306">
        <f t="shared" ca="1" si="161"/>
        <v>1.3326648686714424</v>
      </c>
      <c r="N357" s="304">
        <f t="shared" ca="1" si="162"/>
        <v>76.35607248022977</v>
      </c>
      <c r="P357" s="310">
        <f t="shared" ca="1" si="163"/>
        <v>10</v>
      </c>
      <c r="Q357" s="304">
        <f t="shared" ca="1" si="164"/>
        <v>36.291666666684094</v>
      </c>
      <c r="R357" s="306">
        <f t="shared" ca="1" si="165"/>
        <v>1.8213096608814094E-2</v>
      </c>
      <c r="S357" s="307">
        <f t="shared" ca="1" si="166"/>
        <v>8.0755043626753196</v>
      </c>
      <c r="T357" s="304">
        <f t="shared" ca="1" si="146"/>
        <v>79.220697797844892</v>
      </c>
      <c r="U357" s="311">
        <f t="shared" ca="1" si="147"/>
        <v>0</v>
      </c>
      <c r="V357" s="306">
        <f t="shared" ca="1" si="148"/>
        <v>1.1772697363074716</v>
      </c>
      <c r="W357" s="304">
        <f t="shared" ca="1" si="149"/>
        <v>121.46712702585069</v>
      </c>
      <c r="Y357" s="314" t="str">
        <f t="shared" ca="1" si="167"/>
        <v/>
      </c>
      <c r="Z357" s="315" t="str">
        <f t="shared" ca="1" si="168"/>
        <v/>
      </c>
      <c r="AA357" s="316" t="str">
        <f t="shared" ca="1" si="169"/>
        <v/>
      </c>
      <c r="AC357" s="310" t="e">
        <f t="shared" ca="1" si="170"/>
        <v>#N/A</v>
      </c>
      <c r="AD357" s="323" t="e">
        <f t="shared" ca="1" si="171"/>
        <v>#N/A</v>
      </c>
      <c r="AE357" s="324">
        <f t="shared" ca="1" si="150"/>
        <v>397.37638926338661</v>
      </c>
      <c r="AG357" s="306">
        <f t="shared" ca="1" si="172"/>
        <v>-20.117338203835367</v>
      </c>
      <c r="AH357" s="304">
        <f t="shared" ca="1" si="173"/>
        <v>-10.583872886114703</v>
      </c>
    </row>
    <row r="358" spans="1:34" x14ac:dyDescent="0.2">
      <c r="A358" s="347">
        <f t="shared" ca="1" si="151"/>
        <v>0.01</v>
      </c>
      <c r="B358" s="304">
        <f t="shared" ca="1" si="152"/>
        <v>3.5399999999999685</v>
      </c>
      <c r="D358" s="306">
        <f t="shared" ca="1" si="153"/>
        <v>-2.6511345622868845</v>
      </c>
      <c r="E358" s="307">
        <f t="shared" ca="1" si="154"/>
        <v>-20.731832165083496</v>
      </c>
      <c r="F358" s="304">
        <f t="shared" ca="1" si="155"/>
        <v>20.900654999031556</v>
      </c>
      <c r="G358" s="306">
        <f t="shared" ca="1" si="156"/>
        <v>42.151559040908296</v>
      </c>
      <c r="H358" s="307">
        <f t="shared" ca="1" si="157"/>
        <v>173.55293223741626</v>
      </c>
      <c r="I358" s="304">
        <f t="shared" ca="1" si="158"/>
        <v>178.59836006465562</v>
      </c>
      <c r="J358" s="306">
        <f t="shared" ca="1" si="159"/>
        <v>89.21803376393666</v>
      </c>
      <c r="K358" s="307">
        <f t="shared" ca="1" si="160"/>
        <v>399.11295517736903</v>
      </c>
      <c r="L358" s="304">
        <f t="shared" ca="1" si="145"/>
        <v>408.96333397887338</v>
      </c>
      <c r="M358" s="306">
        <f t="shared" ca="1" si="161"/>
        <v>1.332535301205038</v>
      </c>
      <c r="N358" s="304">
        <f t="shared" ca="1" si="162"/>
        <v>76.348648811242597</v>
      </c>
      <c r="P358" s="310">
        <f t="shared" ca="1" si="163"/>
        <v>10</v>
      </c>
      <c r="Q358" s="304">
        <f t="shared" ca="1" si="164"/>
        <v>30.708333333350872</v>
      </c>
      <c r="R358" s="306">
        <f t="shared" ca="1" si="165"/>
        <v>1.5411081745921019E-2</v>
      </c>
      <c r="S358" s="307">
        <f t="shared" ca="1" si="166"/>
        <v>8.075350251857861</v>
      </c>
      <c r="T358" s="304">
        <f t="shared" ca="1" si="146"/>
        <v>79.219185970725619</v>
      </c>
      <c r="U358" s="311">
        <f t="shared" ca="1" si="147"/>
        <v>0</v>
      </c>
      <c r="V358" s="306">
        <f t="shared" ca="1" si="148"/>
        <v>1.1770652323298019</v>
      </c>
      <c r="W358" s="304">
        <f t="shared" ca="1" si="149"/>
        <v>121.16402169208679</v>
      </c>
      <c r="Y358" s="314" t="str">
        <f t="shared" ca="1" si="167"/>
        <v/>
      </c>
      <c r="Z358" s="315" t="str">
        <f t="shared" ca="1" si="168"/>
        <v/>
      </c>
      <c r="AA358" s="316" t="str">
        <f t="shared" ca="1" si="169"/>
        <v/>
      </c>
      <c r="AC358" s="310" t="e">
        <f t="shared" ca="1" si="170"/>
        <v>#N/A</v>
      </c>
      <c r="AD358" s="323" t="e">
        <f t="shared" ca="1" si="171"/>
        <v>#N/A</v>
      </c>
      <c r="AE358" s="324">
        <f t="shared" ca="1" si="150"/>
        <v>399.11295517736903</v>
      </c>
      <c r="AG358" s="306">
        <f t="shared" ca="1" si="172"/>
        <v>-20.77215768484119</v>
      </c>
      <c r="AH358" s="304">
        <f t="shared" ca="1" si="173"/>
        <v>-11.238991605549161</v>
      </c>
    </row>
    <row r="359" spans="1:34" x14ac:dyDescent="0.2">
      <c r="A359" s="347">
        <f t="shared" ca="1" si="151"/>
        <v>0.01</v>
      </c>
      <c r="B359" s="304">
        <f t="shared" ca="1" si="152"/>
        <v>3.5499999999999683</v>
      </c>
      <c r="D359" s="306">
        <f t="shared" ca="1" si="153"/>
        <v>-2.806915354196776</v>
      </c>
      <c r="E359" s="307">
        <f t="shared" ca="1" si="154"/>
        <v>-21.367066959025081</v>
      </c>
      <c r="F359" s="304">
        <f t="shared" ca="1" si="155"/>
        <v>21.550645564276884</v>
      </c>
      <c r="G359" s="306">
        <f t="shared" ca="1" si="156"/>
        <v>42.123489887366325</v>
      </c>
      <c r="H359" s="307">
        <f t="shared" ca="1" si="157"/>
        <v>173.33926156782601</v>
      </c>
      <c r="I359" s="304">
        <f t="shared" ca="1" si="158"/>
        <v>178.38410243396203</v>
      </c>
      <c r="J359" s="306">
        <f t="shared" ca="1" si="159"/>
        <v>89.639409008578028</v>
      </c>
      <c r="K359" s="307">
        <f t="shared" ca="1" si="160"/>
        <v>400.84741614639523</v>
      </c>
      <c r="L359" s="304">
        <f t="shared" ca="1" si="145"/>
        <v>410.74794543448235</v>
      </c>
      <c r="M359" s="306">
        <f t="shared" ca="1" si="161"/>
        <v>1.3324055088727094</v>
      </c>
      <c r="N359" s="304">
        <f t="shared" ca="1" si="162"/>
        <v>76.341212258387003</v>
      </c>
      <c r="P359" s="310">
        <f t="shared" ca="1" si="163"/>
        <v>10</v>
      </c>
      <c r="Q359" s="304">
        <f t="shared" ca="1" si="164"/>
        <v>25.125000000017643</v>
      </c>
      <c r="R359" s="306">
        <f t="shared" ca="1" si="165"/>
        <v>1.2609066883027941E-2</v>
      </c>
      <c r="S359" s="307">
        <f t="shared" ca="1" si="166"/>
        <v>8.0752241611890305</v>
      </c>
      <c r="T359" s="304">
        <f t="shared" ca="1" si="146"/>
        <v>79.217949021264388</v>
      </c>
      <c r="U359" s="311">
        <f t="shared" ca="1" si="147"/>
        <v>0</v>
      </c>
      <c r="V359" s="306">
        <f t="shared" ca="1" si="148"/>
        <v>1.1768610109900925</v>
      </c>
      <c r="W359" s="304">
        <f t="shared" ca="1" si="149"/>
        <v>120.85251276930801</v>
      </c>
      <c r="Y359" s="314" t="str">
        <f t="shared" ca="1" si="167"/>
        <v/>
      </c>
      <c r="Z359" s="315" t="str">
        <f t="shared" ca="1" si="168"/>
        <v/>
      </c>
      <c r="AA359" s="316" t="str">
        <f t="shared" ca="1" si="169"/>
        <v/>
      </c>
      <c r="AC359" s="310" t="e">
        <f t="shared" ca="1" si="170"/>
        <v>#N/A</v>
      </c>
      <c r="AD359" s="323" t="e">
        <f t="shared" ca="1" si="171"/>
        <v>#N/A</v>
      </c>
      <c r="AE359" s="324">
        <f t="shared" ca="1" si="150"/>
        <v>400.84741614639523</v>
      </c>
      <c r="AG359" s="306">
        <f t="shared" ca="1" si="172"/>
        <v>-21.425913322731336</v>
      </c>
      <c r="AH359" s="304">
        <f t="shared" ca="1" si="173"/>
        <v>-11.893047149532993</v>
      </c>
    </row>
    <row r="360" spans="1:34" x14ac:dyDescent="0.2">
      <c r="A360" s="347">
        <f t="shared" ca="1" si="151"/>
        <v>0.01</v>
      </c>
      <c r="B360" s="304">
        <f t="shared" ca="1" si="152"/>
        <v>3.5599999999999681</v>
      </c>
      <c r="D360" s="306">
        <f t="shared" ca="1" si="153"/>
        <v>-2.9626123391227792</v>
      </c>
      <c r="E360" s="307">
        <f t="shared" ca="1" si="154"/>
        <v>-22.001227188165441</v>
      </c>
      <c r="F360" s="304">
        <f t="shared" ca="1" si="155"/>
        <v>22.199798865241835</v>
      </c>
      <c r="G360" s="306">
        <f t="shared" ca="1" si="156"/>
        <v>42.093863763975101</v>
      </c>
      <c r="H360" s="307">
        <f t="shared" ca="1" si="157"/>
        <v>173.11924929594437</v>
      </c>
      <c r="I360" s="304">
        <f t="shared" ca="1" si="158"/>
        <v>178.16331789504662</v>
      </c>
      <c r="J360" s="306">
        <f t="shared" ca="1" si="159"/>
        <v>90.060495776834742</v>
      </c>
      <c r="K360" s="307">
        <f t="shared" ca="1" si="160"/>
        <v>402.57970870071409</v>
      </c>
      <c r="L360" s="304">
        <f t="shared" ca="1" si="145"/>
        <v>412.53038040503282</v>
      </c>
      <c r="M360" s="306">
        <f t="shared" ca="1" si="161"/>
        <v>1.3322754862523769</v>
      </c>
      <c r="N360" s="304">
        <f t="shared" ca="1" si="162"/>
        <v>76.333762511000728</v>
      </c>
      <c r="P360" s="310">
        <f t="shared" ca="1" si="163"/>
        <v>10</v>
      </c>
      <c r="Q360" s="304">
        <f t="shared" ca="1" si="164"/>
        <v>19.541666666684407</v>
      </c>
      <c r="R360" s="306">
        <f t="shared" ca="1" si="165"/>
        <v>9.8070520201348592E-3</v>
      </c>
      <c r="S360" s="307">
        <f t="shared" ca="1" si="166"/>
        <v>8.0751260906688298</v>
      </c>
      <c r="T360" s="304">
        <f t="shared" ca="1" si="146"/>
        <v>79.21698694946123</v>
      </c>
      <c r="U360" s="311">
        <f t="shared" ca="1" si="147"/>
        <v>0</v>
      </c>
      <c r="V360" s="306">
        <f t="shared" ca="1" si="148"/>
        <v>1.1766570796242921</v>
      </c>
      <c r="W360" s="304">
        <f t="shared" ca="1" si="149"/>
        <v>120.53265155686216</v>
      </c>
      <c r="Y360" s="314" t="str">
        <f t="shared" ca="1" si="167"/>
        <v/>
      </c>
      <c r="Z360" s="315" t="str">
        <f t="shared" ca="1" si="168"/>
        <v/>
      </c>
      <c r="AA360" s="316" t="str">
        <f t="shared" ca="1" si="169"/>
        <v/>
      </c>
      <c r="AC360" s="310" t="e">
        <f t="shared" ca="1" si="170"/>
        <v>#N/A</v>
      </c>
      <c r="AD360" s="323" t="e">
        <f t="shared" ca="1" si="171"/>
        <v>#N/A</v>
      </c>
      <c r="AE360" s="324">
        <f t="shared" ca="1" si="150"/>
        <v>402.57970870071409</v>
      </c>
      <c r="AG360" s="306">
        <f t="shared" ca="1" si="172"/>
        <v>-22.078604491943594</v>
      </c>
      <c r="AH360" s="304">
        <f t="shared" ca="1" si="173"/>
        <v>-12.546038905781648</v>
      </c>
    </row>
    <row r="361" spans="1:34" x14ac:dyDescent="0.2">
      <c r="A361" s="347">
        <f t="shared" ca="1" si="151"/>
        <v>0.01</v>
      </c>
      <c r="B361" s="304">
        <f t="shared" ca="1" si="152"/>
        <v>3.5699999999999679</v>
      </c>
      <c r="D361" s="306">
        <f t="shared" ca="1" si="153"/>
        <v>-3.118225489841282</v>
      </c>
      <c r="E361" s="307">
        <f t="shared" ca="1" si="154"/>
        <v>-22.634312326463029</v>
      </c>
      <c r="F361" s="304">
        <f t="shared" ca="1" si="155"/>
        <v>22.8480945528806</v>
      </c>
      <c r="G361" s="306">
        <f t="shared" ca="1" si="156"/>
        <v>42.06268150907669</v>
      </c>
      <c r="H361" s="307">
        <f t="shared" ca="1" si="157"/>
        <v>172.89290617267974</v>
      </c>
      <c r="I361" s="304">
        <f t="shared" ca="1" si="158"/>
        <v>177.93601709763277</v>
      </c>
      <c r="J361" s="306">
        <f t="shared" ca="1" si="159"/>
        <v>90.481278503200002</v>
      </c>
      <c r="K361" s="307">
        <f t="shared" ca="1" si="160"/>
        <v>404.30976947805721</v>
      </c>
      <c r="L361" s="304">
        <f t="shared" ca="1" si="145"/>
        <v>414.31057367025215</v>
      </c>
      <c r="M361" s="306">
        <f t="shared" ca="1" si="161"/>
        <v>1.3321452278813406</v>
      </c>
      <c r="N361" s="304">
        <f t="shared" ca="1" si="162"/>
        <v>76.326299256094103</v>
      </c>
      <c r="P361" s="310">
        <f t="shared" ca="1" si="163"/>
        <v>10</v>
      </c>
      <c r="Q361" s="304">
        <f t="shared" ca="1" si="164"/>
        <v>13.958333333351177</v>
      </c>
      <c r="R361" s="306">
        <f t="shared" ca="1" si="165"/>
        <v>7.0050371572417808E-3</v>
      </c>
      <c r="S361" s="307">
        <f t="shared" ca="1" si="166"/>
        <v>8.0750560402972571</v>
      </c>
      <c r="T361" s="304">
        <f t="shared" ca="1" si="146"/>
        <v>79.216299755316101</v>
      </c>
      <c r="U361" s="311">
        <f t="shared" ca="1" si="147"/>
        <v>0</v>
      </c>
      <c r="V361" s="306">
        <f t="shared" ca="1" si="148"/>
        <v>1.1764534455508524</v>
      </c>
      <c r="W361" s="304">
        <f t="shared" ca="1" si="149"/>
        <v>120.2044902070939</v>
      </c>
      <c r="Y361" s="314" t="str">
        <f t="shared" ca="1" si="167"/>
        <v/>
      </c>
      <c r="Z361" s="315" t="str">
        <f t="shared" ca="1" si="168"/>
        <v/>
      </c>
      <c r="AA361" s="316" t="str">
        <f t="shared" ca="1" si="169"/>
        <v/>
      </c>
      <c r="AC361" s="310" t="e">
        <f t="shared" ca="1" si="170"/>
        <v>#N/A</v>
      </c>
      <c r="AD361" s="323" t="e">
        <f t="shared" ca="1" si="171"/>
        <v>#N/A</v>
      </c>
      <c r="AE361" s="324">
        <f t="shared" ca="1" si="150"/>
        <v>404.30976947805721</v>
      </c>
      <c r="AG361" s="306">
        <f t="shared" ca="1" si="172"/>
        <v>-22.730230695566458</v>
      </c>
      <c r="AH361" s="304">
        <f t="shared" ca="1" si="173"/>
        <v>-13.197966390780341</v>
      </c>
    </row>
    <row r="362" spans="1:34" x14ac:dyDescent="0.2">
      <c r="A362" s="347">
        <f t="shared" ca="1" si="151"/>
        <v>0.01</v>
      </c>
      <c r="B362" s="304">
        <f t="shared" ca="1" si="152"/>
        <v>3.5799999999999677</v>
      </c>
      <c r="D362" s="306">
        <f t="shared" ca="1" si="153"/>
        <v>-3.273754821912509</v>
      </c>
      <c r="E362" s="307">
        <f t="shared" ca="1" si="154"/>
        <v>-23.266321968801218</v>
      </c>
      <c r="F362" s="304">
        <f t="shared" ca="1" si="155"/>
        <v>23.495514648330595</v>
      </c>
      <c r="G362" s="306">
        <f t="shared" ca="1" si="156"/>
        <v>42.029943960857565</v>
      </c>
      <c r="H362" s="307">
        <f t="shared" ca="1" si="157"/>
        <v>172.66024295299172</v>
      </c>
      <c r="I362" s="304">
        <f t="shared" ca="1" si="158"/>
        <v>177.70221069513727</v>
      </c>
      <c r="J362" s="306">
        <f t="shared" ca="1" si="159"/>
        <v>90.901741630549679</v>
      </c>
      <c r="K362" s="307">
        <f t="shared" ca="1" si="160"/>
        <v>406.03753522368555</v>
      </c>
      <c r="L362" s="304">
        <f t="shared" ca="1" si="145"/>
        <v>416.08846011634699</v>
      </c>
      <c r="M362" s="306">
        <f t="shared" ca="1" si="161"/>
        <v>1.3320147282549097</v>
      </c>
      <c r="N362" s="304">
        <f t="shared" ca="1" si="162"/>
        <v>76.318822178271574</v>
      </c>
      <c r="P362" s="310">
        <f t="shared" ca="1" si="163"/>
        <v>10</v>
      </c>
      <c r="Q362" s="304">
        <f t="shared" ca="1" si="164"/>
        <v>8.3750000000179483</v>
      </c>
      <c r="R362" s="306">
        <f t="shared" ca="1" si="165"/>
        <v>4.2030222943487032E-3</v>
      </c>
      <c r="S362" s="307">
        <f t="shared" ca="1" si="166"/>
        <v>8.0750140100743142</v>
      </c>
      <c r="T362" s="304">
        <f t="shared" ca="1" si="146"/>
        <v>79.215887438829029</v>
      </c>
      <c r="U362" s="311">
        <f t="shared" ca="1" si="147"/>
        <v>0</v>
      </c>
      <c r="V362" s="306">
        <f t="shared" ca="1" si="148"/>
        <v>1.1762501160707524</v>
      </c>
      <c r="W362" s="304">
        <f t="shared" ca="1" si="149"/>
        <v>119.86808171713892</v>
      </c>
      <c r="Y362" s="314" t="str">
        <f t="shared" ca="1" si="167"/>
        <v/>
      </c>
      <c r="Z362" s="315" t="str">
        <f t="shared" ca="1" si="168"/>
        <v/>
      </c>
      <c r="AA362" s="316" t="str">
        <f t="shared" ca="1" si="169"/>
        <v/>
      </c>
      <c r="AC362" s="310" t="e">
        <f t="shared" ca="1" si="170"/>
        <v>#N/A</v>
      </c>
      <c r="AD362" s="323" t="e">
        <f t="shared" ca="1" si="171"/>
        <v>#N/A</v>
      </c>
      <c r="AE362" s="324">
        <f t="shared" ca="1" si="150"/>
        <v>406.03753522368555</v>
      </c>
      <c r="AG362" s="306">
        <f t="shared" ca="1" si="172"/>
        <v>-23.380791564337898</v>
      </c>
      <c r="AH362" s="304">
        <f t="shared" ca="1" si="173"/>
        <v>-13.848829248786256</v>
      </c>
    </row>
    <row r="363" spans="1:34" x14ac:dyDescent="0.2">
      <c r="A363" s="347">
        <f t="shared" ca="1" si="151"/>
        <v>0.01</v>
      </c>
      <c r="B363" s="304">
        <f t="shared" ca="1" si="152"/>
        <v>3.5899999999999674</v>
      </c>
      <c r="D363" s="306">
        <f t="shared" ca="1" si="153"/>
        <v>-3.4292003936135207</v>
      </c>
      <c r="E363" s="307">
        <f t="shared" ca="1" si="154"/>
        <v>-23.897255829967673</v>
      </c>
      <c r="F363" s="304">
        <f t="shared" ca="1" si="155"/>
        <v>24.142043234624591</v>
      </c>
      <c r="G363" s="306">
        <f t="shared" ca="1" si="156"/>
        <v>41.995651956921428</v>
      </c>
      <c r="H363" s="307">
        <f t="shared" ca="1" si="157"/>
        <v>172.42127039469204</v>
      </c>
      <c r="I363" s="304">
        <f t="shared" ca="1" si="158"/>
        <v>177.46190934340356</v>
      </c>
      <c r="J363" s="306">
        <f t="shared" ca="1" si="159"/>
        <v>91.321869610138577</v>
      </c>
      <c r="K363" s="307">
        <f t="shared" ca="1" si="160"/>
        <v>407.76294279042395</v>
      </c>
      <c r="L363" s="304">
        <f t="shared" ca="1" si="145"/>
        <v>417.863974736035</v>
      </c>
      <c r="M363" s="306">
        <f t="shared" ca="1" si="161"/>
        <v>1.3318839818250112</v>
      </c>
      <c r="N363" s="304">
        <f t="shared" ca="1" si="162"/>
        <v>76.311330959651983</v>
      </c>
      <c r="P363" s="310">
        <f t="shared" ca="1" si="163"/>
        <v>10</v>
      </c>
      <c r="Q363" s="304">
        <f t="shared" ca="1" si="164"/>
        <v>2.7916666666847192</v>
      </c>
      <c r="R363" s="306">
        <f t="shared" ca="1" si="165"/>
        <v>1.4010074314556248E-3</v>
      </c>
      <c r="S363" s="307">
        <f t="shared" ca="1" si="166"/>
        <v>8.0749999999999993</v>
      </c>
      <c r="T363" s="304">
        <f t="shared" ca="1" si="146"/>
        <v>79.21575</v>
      </c>
      <c r="U363" s="311">
        <f t="shared" ca="1" si="147"/>
        <v>0</v>
      </c>
      <c r="V363" s="306">
        <f t="shared" ca="1" si="148"/>
        <v>1.1760470984675238</v>
      </c>
      <c r="W363" s="304">
        <f t="shared" ca="1" si="149"/>
        <v>119.52347992076859</v>
      </c>
      <c r="Y363" s="314" t="str">
        <f t="shared" ca="1" si="167"/>
        <v/>
      </c>
      <c r="Z363" s="315" t="str">
        <f t="shared" ca="1" si="168"/>
        <v/>
      </c>
      <c r="AA363" s="316" t="str">
        <f t="shared" ca="1" si="169"/>
        <v/>
      </c>
      <c r="AC363" s="310" t="e">
        <f t="shared" ca="1" si="170"/>
        <v>#N/A</v>
      </c>
      <c r="AD363" s="323" t="e">
        <f t="shared" ca="1" si="171"/>
        <v>#N/A</v>
      </c>
      <c r="AE363" s="324">
        <f t="shared" ca="1" si="150"/>
        <v>407.76294279042395</v>
      </c>
      <c r="AG363" s="306">
        <f t="shared" ca="1" si="172"/>
        <v>-24.030286855643471</v>
      </c>
      <c r="AH363" s="304">
        <f t="shared" ca="1" si="173"/>
        <v>-14.498627250830243</v>
      </c>
    </row>
    <row r="364" spans="1:34" x14ac:dyDescent="0.2">
      <c r="A364" s="347">
        <f t="shared" ca="1" si="151"/>
        <v>0.01</v>
      </c>
      <c r="B364" s="304">
        <f t="shared" ca="1" si="152"/>
        <v>3.5999999999999672</v>
      </c>
      <c r="D364" s="306">
        <f t="shared" ca="1" si="153"/>
        <v>-3.5027559225828728</v>
      </c>
      <c r="E364" s="307">
        <f t="shared" ca="1" si="154"/>
        <v>-24.191241816981293</v>
      </c>
      <c r="F364" s="304">
        <f t="shared" ca="1" si="155"/>
        <v>24.44351610756631</v>
      </c>
      <c r="G364" s="306">
        <f t="shared" ca="1" si="156"/>
        <v>41.960624397695597</v>
      </c>
      <c r="H364" s="307">
        <f t="shared" ca="1" si="157"/>
        <v>172.17935797652223</v>
      </c>
      <c r="I364" s="304">
        <f t="shared" ca="1" si="158"/>
        <v>177.21858060895272</v>
      </c>
      <c r="J364" s="306">
        <f t="shared" ca="1" si="159"/>
        <v>91.741650991911669</v>
      </c>
      <c r="K364" s="307">
        <f t="shared" ca="1" si="160"/>
        <v>409.48594593228</v>
      </c>
      <c r="L364" s="304">
        <f t="shared" ca="1" si="145"/>
        <v>419.63706991014971</v>
      </c>
      <c r="M364" s="306">
        <f t="shared" ca="1" si="161"/>
        <v>1.3317529855540984</v>
      </c>
      <c r="N364" s="304">
        <f t="shared" ca="1" si="162"/>
        <v>76.303825426196724</v>
      </c>
      <c r="P364" s="310">
        <f t="shared" ca="1" si="163"/>
        <v>23</v>
      </c>
      <c r="Q364" s="304">
        <f t="shared" ca="1" si="164"/>
        <v>0</v>
      </c>
      <c r="R364" s="306">
        <f t="shared" ca="1" si="165"/>
        <v>0</v>
      </c>
      <c r="S364" s="307">
        <f t="shared" ca="1" si="166"/>
        <v>8.0749999999999993</v>
      </c>
      <c r="T364" s="304">
        <f t="shared" ca="1" si="146"/>
        <v>79.21575</v>
      </c>
      <c r="U364" s="311">
        <f t="shared" ca="1" si="147"/>
        <v>0</v>
      </c>
      <c r="V364" s="306">
        <f t="shared" ca="1" si="148"/>
        <v>1.175844398031787</v>
      </c>
      <c r="W364" s="304">
        <f t="shared" ca="1" si="149"/>
        <v>119.17538861779398</v>
      </c>
      <c r="Y364" s="314" t="str">
        <f t="shared" ca="1" si="167"/>
        <v>Fin de propulsion</v>
      </c>
      <c r="Z364" s="315" t="str">
        <f t="shared" ca="1" si="168"/>
        <v/>
      </c>
      <c r="AA364" s="316" t="str">
        <f t="shared" ca="1" si="169"/>
        <v/>
      </c>
      <c r="AC364" s="310" t="e">
        <f t="shared" ca="1" si="170"/>
        <v>#N/A</v>
      </c>
      <c r="AD364" s="323" t="e">
        <f t="shared" ca="1" si="171"/>
        <v>#N/A</v>
      </c>
      <c r="AE364" s="324">
        <f t="shared" ca="1" si="150"/>
        <v>409.48594593228</v>
      </c>
      <c r="AG364" s="306">
        <f t="shared" ca="1" si="172"/>
        <v>-24.333025498829166</v>
      </c>
      <c r="AH364" s="304">
        <f t="shared" ca="1" si="173"/>
        <v>-14.801669340033264</v>
      </c>
    </row>
    <row r="365" spans="1:34" x14ac:dyDescent="0.2">
      <c r="A365" s="347">
        <f t="shared" ca="1" si="151"/>
        <v>0.01</v>
      </c>
      <c r="B365" s="304">
        <f t="shared" ca="1" si="152"/>
        <v>3.609999999999967</v>
      </c>
      <c r="D365" s="306">
        <f t="shared" ca="1" si="153"/>
        <v>-3.4944331290488035</v>
      </c>
      <c r="E365" s="307">
        <f t="shared" ca="1" si="154"/>
        <v>-24.148901322082214</v>
      </c>
      <c r="F365" s="304">
        <f t="shared" ca="1" si="155"/>
        <v>24.400420036488264</v>
      </c>
      <c r="G365" s="306">
        <f t="shared" ca="1" si="156"/>
        <v>41.925680066405107</v>
      </c>
      <c r="H365" s="307">
        <f t="shared" ca="1" si="157"/>
        <v>171.93786896330141</v>
      </c>
      <c r="I365" s="304">
        <f t="shared" ca="1" si="158"/>
        <v>176.97568599294075</v>
      </c>
      <c r="J365" s="306">
        <f t="shared" ca="1" si="159"/>
        <v>92.161082514232177</v>
      </c>
      <c r="K365" s="307">
        <f t="shared" ca="1" si="160"/>
        <v>411.20653206697909</v>
      </c>
      <c r="L365" s="304">
        <f t="shared" ca="1" si="145"/>
        <v>421.40773265893762</v>
      </c>
      <c r="M365" s="306">
        <f t="shared" ca="1" si="161"/>
        <v>1.3316217389447798</v>
      </c>
      <c r="N365" s="304">
        <f t="shared" ca="1" si="162"/>
        <v>76.296305549407364</v>
      </c>
      <c r="P365" s="310">
        <f t="shared" ca="1" si="163"/>
        <v>23</v>
      </c>
      <c r="Q365" s="304">
        <f t="shared" ca="1" si="164"/>
        <v>0</v>
      </c>
      <c r="R365" s="306">
        <f t="shared" ca="1" si="165"/>
        <v>0</v>
      </c>
      <c r="S365" s="307">
        <f t="shared" ca="1" si="166"/>
        <v>8.0749999999999993</v>
      </c>
      <c r="T365" s="304">
        <f t="shared" ca="1" si="146"/>
        <v>79.21575</v>
      </c>
      <c r="U365" s="311">
        <f t="shared" ca="1" si="147"/>
        <v>0</v>
      </c>
      <c r="V365" s="306">
        <f t="shared" ca="1" si="148"/>
        <v>1.175642016091438</v>
      </c>
      <c r="W365" s="304">
        <f t="shared" ca="1" si="149"/>
        <v>118.82847465753139</v>
      </c>
      <c r="Y365" s="314" t="str">
        <f t="shared" ca="1" si="167"/>
        <v/>
      </c>
      <c r="Z365" s="315" t="str">
        <f t="shared" ca="1" si="168"/>
        <v/>
      </c>
      <c r="AA365" s="316" t="str">
        <f t="shared" ca="1" si="169"/>
        <v/>
      </c>
      <c r="AC365" s="310" t="e">
        <f t="shared" ca="1" si="170"/>
        <v>#N/A</v>
      </c>
      <c r="AD365" s="323" t="e">
        <f t="shared" ca="1" si="171"/>
        <v>#N/A</v>
      </c>
      <c r="AE365" s="324">
        <f t="shared" ca="1" si="150"/>
        <v>411.20653206697909</v>
      </c>
      <c r="AG365" s="306">
        <f t="shared" ca="1" si="172"/>
        <v>-24.289614027457837</v>
      </c>
      <c r="AH365" s="304">
        <f t="shared" ca="1" si="173"/>
        <v>-14.758562057931146</v>
      </c>
    </row>
    <row r="366" spans="1:34" x14ac:dyDescent="0.2">
      <c r="A366" s="347">
        <f t="shared" ca="1" si="151"/>
        <v>0.01</v>
      </c>
      <c r="B366" s="304">
        <f t="shared" ca="1" si="152"/>
        <v>3.6199999999999668</v>
      </c>
      <c r="D366" s="306">
        <f t="shared" ca="1" si="153"/>
        <v>-3.4861374222437829</v>
      </c>
      <c r="E366" s="307">
        <f t="shared" ca="1" si="154"/>
        <v>-24.106704033051788</v>
      </c>
      <c r="F366" s="304">
        <f t="shared" ca="1" si="155"/>
        <v>24.357469767279273</v>
      </c>
      <c r="G366" s="306">
        <f t="shared" ca="1" si="156"/>
        <v>41.89081869218267</v>
      </c>
      <c r="H366" s="307">
        <f t="shared" ca="1" si="157"/>
        <v>171.69680192297091</v>
      </c>
      <c r="I366" s="304">
        <f t="shared" ca="1" si="158"/>
        <v>176.73322404482192</v>
      </c>
      <c r="J366" s="306">
        <f t="shared" ca="1" si="159"/>
        <v>92.580165008025119</v>
      </c>
      <c r="K366" s="307">
        <f t="shared" ca="1" si="160"/>
        <v>412.92470542141047</v>
      </c>
      <c r="L366" s="304">
        <f t="shared" ca="1" si="145"/>
        <v>423.17596729997769</v>
      </c>
      <c r="M366" s="306">
        <f t="shared" ca="1" si="161"/>
        <v>1.3314902414981238</v>
      </c>
      <c r="N366" s="304">
        <f t="shared" ca="1" si="162"/>
        <v>76.288771300697235</v>
      </c>
      <c r="P366" s="310">
        <f t="shared" ca="1" si="163"/>
        <v>23</v>
      </c>
      <c r="Q366" s="304">
        <f t="shared" ca="1" si="164"/>
        <v>0</v>
      </c>
      <c r="R366" s="306">
        <f t="shared" ca="1" si="165"/>
        <v>0</v>
      </c>
      <c r="S366" s="307">
        <f t="shared" ca="1" si="166"/>
        <v>8.0749999999999993</v>
      </c>
      <c r="T366" s="304">
        <f t="shared" ca="1" si="146"/>
        <v>79.21575</v>
      </c>
      <c r="U366" s="311">
        <f t="shared" ca="1" si="147"/>
        <v>0</v>
      </c>
      <c r="V366" s="306">
        <f t="shared" ca="1" si="148"/>
        <v>1.1754399519969929</v>
      </c>
      <c r="W366" s="304">
        <f t="shared" ca="1" si="149"/>
        <v>118.48273283132677</v>
      </c>
      <c r="Y366" s="314" t="str">
        <f t="shared" ca="1" si="167"/>
        <v/>
      </c>
      <c r="Z366" s="315" t="str">
        <f t="shared" ca="1" si="168"/>
        <v/>
      </c>
      <c r="AA366" s="316" t="str">
        <f t="shared" ca="1" si="169"/>
        <v/>
      </c>
      <c r="AC366" s="310" t="e">
        <f t="shared" ca="1" si="170"/>
        <v>#N/A</v>
      </c>
      <c r="AD366" s="323" t="e">
        <f t="shared" ca="1" si="171"/>
        <v>#N/A</v>
      </c>
      <c r="AE366" s="324">
        <f t="shared" ca="1" si="150"/>
        <v>412.92470542141047</v>
      </c>
      <c r="AG366" s="306">
        <f t="shared" ca="1" si="172"/>
        <v>-24.246347611703136</v>
      </c>
      <c r="AH366" s="304">
        <f t="shared" ca="1" si="173"/>
        <v>-14.715600576784073</v>
      </c>
    </row>
    <row r="367" spans="1:34" x14ac:dyDescent="0.2">
      <c r="A367" s="347">
        <f t="shared" ca="1" si="151"/>
        <v>0.01</v>
      </c>
      <c r="B367" s="304">
        <f t="shared" ca="1" si="152"/>
        <v>3.6299999999999666</v>
      </c>
      <c r="D367" s="306">
        <f t="shared" ca="1" si="153"/>
        <v>-3.477868680965293</v>
      </c>
      <c r="E367" s="307">
        <f t="shared" ca="1" si="154"/>
        <v>-24.064649316300784</v>
      </c>
      <c r="F367" s="304">
        <f t="shared" ca="1" si="155"/>
        <v>24.314664654865691</v>
      </c>
      <c r="G367" s="306">
        <f t="shared" ca="1" si="156"/>
        <v>41.856040005373018</v>
      </c>
      <c r="H367" s="307">
        <f t="shared" ca="1" si="157"/>
        <v>171.45615542980789</v>
      </c>
      <c r="I367" s="304">
        <f t="shared" ca="1" si="158"/>
        <v>176.49119332052189</v>
      </c>
      <c r="J367" s="306">
        <f t="shared" ca="1" si="159"/>
        <v>92.998899301512893</v>
      </c>
      <c r="K367" s="307">
        <f t="shared" ca="1" si="160"/>
        <v>414.64047020817435</v>
      </c>
      <c r="L367" s="304">
        <f t="shared" ca="1" si="145"/>
        <v>424.94177813642762</v>
      </c>
      <c r="M367" s="306">
        <f t="shared" ca="1" si="161"/>
        <v>1.3313584927136546</v>
      </c>
      <c r="N367" s="304">
        <f t="shared" ca="1" si="162"/>
        <v>76.281222651391175</v>
      </c>
      <c r="P367" s="310">
        <f t="shared" ca="1" si="163"/>
        <v>23</v>
      </c>
      <c r="Q367" s="304">
        <f t="shared" ca="1" si="164"/>
        <v>0</v>
      </c>
      <c r="R367" s="306">
        <f t="shared" ca="1" si="165"/>
        <v>0</v>
      </c>
      <c r="S367" s="307">
        <f t="shared" ca="1" si="166"/>
        <v>8.0749999999999993</v>
      </c>
      <c r="T367" s="304">
        <f t="shared" ca="1" si="146"/>
        <v>79.21575</v>
      </c>
      <c r="U367" s="311">
        <f t="shared" ca="1" si="147"/>
        <v>0</v>
      </c>
      <c r="V367" s="306">
        <f t="shared" ca="1" si="148"/>
        <v>1.1752382051012595</v>
      </c>
      <c r="W367" s="304">
        <f t="shared" ca="1" si="149"/>
        <v>118.13815795973809</v>
      </c>
      <c r="Y367" s="314" t="str">
        <f t="shared" ca="1" si="167"/>
        <v/>
      </c>
      <c r="Z367" s="315" t="str">
        <f t="shared" ca="1" si="168"/>
        <v/>
      </c>
      <c r="AA367" s="316" t="str">
        <f t="shared" ca="1" si="169"/>
        <v/>
      </c>
      <c r="AC367" s="310" t="e">
        <f t="shared" ca="1" si="170"/>
        <v>#N/A</v>
      </c>
      <c r="AD367" s="323" t="e">
        <f t="shared" ca="1" si="171"/>
        <v>#N/A</v>
      </c>
      <c r="AE367" s="324">
        <f t="shared" ca="1" si="150"/>
        <v>414.64047020817435</v>
      </c>
      <c r="AG367" s="306">
        <f t="shared" ca="1" si="172"/>
        <v>-24.203225604436184</v>
      </c>
      <c r="AH367" s="304">
        <f t="shared" ca="1" si="173"/>
        <v>-14.672784251557497</v>
      </c>
    </row>
    <row r="368" spans="1:34" x14ac:dyDescent="0.2">
      <c r="A368" s="347">
        <f t="shared" ca="1" si="151"/>
        <v>0.01</v>
      </c>
      <c r="B368" s="304">
        <f t="shared" ca="1" si="152"/>
        <v>3.6399999999999664</v>
      </c>
      <c r="D368" s="306">
        <f t="shared" ca="1" si="153"/>
        <v>-3.469626784689368</v>
      </c>
      <c r="E368" s="307">
        <f t="shared" ca="1" si="154"/>
        <v>-24.022736541793236</v>
      </c>
      <c r="F368" s="304">
        <f t="shared" ca="1" si="155"/>
        <v>24.272004057791392</v>
      </c>
      <c r="G368" s="306">
        <f t="shared" ca="1" si="156"/>
        <v>41.821343737526121</v>
      </c>
      <c r="H368" s="307">
        <f t="shared" ca="1" si="157"/>
        <v>171.21592806438997</v>
      </c>
      <c r="I368" s="304">
        <f t="shared" ca="1" si="158"/>
        <v>176.24959238240149</v>
      </c>
      <c r="J368" s="306">
        <f t="shared" ca="1" si="159"/>
        <v>93.417286220227382</v>
      </c>
      <c r="K368" s="307">
        <f t="shared" ca="1" si="160"/>
        <v>416.35383062564534</v>
      </c>
      <c r="L368" s="304">
        <f t="shared" ca="1" si="145"/>
        <v>426.70516945708596</v>
      </c>
      <c r="M368" s="306">
        <f t="shared" ca="1" si="161"/>
        <v>1.3312264920893464</v>
      </c>
      <c r="N368" s="304">
        <f t="shared" ca="1" si="162"/>
        <v>76.273659572725222</v>
      </c>
      <c r="P368" s="310">
        <f t="shared" ca="1" si="163"/>
        <v>23</v>
      </c>
      <c r="Q368" s="304">
        <f t="shared" ca="1" si="164"/>
        <v>0</v>
      </c>
      <c r="R368" s="306">
        <f t="shared" ca="1" si="165"/>
        <v>0</v>
      </c>
      <c r="S368" s="307">
        <f t="shared" ca="1" si="166"/>
        <v>8.0749999999999993</v>
      </c>
      <c r="T368" s="304">
        <f t="shared" ca="1" si="146"/>
        <v>79.21575</v>
      </c>
      <c r="U368" s="311">
        <f t="shared" ca="1" si="147"/>
        <v>0</v>
      </c>
      <c r="V368" s="306">
        <f t="shared" ca="1" si="148"/>
        <v>1.1750367747593269</v>
      </c>
      <c r="W368" s="304">
        <f t="shared" ca="1" si="149"/>
        <v>117.79474489233831</v>
      </c>
      <c r="Y368" s="314" t="str">
        <f t="shared" ca="1" si="167"/>
        <v/>
      </c>
      <c r="Z368" s="315" t="str">
        <f t="shared" ca="1" si="168"/>
        <v/>
      </c>
      <c r="AA368" s="316" t="str">
        <f t="shared" ca="1" si="169"/>
        <v/>
      </c>
      <c r="AC368" s="310" t="e">
        <f t="shared" ca="1" si="170"/>
        <v>#N/A</v>
      </c>
      <c r="AD368" s="323" t="e">
        <f t="shared" ca="1" si="171"/>
        <v>#N/A</v>
      </c>
      <c r="AE368" s="324">
        <f t="shared" ca="1" si="150"/>
        <v>416.35383062564534</v>
      </c>
      <c r="AG368" s="306">
        <f t="shared" ca="1" si="172"/>
        <v>-24.160247362137842</v>
      </c>
      <c r="AH368" s="304">
        <f t="shared" ca="1" si="173"/>
        <v>-14.63011244083444</v>
      </c>
    </row>
    <row r="369" spans="1:34" x14ac:dyDescent="0.2">
      <c r="A369" s="347">
        <f t="shared" ca="1" si="151"/>
        <v>0.01</v>
      </c>
      <c r="B369" s="304">
        <f t="shared" ca="1" si="152"/>
        <v>3.6499999999999662</v>
      </c>
      <c r="D369" s="306">
        <f t="shared" ca="1" si="153"/>
        <v>-3.4614116135660211</v>
      </c>
      <c r="E369" s="307">
        <f t="shared" ca="1" si="154"/>
        <v>-23.980965083022497</v>
      </c>
      <c r="F369" s="304">
        <f t="shared" ca="1" si="155"/>
        <v>24.22948733819339</v>
      </c>
      <c r="G369" s="306">
        <f t="shared" ca="1" si="156"/>
        <v>41.786729621390464</v>
      </c>
      <c r="H369" s="307">
        <f t="shared" ca="1" si="157"/>
        <v>170.97611841355973</v>
      </c>
      <c r="I369" s="304">
        <f t="shared" ca="1" si="158"/>
        <v>176.00841979922095</v>
      </c>
      <c r="J369" s="306">
        <f t="shared" ca="1" si="159"/>
        <v>93.835326587021967</v>
      </c>
      <c r="K369" s="307">
        <f t="shared" ca="1" si="160"/>
        <v>418.06479085803511</v>
      </c>
      <c r="L369" s="304">
        <f t="shared" ca="1" si="145"/>
        <v>428.46614553645389</v>
      </c>
      <c r="M369" s="306">
        <f t="shared" ca="1" si="161"/>
        <v>1.3310942391216172</v>
      </c>
      <c r="N369" s="304">
        <f t="shared" ca="1" si="162"/>
        <v>76.266082035846253</v>
      </c>
      <c r="P369" s="310">
        <f t="shared" ca="1" si="163"/>
        <v>23</v>
      </c>
      <c r="Q369" s="304">
        <f t="shared" ca="1" si="164"/>
        <v>0</v>
      </c>
      <c r="R369" s="306">
        <f t="shared" ca="1" si="165"/>
        <v>0</v>
      </c>
      <c r="S369" s="307">
        <f t="shared" ca="1" si="166"/>
        <v>8.0749999999999993</v>
      </c>
      <c r="T369" s="304">
        <f t="shared" ca="1" si="146"/>
        <v>79.21575</v>
      </c>
      <c r="U369" s="311">
        <f t="shared" ca="1" si="147"/>
        <v>0</v>
      </c>
      <c r="V369" s="306">
        <f t="shared" ca="1" si="148"/>
        <v>1.1748356603285544</v>
      </c>
      <c r="W369" s="304">
        <f t="shared" ca="1" si="149"/>
        <v>117.45248850751996</v>
      </c>
      <c r="Y369" s="314" t="str">
        <f t="shared" ca="1" si="167"/>
        <v/>
      </c>
      <c r="Z369" s="315" t="str">
        <f t="shared" ca="1" si="168"/>
        <v/>
      </c>
      <c r="AA369" s="316" t="str">
        <f t="shared" ca="1" si="169"/>
        <v/>
      </c>
      <c r="AC369" s="310" t="e">
        <f t="shared" ca="1" si="170"/>
        <v>#N/A</v>
      </c>
      <c r="AD369" s="323" t="e">
        <f t="shared" ca="1" si="171"/>
        <v>#N/A</v>
      </c>
      <c r="AE369" s="324">
        <f t="shared" ca="1" si="150"/>
        <v>418.06479085803511</v>
      </c>
      <c r="AG369" s="306">
        <f t="shared" ca="1" si="172"/>
        <v>-24.117412244874316</v>
      </c>
      <c r="AH369" s="304">
        <f t="shared" ca="1" si="173"/>
        <v>-14.587584506791124</v>
      </c>
    </row>
    <row r="370" spans="1:34" x14ac:dyDescent="0.2">
      <c r="A370" s="347">
        <f t="shared" ca="1" si="151"/>
        <v>0.01</v>
      </c>
      <c r="B370" s="304">
        <f t="shared" ca="1" si="152"/>
        <v>3.6599999999999659</v>
      </c>
      <c r="D370" s="306">
        <f t="shared" ca="1" si="153"/>
        <v>-3.4532230484147139</v>
      </c>
      <c r="E370" s="307">
        <f t="shared" ca="1" si="154"/>
        <v>-23.939334316987434</v>
      </c>
      <c r="F370" s="304">
        <f t="shared" ca="1" si="155"/>
        <v>24.187113861777615</v>
      </c>
      <c r="G370" s="306">
        <f t="shared" ca="1" si="156"/>
        <v>41.752197390906318</v>
      </c>
      <c r="H370" s="307">
        <f t="shared" ca="1" si="157"/>
        <v>170.73672507038987</v>
      </c>
      <c r="I370" s="304">
        <f t="shared" ca="1" si="158"/>
        <v>175.7676741461043</v>
      </c>
      <c r="J370" s="306">
        <f t="shared" ca="1" si="159"/>
        <v>94.253021222083447</v>
      </c>
      <c r="K370" s="307">
        <f t="shared" ca="1" si="160"/>
        <v>419.77335507545484</v>
      </c>
      <c r="L370" s="304">
        <f t="shared" ca="1" si="145"/>
        <v>430.22471063479651</v>
      </c>
      <c r="M370" s="306">
        <f t="shared" ca="1" si="161"/>
        <v>1.3309617333053254</v>
      </c>
      <c r="N370" s="304">
        <f t="shared" ca="1" si="162"/>
        <v>76.258490011811801</v>
      </c>
      <c r="P370" s="310">
        <f t="shared" ca="1" si="163"/>
        <v>23</v>
      </c>
      <c r="Q370" s="304">
        <f t="shared" ca="1" si="164"/>
        <v>0</v>
      </c>
      <c r="R370" s="306">
        <f t="shared" ca="1" si="165"/>
        <v>0</v>
      </c>
      <c r="S370" s="307">
        <f t="shared" ca="1" si="166"/>
        <v>8.0749999999999993</v>
      </c>
      <c r="T370" s="304">
        <f t="shared" ca="1" si="146"/>
        <v>79.21575</v>
      </c>
      <c r="U370" s="311">
        <f t="shared" ca="1" si="147"/>
        <v>0</v>
      </c>
      <c r="V370" s="306">
        <f t="shared" ca="1" si="148"/>
        <v>1.1746348611685624</v>
      </c>
      <c r="W370" s="304">
        <f t="shared" ca="1" si="149"/>
        <v>117.11138371230159</v>
      </c>
      <c r="Y370" s="314" t="str">
        <f t="shared" ca="1" si="167"/>
        <v/>
      </c>
      <c r="Z370" s="315" t="str">
        <f t="shared" ca="1" si="168"/>
        <v/>
      </c>
      <c r="AA370" s="316" t="str">
        <f t="shared" ca="1" si="169"/>
        <v/>
      </c>
      <c r="AC370" s="310" t="e">
        <f t="shared" ca="1" si="170"/>
        <v>#N/A</v>
      </c>
      <c r="AD370" s="323" t="e">
        <f t="shared" ca="1" si="171"/>
        <v>#N/A</v>
      </c>
      <c r="AE370" s="324">
        <f t="shared" ca="1" si="150"/>
        <v>419.77335507545484</v>
      </c>
      <c r="AG370" s="306">
        <f t="shared" ca="1" si="172"/>
        <v>-24.074719616272887</v>
      </c>
      <c r="AH370" s="304">
        <f t="shared" ca="1" si="173"/>
        <v>-14.545199815172751</v>
      </c>
    </row>
    <row r="371" spans="1:34" x14ac:dyDescent="0.2">
      <c r="A371" s="347">
        <f t="shared" ca="1" si="151"/>
        <v>0.01</v>
      </c>
      <c r="B371" s="304">
        <f t="shared" ca="1" si="152"/>
        <v>3.6699999999999657</v>
      </c>
      <c r="D371" s="306">
        <f t="shared" ca="1" si="153"/>
        <v>-3.4450609707198363</v>
      </c>
      <c r="E371" s="307">
        <f t="shared" ca="1" si="154"/>
        <v>-23.897843624168949</v>
      </c>
      <c r="F371" s="304">
        <f t="shared" ca="1" si="155"/>
        <v>24.144882997794991</v>
      </c>
      <c r="G371" s="306">
        <f t="shared" ca="1" si="156"/>
        <v>41.717746781199118</v>
      </c>
      <c r="H371" s="307">
        <f t="shared" ca="1" si="157"/>
        <v>170.49774663414817</v>
      </c>
      <c r="I371" s="304">
        <f t="shared" ca="1" si="158"/>
        <v>175.52735400450391</v>
      </c>
      <c r="J371" s="306">
        <f t="shared" ca="1" si="159"/>
        <v>94.670370942943975</v>
      </c>
      <c r="K371" s="307">
        <f t="shared" ca="1" si="160"/>
        <v>421.47952743397752</v>
      </c>
      <c r="L371" s="304">
        <f t="shared" ca="1" si="145"/>
        <v>431.98086899820419</v>
      </c>
      <c r="M371" s="306">
        <f t="shared" ca="1" si="161"/>
        <v>1.3308289741337627</v>
      </c>
      <c r="N371" s="304">
        <f t="shared" ca="1" si="162"/>
        <v>76.250883471589603</v>
      </c>
      <c r="P371" s="310">
        <f t="shared" ca="1" si="163"/>
        <v>23</v>
      </c>
      <c r="Q371" s="304">
        <f t="shared" ca="1" si="164"/>
        <v>0</v>
      </c>
      <c r="R371" s="306">
        <f t="shared" ca="1" si="165"/>
        <v>0</v>
      </c>
      <c r="S371" s="307">
        <f t="shared" ca="1" si="166"/>
        <v>8.0749999999999993</v>
      </c>
      <c r="T371" s="304">
        <f t="shared" ca="1" si="146"/>
        <v>79.21575</v>
      </c>
      <c r="U371" s="311">
        <f t="shared" ca="1" si="147"/>
        <v>0</v>
      </c>
      <c r="V371" s="306">
        <f t="shared" ca="1" si="148"/>
        <v>1.1744343766412211</v>
      </c>
      <c r="W371" s="304">
        <f t="shared" ca="1" si="149"/>
        <v>116.77142544213517</v>
      </c>
      <c r="Y371" s="314" t="str">
        <f t="shared" ca="1" si="167"/>
        <v/>
      </c>
      <c r="Z371" s="315" t="str">
        <f t="shared" ca="1" si="168"/>
        <v/>
      </c>
      <c r="AA371" s="316" t="str">
        <f t="shared" ca="1" si="169"/>
        <v/>
      </c>
      <c r="AC371" s="310" t="e">
        <f t="shared" ca="1" si="170"/>
        <v>#N/A</v>
      </c>
      <c r="AD371" s="323" t="e">
        <f t="shared" ca="1" si="171"/>
        <v>#N/A</v>
      </c>
      <c r="AE371" s="324">
        <f t="shared" ca="1" si="150"/>
        <v>421.47952743397752</v>
      </c>
      <c r="AG371" s="306">
        <f t="shared" ca="1" si="172"/>
        <v>-24.032168843497939</v>
      </c>
      <c r="AH371" s="304">
        <f t="shared" ca="1" si="173"/>
        <v>-14.502957735269549</v>
      </c>
    </row>
    <row r="372" spans="1:34" x14ac:dyDescent="0.2">
      <c r="A372" s="347">
        <f t="shared" ca="1" si="151"/>
        <v>0.01</v>
      </c>
      <c r="B372" s="304">
        <f t="shared" ca="1" si="152"/>
        <v>3.6799999999999655</v>
      </c>
      <c r="D372" s="306">
        <f t="shared" ca="1" si="153"/>
        <v>-3.4369252626262532</v>
      </c>
      <c r="E372" s="307">
        <f t="shared" ca="1" si="154"/>
        <v>-23.856492388506478</v>
      </c>
      <c r="F372" s="304">
        <f t="shared" ca="1" si="155"/>
        <v>24.102794119017531</v>
      </c>
      <c r="G372" s="306">
        <f t="shared" ca="1" si="156"/>
        <v>41.683377528572855</v>
      </c>
      <c r="H372" s="307">
        <f t="shared" ca="1" si="157"/>
        <v>170.25918171026311</v>
      </c>
      <c r="I372" s="304">
        <f t="shared" ca="1" si="158"/>
        <v>175.28745796216546</v>
      </c>
      <c r="J372" s="306">
        <f t="shared" ca="1" si="159"/>
        <v>95.087376564492828</v>
      </c>
      <c r="K372" s="307">
        <f t="shared" ca="1" si="160"/>
        <v>423.18331207569958</v>
      </c>
      <c r="L372" s="304">
        <f t="shared" ca="1" si="145"/>
        <v>433.73462485865315</v>
      </c>
      <c r="M372" s="306">
        <f t="shared" ca="1" si="161"/>
        <v>1.3306959610986493</v>
      </c>
      <c r="N372" s="304">
        <f t="shared" ca="1" si="162"/>
        <v>76.243262386057381</v>
      </c>
      <c r="P372" s="310">
        <f t="shared" ca="1" si="163"/>
        <v>23</v>
      </c>
      <c r="Q372" s="304">
        <f t="shared" ca="1" si="164"/>
        <v>0</v>
      </c>
      <c r="R372" s="306">
        <f t="shared" ca="1" si="165"/>
        <v>0</v>
      </c>
      <c r="S372" s="307">
        <f t="shared" ca="1" si="166"/>
        <v>8.0749999999999993</v>
      </c>
      <c r="T372" s="304">
        <f t="shared" ca="1" si="146"/>
        <v>79.21575</v>
      </c>
      <c r="U372" s="311">
        <f t="shared" ca="1" si="147"/>
        <v>0</v>
      </c>
      <c r="V372" s="306">
        <f t="shared" ca="1" si="148"/>
        <v>1.1742342061106394</v>
      </c>
      <c r="W372" s="304">
        <f t="shared" ca="1" si="149"/>
        <v>116.43260866071554</v>
      </c>
      <c r="Y372" s="314" t="str">
        <f t="shared" ca="1" si="167"/>
        <v/>
      </c>
      <c r="Z372" s="315" t="str">
        <f t="shared" ca="1" si="168"/>
        <v/>
      </c>
      <c r="AA372" s="316" t="str">
        <f t="shared" ca="1" si="169"/>
        <v/>
      </c>
      <c r="AC372" s="310" t="e">
        <f t="shared" ca="1" si="170"/>
        <v>#N/A</v>
      </c>
      <c r="AD372" s="323" t="e">
        <f t="shared" ca="1" si="171"/>
        <v>#N/A</v>
      </c>
      <c r="AE372" s="324">
        <f t="shared" ca="1" si="150"/>
        <v>423.18331207569958</v>
      </c>
      <c r="AG372" s="306">
        <f t="shared" ca="1" si="172"/>
        <v>-23.989759297227046</v>
      </c>
      <c r="AH372" s="304">
        <f t="shared" ca="1" si="173"/>
        <v>-14.460857639892902</v>
      </c>
    </row>
    <row r="373" spans="1:34" x14ac:dyDescent="0.2">
      <c r="A373" s="347">
        <f t="shared" ca="1" si="151"/>
        <v>0.01</v>
      </c>
      <c r="B373" s="304">
        <f t="shared" ca="1" si="152"/>
        <v>3.6899999999999653</v>
      </c>
      <c r="D373" s="306">
        <f t="shared" ca="1" si="153"/>
        <v>-3.4288158069348658</v>
      </c>
      <c r="E373" s="307">
        <f t="shared" ca="1" si="154"/>
        <v>-23.815279997374851</v>
      </c>
      <c r="F373" s="304">
        <f t="shared" ca="1" si="155"/>
        <v>24.060846601714765</v>
      </c>
      <c r="G373" s="306">
        <f t="shared" ca="1" si="156"/>
        <v>41.649089370503503</v>
      </c>
      <c r="H373" s="307">
        <f t="shared" ca="1" si="157"/>
        <v>170.02102891028935</v>
      </c>
      <c r="I373" s="304">
        <f t="shared" ca="1" si="158"/>
        <v>175.04798461309298</v>
      </c>
      <c r="J373" s="306">
        <f t="shared" ca="1" si="159"/>
        <v>95.504038898988213</v>
      </c>
      <c r="K373" s="307">
        <f t="shared" ca="1" si="160"/>
        <v>424.88471312880233</v>
      </c>
      <c r="L373" s="304">
        <f t="shared" ca="1" si="145"/>
        <v>435.4859824340665</v>
      </c>
      <c r="M373" s="306">
        <f t="shared" ca="1" si="161"/>
        <v>1.3305626936901285</v>
      </c>
      <c r="N373" s="304">
        <f t="shared" ca="1" si="162"/>
        <v>76.235626726002494</v>
      </c>
      <c r="P373" s="310">
        <f t="shared" ca="1" si="163"/>
        <v>23</v>
      </c>
      <c r="Q373" s="304">
        <f t="shared" ca="1" si="164"/>
        <v>0</v>
      </c>
      <c r="R373" s="306">
        <f t="shared" ca="1" si="165"/>
        <v>0</v>
      </c>
      <c r="S373" s="307">
        <f t="shared" ca="1" si="166"/>
        <v>8.0749999999999993</v>
      </c>
      <c r="T373" s="304">
        <f t="shared" ca="1" si="146"/>
        <v>79.21575</v>
      </c>
      <c r="U373" s="311">
        <f t="shared" ca="1" si="147"/>
        <v>0</v>
      </c>
      <c r="V373" s="306">
        <f t="shared" ca="1" si="148"/>
        <v>1.1740343489431573</v>
      </c>
      <c r="W373" s="304">
        <f t="shared" ca="1" si="149"/>
        <v>116.0949283597911</v>
      </c>
      <c r="Y373" s="314" t="str">
        <f t="shared" ca="1" si="167"/>
        <v/>
      </c>
      <c r="Z373" s="315" t="str">
        <f t="shared" ca="1" si="168"/>
        <v/>
      </c>
      <c r="AA373" s="316" t="str">
        <f t="shared" ca="1" si="169"/>
        <v/>
      </c>
      <c r="AC373" s="310" t="e">
        <f t="shared" ca="1" si="170"/>
        <v>#N/A</v>
      </c>
      <c r="AD373" s="323" t="e">
        <f t="shared" ca="1" si="171"/>
        <v>#N/A</v>
      </c>
      <c r="AE373" s="324">
        <f t="shared" ca="1" si="150"/>
        <v>424.88471312880233</v>
      </c>
      <c r="AG373" s="306">
        <f t="shared" ca="1" si="172"/>
        <v>-23.947490351627359</v>
      </c>
      <c r="AH373" s="304">
        <f t="shared" ca="1" si="173"/>
        <v>-14.418898905351771</v>
      </c>
    </row>
    <row r="374" spans="1:34" x14ac:dyDescent="0.2">
      <c r="A374" s="347">
        <f t="shared" ca="1" si="151"/>
        <v>0.01</v>
      </c>
      <c r="B374" s="304">
        <f t="shared" ca="1" si="152"/>
        <v>3.6999999999999651</v>
      </c>
      <c r="D374" s="306">
        <f t="shared" ca="1" si="153"/>
        <v>-3.4207324870982192</v>
      </c>
      <c r="E374" s="307">
        <f t="shared" ca="1" si="154"/>
        <v>-23.774205841561269</v>
      </c>
      <c r="F374" s="304">
        <f t="shared" ca="1" si="155"/>
        <v>24.019039825630315</v>
      </c>
      <c r="G374" s="306">
        <f t="shared" ca="1" si="156"/>
        <v>41.61488204563252</v>
      </c>
      <c r="H374" s="307">
        <f t="shared" ca="1" si="157"/>
        <v>169.78328685187373</v>
      </c>
      <c r="I374" s="304">
        <f t="shared" ca="1" si="158"/>
        <v>174.8089325575142</v>
      </c>
      <c r="J374" s="306">
        <f t="shared" ca="1" si="159"/>
        <v>95.920358756068893</v>
      </c>
      <c r="K374" s="307">
        <f t="shared" ca="1" si="160"/>
        <v>426.58373470761313</v>
      </c>
      <c r="L374" s="304">
        <f t="shared" ca="1" si="145"/>
        <v>437.23494592837415</v>
      </c>
      <c r="M374" s="306">
        <f t="shared" ca="1" si="161"/>
        <v>1.3304291713967611</v>
      </c>
      <c r="N374" s="304">
        <f t="shared" ca="1" si="162"/>
        <v>76.227976462121632</v>
      </c>
      <c r="P374" s="310">
        <f t="shared" ca="1" si="163"/>
        <v>23</v>
      </c>
      <c r="Q374" s="304">
        <f t="shared" ca="1" si="164"/>
        <v>0</v>
      </c>
      <c r="R374" s="306">
        <f t="shared" ca="1" si="165"/>
        <v>0</v>
      </c>
      <c r="S374" s="307">
        <f t="shared" ca="1" si="166"/>
        <v>8.0749999999999993</v>
      </c>
      <c r="T374" s="304">
        <f t="shared" ca="1" si="146"/>
        <v>79.21575</v>
      </c>
      <c r="U374" s="311">
        <f t="shared" ca="1" si="147"/>
        <v>0</v>
      </c>
      <c r="V374" s="306">
        <f t="shared" ca="1" si="148"/>
        <v>1.1738348045073328</v>
      </c>
      <c r="W374" s="304">
        <f t="shared" ca="1" si="149"/>
        <v>115.75837955897602</v>
      </c>
      <c r="Y374" s="314" t="str">
        <f t="shared" ca="1" si="167"/>
        <v/>
      </c>
      <c r="Z374" s="315" t="str">
        <f t="shared" ca="1" si="168"/>
        <v/>
      </c>
      <c r="AA374" s="316" t="str">
        <f t="shared" ca="1" si="169"/>
        <v/>
      </c>
      <c r="AC374" s="310" t="e">
        <f t="shared" ca="1" si="170"/>
        <v>#N/A</v>
      </c>
      <c r="AD374" s="323" t="e">
        <f t="shared" ca="1" si="171"/>
        <v>#N/A</v>
      </c>
      <c r="AE374" s="324">
        <f t="shared" ca="1" si="150"/>
        <v>426.58373470761313</v>
      </c>
      <c r="AG374" s="306">
        <f t="shared" ca="1" si="172"/>
        <v>-23.905361384332124</v>
      </c>
      <c r="AH374" s="304">
        <f t="shared" ca="1" si="173"/>
        <v>-14.377080911429239</v>
      </c>
    </row>
    <row r="375" spans="1:34" x14ac:dyDescent="0.2">
      <c r="A375" s="347">
        <f t="shared" ca="1" si="151"/>
        <v>0.01</v>
      </c>
      <c r="B375" s="304">
        <f t="shared" ca="1" si="152"/>
        <v>3.7099999999999649</v>
      </c>
      <c r="D375" s="306">
        <f t="shared" ca="1" si="153"/>
        <v>-3.4126751872161343</v>
      </c>
      <c r="E375" s="307">
        <f t="shared" ca="1" si="154"/>
        <v>-23.733269315242438</v>
      </c>
      <c r="F375" s="304">
        <f t="shared" ca="1" si="155"/>
        <v>23.977373173958586</v>
      </c>
      <c r="G375" s="306">
        <f t="shared" ca="1" si="156"/>
        <v>41.580755293760362</v>
      </c>
      <c r="H375" s="307">
        <f t="shared" ca="1" si="157"/>
        <v>169.54595415872132</v>
      </c>
      <c r="I375" s="304">
        <f t="shared" ca="1" si="158"/>
        <v>174.57030040184617</v>
      </c>
      <c r="J375" s="306">
        <f t="shared" ca="1" si="159"/>
        <v>96.336336942765854</v>
      </c>
      <c r="K375" s="307">
        <f t="shared" ca="1" si="160"/>
        <v>428.28038091266609</v>
      </c>
      <c r="L375" s="304">
        <f t="shared" ca="1" si="145"/>
        <v>438.98151953157264</v>
      </c>
      <c r="M375" s="306">
        <f t="shared" ca="1" si="161"/>
        <v>1.3302953937055202</v>
      </c>
      <c r="N375" s="304">
        <f t="shared" ca="1" si="162"/>
        <v>76.220311565020523</v>
      </c>
      <c r="P375" s="310">
        <f t="shared" ca="1" si="163"/>
        <v>23</v>
      </c>
      <c r="Q375" s="304">
        <f t="shared" ca="1" si="164"/>
        <v>0</v>
      </c>
      <c r="R375" s="306">
        <f t="shared" ca="1" si="165"/>
        <v>0</v>
      </c>
      <c r="S375" s="307">
        <f t="shared" ca="1" si="166"/>
        <v>8.0749999999999993</v>
      </c>
      <c r="T375" s="304">
        <f t="shared" ca="1" si="146"/>
        <v>79.21575</v>
      </c>
      <c r="U375" s="311">
        <f t="shared" ca="1" si="147"/>
        <v>0</v>
      </c>
      <c r="V375" s="306">
        <f t="shared" ca="1" si="148"/>
        <v>1.1736355721739338</v>
      </c>
      <c r="W375" s="304">
        <f t="shared" ca="1" si="149"/>
        <v>115.42295730556387</v>
      </c>
      <c r="Y375" s="314" t="str">
        <f t="shared" ca="1" si="167"/>
        <v/>
      </c>
      <c r="Z375" s="315" t="str">
        <f t="shared" ca="1" si="168"/>
        <v/>
      </c>
      <c r="AA375" s="316" t="str">
        <f t="shared" ca="1" si="169"/>
        <v/>
      </c>
      <c r="AC375" s="310" t="e">
        <f t="shared" ca="1" si="170"/>
        <v>#N/A</v>
      </c>
      <c r="AD375" s="323" t="e">
        <f t="shared" ca="1" si="171"/>
        <v>#N/A</v>
      </c>
      <c r="AE375" s="324">
        <f t="shared" ca="1" si="150"/>
        <v>428.28038091266609</v>
      </c>
      <c r="AG375" s="306">
        <f t="shared" ca="1" si="172"/>
        <v>-23.863371776417395</v>
      </c>
      <c r="AH375" s="304">
        <f t="shared" ca="1" si="173"/>
        <v>-14.33540304135926</v>
      </c>
    </row>
    <row r="376" spans="1:34" x14ac:dyDescent="0.2">
      <c r="A376" s="347">
        <f t="shared" ca="1" si="151"/>
        <v>0.01</v>
      </c>
      <c r="B376" s="304">
        <f t="shared" ca="1" si="152"/>
        <v>3.7199999999999647</v>
      </c>
      <c r="D376" s="306">
        <f t="shared" ca="1" si="153"/>
        <v>-3.4046437920313788</v>
      </c>
      <c r="E376" s="307">
        <f t="shared" ca="1" si="154"/>
        <v>-23.692469815961921</v>
      </c>
      <c r="F376" s="304">
        <f t="shared" ca="1" si="155"/>
        <v>23.935846033321749</v>
      </c>
      <c r="G376" s="306">
        <f t="shared" ca="1" si="156"/>
        <v>41.546708855840045</v>
      </c>
      <c r="H376" s="307">
        <f t="shared" ca="1" si="157"/>
        <v>169.3090294605617</v>
      </c>
      <c r="I376" s="304">
        <f t="shared" ca="1" si="158"/>
        <v>174.33208675866095</v>
      </c>
      <c r="J376" s="306">
        <f t="shared" ca="1" si="159"/>
        <v>96.751974263513858</v>
      </c>
      <c r="K376" s="307">
        <f t="shared" ca="1" si="160"/>
        <v>429.97465583076252</v>
      </c>
      <c r="L376" s="304">
        <f t="shared" ca="1" si="145"/>
        <v>440.72570741978546</v>
      </c>
      <c r="M376" s="306">
        <f t="shared" ca="1" si="161"/>
        <v>1.3301613601017854</v>
      </c>
      <c r="N376" s="304">
        <f t="shared" ca="1" si="162"/>
        <v>76.212632005213592</v>
      </c>
      <c r="P376" s="310">
        <f t="shared" ca="1" si="163"/>
        <v>23</v>
      </c>
      <c r="Q376" s="304">
        <f t="shared" ca="1" si="164"/>
        <v>0</v>
      </c>
      <c r="R376" s="306">
        <f t="shared" ca="1" si="165"/>
        <v>0</v>
      </c>
      <c r="S376" s="307">
        <f t="shared" ca="1" si="166"/>
        <v>8.0749999999999993</v>
      </c>
      <c r="T376" s="304">
        <f t="shared" ca="1" si="146"/>
        <v>79.21575</v>
      </c>
      <c r="U376" s="311">
        <f t="shared" ca="1" si="147"/>
        <v>0</v>
      </c>
      <c r="V376" s="306">
        <f t="shared" ca="1" si="148"/>
        <v>1.1734366513159273</v>
      </c>
      <c r="W376" s="304">
        <f t="shared" ca="1" si="149"/>
        <v>115.0886566743428</v>
      </c>
      <c r="Y376" s="314" t="str">
        <f t="shared" ca="1" si="167"/>
        <v/>
      </c>
      <c r="Z376" s="315" t="str">
        <f t="shared" ca="1" si="168"/>
        <v/>
      </c>
      <c r="AA376" s="316" t="str">
        <f t="shared" ca="1" si="169"/>
        <v/>
      </c>
      <c r="AC376" s="310" t="e">
        <f t="shared" ca="1" si="170"/>
        <v>#N/A</v>
      </c>
      <c r="AD376" s="323" t="e">
        <f t="shared" ca="1" si="171"/>
        <v>#N/A</v>
      </c>
      <c r="AE376" s="324">
        <f t="shared" ca="1" si="150"/>
        <v>429.97465583076252</v>
      </c>
      <c r="AG376" s="306">
        <f t="shared" ca="1" si="172"/>
        <v>-23.821520912378901</v>
      </c>
      <c r="AH376" s="304">
        <f t="shared" ca="1" si="173"/>
        <v>-14.293864681803576</v>
      </c>
    </row>
    <row r="377" spans="1:34" x14ac:dyDescent="0.2">
      <c r="A377" s="347">
        <f t="shared" ca="1" si="151"/>
        <v>0.01</v>
      </c>
      <c r="B377" s="304">
        <f t="shared" ca="1" si="152"/>
        <v>3.7299999999999645</v>
      </c>
      <c r="D377" s="306">
        <f t="shared" ca="1" si="153"/>
        <v>-3.3966381869253723</v>
      </c>
      <c r="E377" s="307">
        <f t="shared" ca="1" si="154"/>
        <v>-23.651806744607644</v>
      </c>
      <c r="F377" s="304">
        <f t="shared" ca="1" si="155"/>
        <v>23.894457793746799</v>
      </c>
      <c r="G377" s="306">
        <f t="shared" ca="1" si="156"/>
        <v>41.512742473970789</v>
      </c>
      <c r="H377" s="307">
        <f t="shared" ca="1" si="157"/>
        <v>169.07251139311563</v>
      </c>
      <c r="I377" s="304">
        <f t="shared" ca="1" si="158"/>
        <v>174.09429024665178</v>
      </c>
      <c r="J377" s="306">
        <f t="shared" ca="1" si="159"/>
        <v>97.167271520162913</v>
      </c>
      <c r="K377" s="307">
        <f t="shared" ca="1" si="160"/>
        <v>431.66656353503089</v>
      </c>
      <c r="L377" s="304">
        <f t="shared" ca="1" si="145"/>
        <v>442.46751375532182</v>
      </c>
      <c r="M377" s="306">
        <f t="shared" ca="1" si="161"/>
        <v>1.3300270700693373</v>
      </c>
      <c r="N377" s="304">
        <f t="shared" ca="1" si="162"/>
        <v>76.204937753123644</v>
      </c>
      <c r="P377" s="310">
        <f t="shared" ca="1" si="163"/>
        <v>23</v>
      </c>
      <c r="Q377" s="304">
        <f t="shared" ca="1" si="164"/>
        <v>0</v>
      </c>
      <c r="R377" s="306">
        <f t="shared" ca="1" si="165"/>
        <v>0</v>
      </c>
      <c r="S377" s="307">
        <f t="shared" ca="1" si="166"/>
        <v>8.0749999999999993</v>
      </c>
      <c r="T377" s="304">
        <f t="shared" ca="1" si="146"/>
        <v>79.21575</v>
      </c>
      <c r="U377" s="311">
        <f t="shared" ca="1" si="147"/>
        <v>0</v>
      </c>
      <c r="V377" s="306">
        <f t="shared" ca="1" si="148"/>
        <v>1.1732380413084698</v>
      </c>
      <c r="W377" s="304">
        <f t="shared" ca="1" si="149"/>
        <v>114.75547276741219</v>
      </c>
      <c r="Y377" s="314" t="str">
        <f t="shared" ca="1" si="167"/>
        <v/>
      </c>
      <c r="Z377" s="315" t="str">
        <f t="shared" ca="1" si="168"/>
        <v/>
      </c>
      <c r="AA377" s="316" t="str">
        <f t="shared" ca="1" si="169"/>
        <v/>
      </c>
      <c r="AC377" s="310" t="e">
        <f t="shared" ca="1" si="170"/>
        <v>#N/A</v>
      </c>
      <c r="AD377" s="323" t="e">
        <f t="shared" ca="1" si="171"/>
        <v>#N/A</v>
      </c>
      <c r="AE377" s="324">
        <f t="shared" ca="1" si="150"/>
        <v>431.66656353503089</v>
      </c>
      <c r="AG377" s="306">
        <f t="shared" ca="1" si="172"/>
        <v>-23.779808180109157</v>
      </c>
      <c r="AH377" s="304">
        <f t="shared" ca="1" si="173"/>
        <v>-14.252465222828832</v>
      </c>
    </row>
    <row r="378" spans="1:34" x14ac:dyDescent="0.2">
      <c r="A378" s="347">
        <f t="shared" ca="1" si="151"/>
        <v>0.01</v>
      </c>
      <c r="B378" s="304">
        <f t="shared" ca="1" si="152"/>
        <v>3.7399999999999642</v>
      </c>
      <c r="D378" s="306">
        <f t="shared" ca="1" si="153"/>
        <v>-3.3886582579139328</v>
      </c>
      <c r="E378" s="307">
        <f t="shared" ca="1" si="154"/>
        <v>-23.611279505389582</v>
      </c>
      <c r="F378" s="304">
        <f t="shared" ca="1" si="155"/>
        <v>23.853207848642882</v>
      </c>
      <c r="G378" s="306">
        <f t="shared" ca="1" si="156"/>
        <v>41.478855891391653</v>
      </c>
      <c r="H378" s="307">
        <f t="shared" ca="1" si="157"/>
        <v>168.83639859806175</v>
      </c>
      <c r="I378" s="304">
        <f t="shared" ca="1" si="158"/>
        <v>173.85690949059926</v>
      </c>
      <c r="J378" s="306">
        <f t="shared" ca="1" si="159"/>
        <v>97.582229511989723</v>
      </c>
      <c r="K378" s="307">
        <f t="shared" ca="1" si="160"/>
        <v>433.35610808498677</v>
      </c>
      <c r="L378" s="304">
        <f t="shared" ca="1" si="145"/>
        <v>444.20694268673628</v>
      </c>
      <c r="M378" s="306">
        <f t="shared" ca="1" si="161"/>
        <v>1.3298925230903522</v>
      </c>
      <c r="N378" s="304">
        <f t="shared" ca="1" si="162"/>
        <v>76.197228779081556</v>
      </c>
      <c r="P378" s="310">
        <f t="shared" ca="1" si="163"/>
        <v>23</v>
      </c>
      <c r="Q378" s="304">
        <f t="shared" ca="1" si="164"/>
        <v>0</v>
      </c>
      <c r="R378" s="306">
        <f t="shared" ca="1" si="165"/>
        <v>0</v>
      </c>
      <c r="S378" s="307">
        <f t="shared" ca="1" si="166"/>
        <v>8.0749999999999993</v>
      </c>
      <c r="T378" s="304">
        <f t="shared" ca="1" si="146"/>
        <v>79.21575</v>
      </c>
      <c r="U378" s="311">
        <f t="shared" ca="1" si="147"/>
        <v>0</v>
      </c>
      <c r="V378" s="306">
        <f t="shared" ca="1" si="148"/>
        <v>1.1730397415288956</v>
      </c>
      <c r="W378" s="304">
        <f t="shared" ca="1" si="149"/>
        <v>114.42340071400045</v>
      </c>
      <c r="Y378" s="314" t="str">
        <f t="shared" ca="1" si="167"/>
        <v/>
      </c>
      <c r="Z378" s="315" t="str">
        <f t="shared" ca="1" si="168"/>
        <v/>
      </c>
      <c r="AA378" s="316" t="str">
        <f t="shared" ca="1" si="169"/>
        <v/>
      </c>
      <c r="AC378" s="310" t="e">
        <f t="shared" ca="1" si="170"/>
        <v>#N/A</v>
      </c>
      <c r="AD378" s="323" t="e">
        <f t="shared" ca="1" si="171"/>
        <v>#N/A</v>
      </c>
      <c r="AE378" s="324">
        <f t="shared" ca="1" si="150"/>
        <v>433.35610808498677</v>
      </c>
      <c r="AG378" s="306">
        <f t="shared" ca="1" si="172"/>
        <v>-23.73823297087467</v>
      </c>
      <c r="AH378" s="304">
        <f t="shared" ca="1" si="173"/>
        <v>-14.211204057883863</v>
      </c>
    </row>
    <row r="379" spans="1:34" x14ac:dyDescent="0.2">
      <c r="A379" s="347">
        <f t="shared" ca="1" si="151"/>
        <v>0.01</v>
      </c>
      <c r="B379" s="304">
        <f t="shared" ca="1" si="152"/>
        <v>3.749999999999964</v>
      </c>
      <c r="D379" s="306">
        <f t="shared" ca="1" si="153"/>
        <v>-3.3807038916430301</v>
      </c>
      <c r="E379" s="307">
        <f t="shared" ca="1" si="154"/>
        <v>-23.57088750581763</v>
      </c>
      <c r="F379" s="304">
        <f t="shared" ca="1" si="155"/>
        <v>23.812095594778715</v>
      </c>
      <c r="G379" s="306">
        <f t="shared" ca="1" si="156"/>
        <v>41.445048852475225</v>
      </c>
      <c r="H379" s="307">
        <f t="shared" ca="1" si="157"/>
        <v>168.60068972300357</v>
      </c>
      <c r="I379" s="304">
        <f t="shared" ca="1" si="158"/>
        <v>173.6199431213378</v>
      </c>
      <c r="J379" s="306">
        <f t="shared" ca="1" si="159"/>
        <v>97.996849035709062</v>
      </c>
      <c r="K379" s="307">
        <f t="shared" ca="1" si="160"/>
        <v>435.04329352659209</v>
      </c>
      <c r="L379" s="304">
        <f t="shared" ca="1" si="145"/>
        <v>445.94399834888702</v>
      </c>
      <c r="M379" s="306">
        <f t="shared" ca="1" si="161"/>
        <v>1.3297577186453959</v>
      </c>
      <c r="N379" s="304">
        <f t="shared" ca="1" si="162"/>
        <v>76.189505053325959</v>
      </c>
      <c r="P379" s="310">
        <f t="shared" ca="1" si="163"/>
        <v>23</v>
      </c>
      <c r="Q379" s="304">
        <f t="shared" ca="1" si="164"/>
        <v>0</v>
      </c>
      <c r="R379" s="306">
        <f t="shared" ca="1" si="165"/>
        <v>0</v>
      </c>
      <c r="S379" s="307">
        <f t="shared" ca="1" si="166"/>
        <v>8.0749999999999993</v>
      </c>
      <c r="T379" s="304">
        <f t="shared" ca="1" si="146"/>
        <v>79.21575</v>
      </c>
      <c r="U379" s="311">
        <f t="shared" ca="1" si="147"/>
        <v>0</v>
      </c>
      <c r="V379" s="306">
        <f t="shared" ca="1" si="148"/>
        <v>1.1728417513567102</v>
      </c>
      <c r="W379" s="304">
        <f t="shared" ca="1" si="149"/>
        <v>114.09243567028476</v>
      </c>
      <c r="Y379" s="314" t="str">
        <f t="shared" ca="1" si="167"/>
        <v/>
      </c>
      <c r="Z379" s="315" t="str">
        <f t="shared" ca="1" si="168"/>
        <v/>
      </c>
      <c r="AA379" s="316" t="str">
        <f t="shared" ca="1" si="169"/>
        <v/>
      </c>
      <c r="AC379" s="310" t="e">
        <f t="shared" ca="1" si="170"/>
        <v>#N/A</v>
      </c>
      <c r="AD379" s="323" t="e">
        <f t="shared" ca="1" si="171"/>
        <v>#N/A</v>
      </c>
      <c r="AE379" s="324">
        <f t="shared" ca="1" si="150"/>
        <v>435.04329352659209</v>
      </c>
      <c r="AG379" s="306">
        <f t="shared" ca="1" si="172"/>
        <v>-23.696794679293404</v>
      </c>
      <c r="AH379" s="304">
        <f t="shared" ca="1" si="173"/>
        <v>-14.170080583777146</v>
      </c>
    </row>
    <row r="380" spans="1:34" x14ac:dyDescent="0.2">
      <c r="A380" s="347">
        <f t="shared" ca="1" si="151"/>
        <v>0.01</v>
      </c>
      <c r="B380" s="304">
        <f t="shared" ca="1" si="152"/>
        <v>3.7599999999999638</v>
      </c>
      <c r="D380" s="306">
        <f t="shared" ca="1" si="153"/>
        <v>-3.3727749753846159</v>
      </c>
      <c r="E380" s="307">
        <f t="shared" ca="1" si="154"/>
        <v>-23.530630156679642</v>
      </c>
      <c r="F380" s="304">
        <f t="shared" ca="1" si="155"/>
        <v>23.771120432260279</v>
      </c>
      <c r="G380" s="306">
        <f t="shared" ca="1" si="156"/>
        <v>41.411321102721381</v>
      </c>
      <c r="H380" s="307">
        <f t="shared" ca="1" si="157"/>
        <v>168.36538342143677</v>
      </c>
      <c r="I380" s="304">
        <f t="shared" ca="1" si="158"/>
        <v>173.38338977572249</v>
      </c>
      <c r="J380" s="306">
        <f t="shared" ca="1" si="159"/>
        <v>98.411130885485051</v>
      </c>
      <c r="K380" s="307">
        <f t="shared" ca="1" si="160"/>
        <v>436.72812389231427</v>
      </c>
      <c r="L380" s="304">
        <f t="shared" ca="1" si="145"/>
        <v>447.67868486299488</v>
      </c>
      <c r="M380" s="306">
        <f t="shared" ca="1" si="161"/>
        <v>1.3296226562134192</v>
      </c>
      <c r="N380" s="304">
        <f t="shared" ca="1" si="162"/>
        <v>76.181766546002933</v>
      </c>
      <c r="P380" s="310">
        <f t="shared" ca="1" si="163"/>
        <v>23</v>
      </c>
      <c r="Q380" s="304">
        <f t="shared" ca="1" si="164"/>
        <v>0</v>
      </c>
      <c r="R380" s="306">
        <f t="shared" ca="1" si="165"/>
        <v>0</v>
      </c>
      <c r="S380" s="307">
        <f t="shared" ca="1" si="166"/>
        <v>8.0749999999999993</v>
      </c>
      <c r="T380" s="304">
        <f t="shared" ca="1" si="146"/>
        <v>79.21575</v>
      </c>
      <c r="U380" s="311">
        <f t="shared" ca="1" si="147"/>
        <v>0</v>
      </c>
      <c r="V380" s="306">
        <f t="shared" ca="1" si="148"/>
        <v>1.1726440701735783</v>
      </c>
      <c r="W380" s="304">
        <f t="shared" ca="1" si="149"/>
        <v>113.76257281921174</v>
      </c>
      <c r="Y380" s="314" t="str">
        <f t="shared" ca="1" si="167"/>
        <v/>
      </c>
      <c r="Z380" s="315" t="str">
        <f t="shared" ca="1" si="168"/>
        <v/>
      </c>
      <c r="AA380" s="316" t="str">
        <f t="shared" ca="1" si="169"/>
        <v/>
      </c>
      <c r="AC380" s="310" t="e">
        <f t="shared" ca="1" si="170"/>
        <v>#N/A</v>
      </c>
      <c r="AD380" s="323" t="e">
        <f t="shared" ca="1" si="171"/>
        <v>#N/A</v>
      </c>
      <c r="AE380" s="324">
        <f t="shared" ca="1" si="150"/>
        <v>436.72812389231427</v>
      </c>
      <c r="AG380" s="306">
        <f t="shared" ca="1" si="172"/>
        <v>-23.655492703312376</v>
      </c>
      <c r="AH380" s="304">
        <f t="shared" ca="1" si="173"/>
        <v>-14.12909420065446</v>
      </c>
    </row>
    <row r="381" spans="1:34" x14ac:dyDescent="0.2">
      <c r="A381" s="347">
        <f t="shared" ca="1" si="151"/>
        <v>0.01</v>
      </c>
      <c r="B381" s="304">
        <f t="shared" ca="1" si="152"/>
        <v>3.7699999999999636</v>
      </c>
      <c r="D381" s="306">
        <f t="shared" ca="1" si="153"/>
        <v>-3.3648713970324362</v>
      </c>
      <c r="E381" s="307">
        <f t="shared" ca="1" si="154"/>
        <v>-23.490506872019637</v>
      </c>
      <c r="F381" s="304">
        <f t="shared" ca="1" si="155"/>
        <v>23.73028176450859</v>
      </c>
      <c r="G381" s="306">
        <f t="shared" ca="1" si="156"/>
        <v>41.377672388751058</v>
      </c>
      <c r="H381" s="307">
        <f t="shared" ca="1" si="157"/>
        <v>168.13047835271658</v>
      </c>
      <c r="I381" s="304">
        <f t="shared" ca="1" si="158"/>
        <v>173.14724809659583</v>
      </c>
      <c r="J381" s="306">
        <f t="shared" ca="1" si="159"/>
        <v>98.825075852942419</v>
      </c>
      <c r="K381" s="307">
        <f t="shared" ca="1" si="160"/>
        <v>438.41060320118504</v>
      </c>
      <c r="L381" s="304">
        <f t="shared" ca="1" si="145"/>
        <v>449.41100633670152</v>
      </c>
      <c r="M381" s="306">
        <f t="shared" ca="1" si="161"/>
        <v>1.3294873352717513</v>
      </c>
      <c r="N381" s="304">
        <f t="shared" ca="1" si="162"/>
        <v>76.174013227165617</v>
      </c>
      <c r="P381" s="310">
        <f t="shared" ca="1" si="163"/>
        <v>23</v>
      </c>
      <c r="Q381" s="304">
        <f t="shared" ca="1" si="164"/>
        <v>0</v>
      </c>
      <c r="R381" s="306">
        <f t="shared" ca="1" si="165"/>
        <v>0</v>
      </c>
      <c r="S381" s="307">
        <f t="shared" ca="1" si="166"/>
        <v>8.0749999999999993</v>
      </c>
      <c r="T381" s="304">
        <f t="shared" ca="1" si="146"/>
        <v>79.21575</v>
      </c>
      <c r="U381" s="311">
        <f t="shared" ca="1" si="147"/>
        <v>0</v>
      </c>
      <c r="V381" s="306">
        <f t="shared" ca="1" si="148"/>
        <v>1.1724466973633132</v>
      </c>
      <c r="W381" s="304">
        <f t="shared" ca="1" si="149"/>
        <v>113.43380737031961</v>
      </c>
      <c r="Y381" s="314" t="str">
        <f t="shared" ca="1" si="167"/>
        <v/>
      </c>
      <c r="Z381" s="315" t="str">
        <f t="shared" ca="1" si="168"/>
        <v/>
      </c>
      <c r="AA381" s="316" t="str">
        <f t="shared" ca="1" si="169"/>
        <v/>
      </c>
      <c r="AC381" s="310" t="e">
        <f t="shared" ca="1" si="170"/>
        <v>#N/A</v>
      </c>
      <c r="AD381" s="323" t="e">
        <f t="shared" ca="1" si="171"/>
        <v>#N/A</v>
      </c>
      <c r="AE381" s="324">
        <f t="shared" ca="1" si="150"/>
        <v>438.41060320118504</v>
      </c>
      <c r="AG381" s="306">
        <f t="shared" ca="1" si="172"/>
        <v>-23.614326444185433</v>
      </c>
      <c r="AH381" s="304">
        <f t="shared" ca="1" si="173"/>
        <v>-14.088244311976688</v>
      </c>
    </row>
    <row r="382" spans="1:34" x14ac:dyDescent="0.2">
      <c r="A382" s="347">
        <f t="shared" ca="1" si="151"/>
        <v>0.01</v>
      </c>
      <c r="B382" s="304">
        <f t="shared" ca="1" si="152"/>
        <v>3.7799999999999634</v>
      </c>
      <c r="D382" s="306">
        <f t="shared" ca="1" si="153"/>
        <v>-3.356993045097914</v>
      </c>
      <c r="E382" s="307">
        <f t="shared" ca="1" si="154"/>
        <v>-23.450517069116152</v>
      </c>
      <c r="F382" s="304">
        <f t="shared" ca="1" si="155"/>
        <v>23.689578998237682</v>
      </c>
      <c r="G382" s="306">
        <f t="shared" ca="1" si="156"/>
        <v>41.344102458300078</v>
      </c>
      <c r="H382" s="307">
        <f t="shared" ca="1" si="157"/>
        <v>167.89597318202541</v>
      </c>
      <c r="I382" s="304">
        <f t="shared" ca="1" si="158"/>
        <v>172.91151673275499</v>
      </c>
      <c r="J382" s="306">
        <f t="shared" ca="1" si="159"/>
        <v>99.23868472717767</v>
      </c>
      <c r="K382" s="307">
        <f t="shared" ca="1" si="160"/>
        <v>440.09073545885877</v>
      </c>
      <c r="L382" s="304">
        <f t="shared" ca="1" si="145"/>
        <v>451.14096686412705</v>
      </c>
      <c r="M382" s="306">
        <f t="shared" ca="1" si="161"/>
        <v>1.3293517552960943</v>
      </c>
      <c r="N382" s="304">
        <f t="shared" ca="1" si="162"/>
        <v>76.166245066773982</v>
      </c>
      <c r="P382" s="310">
        <f t="shared" ca="1" si="163"/>
        <v>23</v>
      </c>
      <c r="Q382" s="304">
        <f t="shared" ca="1" si="164"/>
        <v>0</v>
      </c>
      <c r="R382" s="306">
        <f t="shared" ca="1" si="165"/>
        <v>0</v>
      </c>
      <c r="S382" s="307">
        <f t="shared" ca="1" si="166"/>
        <v>8.0749999999999993</v>
      </c>
      <c r="T382" s="304">
        <f t="shared" ca="1" si="146"/>
        <v>79.21575</v>
      </c>
      <c r="U382" s="311">
        <f t="shared" ca="1" si="147"/>
        <v>0</v>
      </c>
      <c r="V382" s="306">
        <f t="shared" ca="1" si="148"/>
        <v>1.1722496323118696</v>
      </c>
      <c r="W382" s="304">
        <f t="shared" ca="1" si="149"/>
        <v>113.10613455956197</v>
      </c>
      <c r="Y382" s="314" t="str">
        <f t="shared" ca="1" si="167"/>
        <v/>
      </c>
      <c r="Z382" s="315" t="str">
        <f t="shared" ca="1" si="168"/>
        <v/>
      </c>
      <c r="AA382" s="316" t="str">
        <f t="shared" ca="1" si="169"/>
        <v/>
      </c>
      <c r="AC382" s="310" t="e">
        <f t="shared" ca="1" si="170"/>
        <v>#N/A</v>
      </c>
      <c r="AD382" s="323" t="e">
        <f t="shared" ca="1" si="171"/>
        <v>#N/A</v>
      </c>
      <c r="AE382" s="324">
        <f t="shared" ca="1" si="150"/>
        <v>440.09073545885877</v>
      </c>
      <c r="AG382" s="306">
        <f t="shared" ca="1" si="172"/>
        <v>-23.573295306451186</v>
      </c>
      <c r="AH382" s="304">
        <f t="shared" ca="1" si="173"/>
        <v>-14.047530324497787</v>
      </c>
    </row>
    <row r="383" spans="1:34" x14ac:dyDescent="0.2">
      <c r="A383" s="347">
        <f t="shared" ca="1" si="151"/>
        <v>0.01</v>
      </c>
      <c r="B383" s="304">
        <f t="shared" ca="1" si="152"/>
        <v>3.7899999999999632</v>
      </c>
      <c r="D383" s="306">
        <f t="shared" ca="1" si="153"/>
        <v>-3.3491398087060533</v>
      </c>
      <c r="E383" s="307">
        <f t="shared" ca="1" si="154"/>
        <v>-23.410660168460826</v>
      </c>
      <c r="F383" s="304">
        <f t="shared" ca="1" si="155"/>
        <v>23.649011543432803</v>
      </c>
      <c r="G383" s="306">
        <f t="shared" ca="1" si="156"/>
        <v>41.31061106021302</v>
      </c>
      <c r="H383" s="307">
        <f t="shared" ca="1" si="157"/>
        <v>167.66186658034081</v>
      </c>
      <c r="I383" s="304">
        <f t="shared" ca="1" si="158"/>
        <v>172.67619433891923</v>
      </c>
      <c r="J383" s="306">
        <f t="shared" ca="1" si="159"/>
        <v>99.651958294770239</v>
      </c>
      <c r="K383" s="307">
        <f t="shared" ca="1" si="160"/>
        <v>441.76852465767058</v>
      </c>
      <c r="L383" s="304">
        <f t="shared" ca="1" si="145"/>
        <v>452.86857052592813</v>
      </c>
      <c r="M383" s="306">
        <f t="shared" ca="1" si="161"/>
        <v>1.3292159157605179</v>
      </c>
      <c r="N383" s="304">
        <f t="shared" ca="1" si="162"/>
        <v>76.158462034694438</v>
      </c>
      <c r="P383" s="310">
        <f t="shared" ca="1" si="163"/>
        <v>23</v>
      </c>
      <c r="Q383" s="304">
        <f t="shared" ca="1" si="164"/>
        <v>0</v>
      </c>
      <c r="R383" s="306">
        <f t="shared" ca="1" si="165"/>
        <v>0</v>
      </c>
      <c r="S383" s="307">
        <f t="shared" ca="1" si="166"/>
        <v>8.0749999999999993</v>
      </c>
      <c r="T383" s="304">
        <f t="shared" ca="1" si="146"/>
        <v>79.21575</v>
      </c>
      <c r="U383" s="311">
        <f t="shared" ca="1" si="147"/>
        <v>0</v>
      </c>
      <c r="V383" s="306">
        <f t="shared" ca="1" si="148"/>
        <v>1.1720528744073324</v>
      </c>
      <c r="W383" s="304">
        <f t="shared" ca="1" si="149"/>
        <v>112.7795496491327</v>
      </c>
      <c r="Y383" s="314" t="str">
        <f t="shared" ca="1" si="167"/>
        <v/>
      </c>
      <c r="Z383" s="315" t="str">
        <f t="shared" ca="1" si="168"/>
        <v/>
      </c>
      <c r="AA383" s="316" t="str">
        <f t="shared" ca="1" si="169"/>
        <v/>
      </c>
      <c r="AC383" s="310" t="e">
        <f t="shared" ca="1" si="170"/>
        <v>#N/A</v>
      </c>
      <c r="AD383" s="323" t="e">
        <f t="shared" ca="1" si="171"/>
        <v>#N/A</v>
      </c>
      <c r="AE383" s="324">
        <f t="shared" ca="1" si="150"/>
        <v>441.76852465767058</v>
      </c>
      <c r="AG383" s="306">
        <f t="shared" ca="1" si="172"/>
        <v>-23.532398697911141</v>
      </c>
      <c r="AH383" s="304">
        <f t="shared" ca="1" si="173"/>
        <v>-14.006951648242969</v>
      </c>
    </row>
    <row r="384" spans="1:34" x14ac:dyDescent="0.2">
      <c r="A384" s="347">
        <f t="shared" ca="1" si="151"/>
        <v>0.01</v>
      </c>
      <c r="B384" s="304">
        <f t="shared" ca="1" si="152"/>
        <v>3.799999999999963</v>
      </c>
      <c r="D384" s="306">
        <f t="shared" ca="1" si="153"/>
        <v>-3.3413115775913647</v>
      </c>
      <c r="E384" s="307">
        <f t="shared" ca="1" si="154"/>
        <v>-23.370935593737077</v>
      </c>
      <c r="F384" s="304">
        <f t="shared" ca="1" si="155"/>
        <v>23.608578813328698</v>
      </c>
      <c r="G384" s="306">
        <f t="shared" ca="1" si="156"/>
        <v>41.277197944437106</v>
      </c>
      <c r="H384" s="307">
        <f t="shared" ca="1" si="157"/>
        <v>167.42815722440344</v>
      </c>
      <c r="I384" s="304">
        <f t="shared" ca="1" si="158"/>
        <v>172.44127957569731</v>
      </c>
      <c r="J384" s="306">
        <f t="shared" ca="1" si="159"/>
        <v>100.06489733979349</v>
      </c>
      <c r="K384" s="307">
        <f t="shared" ca="1" si="160"/>
        <v>443.44397477669429</v>
      </c>
      <c r="L384" s="304">
        <f t="shared" ca="1" si="145"/>
        <v>454.59382138935513</v>
      </c>
      <c r="M384" s="306">
        <f t="shared" ca="1" si="161"/>
        <v>1.3290798161374535</v>
      </c>
      <c r="N384" s="304">
        <f t="shared" ca="1" si="162"/>
        <v>76.15066410069953</v>
      </c>
      <c r="P384" s="310">
        <f t="shared" ca="1" si="163"/>
        <v>23</v>
      </c>
      <c r="Q384" s="304">
        <f t="shared" ca="1" si="164"/>
        <v>0</v>
      </c>
      <c r="R384" s="306">
        <f t="shared" ca="1" si="165"/>
        <v>0</v>
      </c>
      <c r="S384" s="307">
        <f t="shared" ca="1" si="166"/>
        <v>8.0749999999999993</v>
      </c>
      <c r="T384" s="304">
        <f t="shared" ca="1" si="146"/>
        <v>79.21575</v>
      </c>
      <c r="U384" s="311">
        <f t="shared" ca="1" si="147"/>
        <v>0</v>
      </c>
      <c r="V384" s="306">
        <f t="shared" ca="1" si="148"/>
        <v>1.1718564230399067</v>
      </c>
      <c r="W384" s="304">
        <f t="shared" ca="1" si="149"/>
        <v>112.45404792729221</v>
      </c>
      <c r="Y384" s="314" t="str">
        <f t="shared" ca="1" si="167"/>
        <v/>
      </c>
      <c r="Z384" s="315" t="str">
        <f t="shared" ca="1" si="168"/>
        <v/>
      </c>
      <c r="AA384" s="316" t="str">
        <f t="shared" ca="1" si="169"/>
        <v/>
      </c>
      <c r="AC384" s="310" t="e">
        <f t="shared" ca="1" si="170"/>
        <v>#N/A</v>
      </c>
      <c r="AD384" s="323" t="e">
        <f t="shared" ca="1" si="171"/>
        <v>#N/A</v>
      </c>
      <c r="AE384" s="324">
        <f t="shared" ca="1" si="150"/>
        <v>443.44397477669429</v>
      </c>
      <c r="AG384" s="306">
        <f t="shared" ca="1" si="172"/>
        <v>-23.491636029607999</v>
      </c>
      <c r="AH384" s="304">
        <f t="shared" ca="1" si="173"/>
        <v>-13.966507696487023</v>
      </c>
    </row>
    <row r="385" spans="1:34" x14ac:dyDescent="0.2">
      <c r="A385" s="347">
        <f t="shared" ca="1" si="151"/>
        <v>0.01</v>
      </c>
      <c r="B385" s="304">
        <f t="shared" ca="1" si="152"/>
        <v>3.8099999999999627</v>
      </c>
      <c r="D385" s="306">
        <f t="shared" ca="1" si="153"/>
        <v>-3.3335082420938327</v>
      </c>
      <c r="E385" s="307">
        <f t="shared" ca="1" si="154"/>
        <v>-23.331342771798987</v>
      </c>
      <c r="F385" s="304">
        <f t="shared" ca="1" si="155"/>
        <v>23.568280224388126</v>
      </c>
      <c r="G385" s="306">
        <f t="shared" ca="1" si="156"/>
        <v>41.243862862016165</v>
      </c>
      <c r="H385" s="307">
        <f t="shared" ca="1" si="157"/>
        <v>167.19484379668543</v>
      </c>
      <c r="I385" s="304">
        <f t="shared" ca="1" si="158"/>
        <v>172.20677110955549</v>
      </c>
      <c r="J385" s="306">
        <f t="shared" ca="1" si="159"/>
        <v>100.47750264382576</v>
      </c>
      <c r="K385" s="307">
        <f t="shared" ca="1" si="160"/>
        <v>445.11708978179973</v>
      </c>
      <c r="L385" s="304">
        <f t="shared" ca="1" si="145"/>
        <v>456.31672350830928</v>
      </c>
      <c r="M385" s="306">
        <f t="shared" ca="1" si="161"/>
        <v>1.3289434558976885</v>
      </c>
      <c r="N385" s="304">
        <f t="shared" ca="1" si="162"/>
        <v>76.142851234467599</v>
      </c>
      <c r="P385" s="310">
        <f t="shared" ca="1" si="163"/>
        <v>23</v>
      </c>
      <c r="Q385" s="304">
        <f t="shared" ca="1" si="164"/>
        <v>0</v>
      </c>
      <c r="R385" s="306">
        <f t="shared" ca="1" si="165"/>
        <v>0</v>
      </c>
      <c r="S385" s="307">
        <f t="shared" ca="1" si="166"/>
        <v>8.0749999999999993</v>
      </c>
      <c r="T385" s="304">
        <f t="shared" ca="1" si="146"/>
        <v>79.21575</v>
      </c>
      <c r="U385" s="311">
        <f t="shared" ca="1" si="147"/>
        <v>0</v>
      </c>
      <c r="V385" s="306">
        <f t="shared" ca="1" si="148"/>
        <v>1.1716602776019098</v>
      </c>
      <c r="W385" s="304">
        <f t="shared" ca="1" si="149"/>
        <v>112.12962470819537</v>
      </c>
      <c r="Y385" s="314" t="str">
        <f t="shared" ca="1" si="167"/>
        <v/>
      </c>
      <c r="Z385" s="315" t="str">
        <f t="shared" ca="1" si="168"/>
        <v/>
      </c>
      <c r="AA385" s="316" t="str">
        <f t="shared" ca="1" si="169"/>
        <v/>
      </c>
      <c r="AC385" s="310" t="e">
        <f t="shared" ca="1" si="170"/>
        <v>#N/A</v>
      </c>
      <c r="AD385" s="323" t="e">
        <f t="shared" ca="1" si="171"/>
        <v>#N/A</v>
      </c>
      <c r="AE385" s="324">
        <f t="shared" ca="1" si="150"/>
        <v>445.11708978179973</v>
      </c>
      <c r="AG385" s="306">
        <f t="shared" ca="1" si="172"/>
        <v>-23.451006715804098</v>
      </c>
      <c r="AH385" s="304">
        <f t="shared" ca="1" si="173"/>
        <v>-13.926197885732783</v>
      </c>
    </row>
    <row r="386" spans="1:34" x14ac:dyDescent="0.2">
      <c r="A386" s="347">
        <f t="shared" ca="1" si="151"/>
        <v>0.01</v>
      </c>
      <c r="B386" s="304">
        <f t="shared" ca="1" si="152"/>
        <v>3.8199999999999625</v>
      </c>
      <c r="D386" s="306">
        <f t="shared" ca="1" si="153"/>
        <v>-3.3257296931549165</v>
      </c>
      <c r="E386" s="307">
        <f t="shared" ca="1" si="154"/>
        <v>-23.29188113265036</v>
      </c>
      <c r="F386" s="304">
        <f t="shared" ca="1" si="155"/>
        <v>23.528115196280517</v>
      </c>
      <c r="G386" s="306">
        <f t="shared" ca="1" si="156"/>
        <v>41.210605565084613</v>
      </c>
      <c r="H386" s="307">
        <f t="shared" ca="1" si="157"/>
        <v>166.96192498535893</v>
      </c>
      <c r="I386" s="304">
        <f t="shared" ca="1" si="158"/>
        <v>171.9726676127855</v>
      </c>
      <c r="J386" s="306">
        <f t="shared" ca="1" si="159"/>
        <v>100.88977498596127</v>
      </c>
      <c r="K386" s="307">
        <f t="shared" ca="1" si="160"/>
        <v>446.78787362570995</v>
      </c>
      <c r="L386" s="304">
        <f t="shared" ca="1" si="145"/>
        <v>458.03728092339958</v>
      </c>
      <c r="M386" s="306">
        <f t="shared" ca="1" si="161"/>
        <v>1.3288068345103605</v>
      </c>
      <c r="N386" s="304">
        <f t="shared" ca="1" si="162"/>
        <v>76.135023405582487</v>
      </c>
      <c r="P386" s="310">
        <f t="shared" ca="1" si="163"/>
        <v>23</v>
      </c>
      <c r="Q386" s="304">
        <f t="shared" ca="1" si="164"/>
        <v>0</v>
      </c>
      <c r="R386" s="306">
        <f t="shared" ca="1" si="165"/>
        <v>0</v>
      </c>
      <c r="S386" s="307">
        <f t="shared" ca="1" si="166"/>
        <v>8.0749999999999993</v>
      </c>
      <c r="T386" s="304">
        <f t="shared" ca="1" si="146"/>
        <v>79.21575</v>
      </c>
      <c r="U386" s="311">
        <f t="shared" ca="1" si="147"/>
        <v>0</v>
      </c>
      <c r="V386" s="306">
        <f t="shared" ca="1" si="148"/>
        <v>1.1714644374877603</v>
      </c>
      <c r="W386" s="304">
        <f t="shared" ca="1" si="149"/>
        <v>111.8062753317203</v>
      </c>
      <c r="Y386" s="314" t="str">
        <f t="shared" ca="1" si="167"/>
        <v/>
      </c>
      <c r="Z386" s="315" t="str">
        <f t="shared" ca="1" si="168"/>
        <v/>
      </c>
      <c r="AA386" s="316" t="str">
        <f t="shared" ca="1" si="169"/>
        <v/>
      </c>
      <c r="AC386" s="310" t="e">
        <f t="shared" ca="1" si="170"/>
        <v>#N/A</v>
      </c>
      <c r="AD386" s="323" t="e">
        <f t="shared" ca="1" si="171"/>
        <v>#N/A</v>
      </c>
      <c r="AE386" s="324">
        <f t="shared" ca="1" si="150"/>
        <v>446.78787362570995</v>
      </c>
      <c r="AG386" s="306">
        <f t="shared" ca="1" si="172"/>
        <v>-23.410510173960049</v>
      </c>
      <c r="AH386" s="304">
        <f t="shared" ca="1" si="173"/>
        <v>-13.886021635689829</v>
      </c>
    </row>
    <row r="387" spans="1:34" x14ac:dyDescent="0.2">
      <c r="A387" s="347">
        <f t="shared" ca="1" si="151"/>
        <v>0.01</v>
      </c>
      <c r="B387" s="304">
        <f t="shared" ca="1" si="152"/>
        <v>3.8299999999999623</v>
      </c>
      <c r="D387" s="306">
        <f t="shared" ca="1" si="153"/>
        <v>-3.317975822313572</v>
      </c>
      <c r="E387" s="307">
        <f t="shared" ca="1" si="154"/>
        <v>-23.2525501094239</v>
      </c>
      <c r="F387" s="304">
        <f t="shared" ca="1" si="155"/>
        <v>23.488083151860792</v>
      </c>
      <c r="G387" s="306">
        <f t="shared" ca="1" si="156"/>
        <v>41.177425806861478</v>
      </c>
      <c r="H387" s="307">
        <f t="shared" ca="1" si="157"/>
        <v>166.72939948426469</v>
      </c>
      <c r="I387" s="304">
        <f t="shared" ca="1" si="158"/>
        <v>171.73896776347266</v>
      </c>
      <c r="J387" s="306">
        <f t="shared" ca="1" si="159"/>
        <v>101.301715142821</v>
      </c>
      <c r="K387" s="307">
        <f t="shared" ca="1" si="160"/>
        <v>448.45633024805807</v>
      </c>
      <c r="L387" s="304">
        <f t="shared" ca="1" si="145"/>
        <v>459.75549766199919</v>
      </c>
      <c r="M387" s="306">
        <f t="shared" ca="1" si="161"/>
        <v>1.328669951442951</v>
      </c>
      <c r="N387" s="304">
        <f t="shared" ca="1" si="162"/>
        <v>76.127180583533118</v>
      </c>
      <c r="P387" s="310">
        <f t="shared" ca="1" si="163"/>
        <v>23</v>
      </c>
      <c r="Q387" s="304">
        <f t="shared" ca="1" si="164"/>
        <v>0</v>
      </c>
      <c r="R387" s="306">
        <f t="shared" ca="1" si="165"/>
        <v>0</v>
      </c>
      <c r="S387" s="307">
        <f t="shared" ca="1" si="166"/>
        <v>8.0749999999999993</v>
      </c>
      <c r="T387" s="304">
        <f t="shared" ca="1" si="146"/>
        <v>79.21575</v>
      </c>
      <c r="U387" s="311">
        <f t="shared" ca="1" si="147"/>
        <v>0</v>
      </c>
      <c r="V387" s="306">
        <f t="shared" ca="1" si="148"/>
        <v>1.1712689020939702</v>
      </c>
      <c r="W387" s="304">
        <f t="shared" ca="1" si="149"/>
        <v>111.48399516329886</v>
      </c>
      <c r="Y387" s="314" t="str">
        <f t="shared" ca="1" si="167"/>
        <v/>
      </c>
      <c r="Z387" s="315" t="str">
        <f t="shared" ca="1" si="168"/>
        <v/>
      </c>
      <c r="AA387" s="316" t="str">
        <f t="shared" ca="1" si="169"/>
        <v/>
      </c>
      <c r="AC387" s="310" t="e">
        <f t="shared" ca="1" si="170"/>
        <v>#N/A</v>
      </c>
      <c r="AD387" s="323" t="e">
        <f t="shared" ca="1" si="171"/>
        <v>#N/A</v>
      </c>
      <c r="AE387" s="324">
        <f t="shared" ca="1" si="150"/>
        <v>448.45633024805807</v>
      </c>
      <c r="AG387" s="306">
        <f t="shared" ca="1" si="172"/>
        <v>-23.370145824713518</v>
      </c>
      <c r="AH387" s="304">
        <f t="shared" ca="1" si="173"/>
        <v>-13.84597836925329</v>
      </c>
    </row>
    <row r="388" spans="1:34" x14ac:dyDescent="0.2">
      <c r="A388" s="347">
        <f t="shared" ca="1" si="151"/>
        <v>0.01</v>
      </c>
      <c r="B388" s="304">
        <f t="shared" ca="1" si="152"/>
        <v>3.8399999999999621</v>
      </c>
      <c r="D388" s="306">
        <f t="shared" ca="1" si="153"/>
        <v>-3.3102465217023225</v>
      </c>
      <c r="E388" s="307">
        <f t="shared" ca="1" si="154"/>
        <v>-23.213349138360591</v>
      </c>
      <c r="F388" s="304">
        <f t="shared" ca="1" si="155"/>
        <v>23.448183517148376</v>
      </c>
      <c r="G388" s="306">
        <f t="shared" ca="1" si="156"/>
        <v>41.144323341644458</v>
      </c>
      <c r="H388" s="307">
        <f t="shared" ca="1" si="157"/>
        <v>166.4972659928811</v>
      </c>
      <c r="I388" s="304">
        <f t="shared" ca="1" si="158"/>
        <v>171.50567024546444</v>
      </c>
      <c r="J388" s="306">
        <f t="shared" ca="1" si="159"/>
        <v>101.71332388856352</v>
      </c>
      <c r="K388" s="307">
        <f t="shared" ca="1" si="160"/>
        <v>450.12246357544382</v>
      </c>
      <c r="L388" s="304">
        <f t="shared" ref="L388:L451" ca="1" si="174">SQRT(pos_x^2+pos_z^2)</f>
        <v>461.47137773830195</v>
      </c>
      <c r="M388" s="306">
        <f t="shared" ca="1" si="161"/>
        <v>1.3285328061612813</v>
      </c>
      <c r="N388" s="304">
        <f t="shared" ca="1" si="162"/>
        <v>76.119322737713318</v>
      </c>
      <c r="P388" s="310">
        <f t="shared" ca="1" si="163"/>
        <v>23</v>
      </c>
      <c r="Q388" s="304">
        <f t="shared" ca="1" si="164"/>
        <v>0</v>
      </c>
      <c r="R388" s="306">
        <f t="shared" ca="1" si="165"/>
        <v>0</v>
      </c>
      <c r="S388" s="307">
        <f t="shared" ca="1" si="166"/>
        <v>8.0749999999999993</v>
      </c>
      <c r="T388" s="304">
        <f t="shared" ref="T388:T451" ca="1" si="175">m*g</f>
        <v>79.21575</v>
      </c>
      <c r="U388" s="311">
        <f t="shared" ref="U388:U451" ca="1" si="176">IF(pos_xz&lt;L_rampe,Poids*COS(Beta),0)</f>
        <v>0</v>
      </c>
      <c r="V388" s="306">
        <f t="shared" ref="V388:V451" ca="1" si="177">Rho_moyen*(20000-Alt_rampe-pos_z)/(20000+Alt_rampe+pos_z)</f>
        <v>1.1710736708191318</v>
      </c>
      <c r="W388" s="304">
        <f t="shared" ref="W388:W451" ca="1" si="178">1/2*Rho*Sref*Cx*vit_xz^2</f>
        <v>111.16277959374806</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450.12246357544382</v>
      </c>
      <c r="AG388" s="306">
        <f t="shared" ca="1" si="172"/>
        <v>-23.329913091858192</v>
      </c>
      <c r="AH388" s="304">
        <f t="shared" ca="1" si="173"/>
        <v>-13.806067512482832</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-3.3025416840433155</v>
      </c>
      <c r="E389" s="307">
        <f t="shared" ref="E389:E452" ca="1" si="183">IF(AND(L388&lt;L_rampe,Poussee&lt;Poids*SIN(M388)),0,(-W388+Poussee)/m*SIN(M388)+U388/m*COS(M388)-Poids/m)</f>
        <v>-23.174277658789183</v>
      </c>
      <c r="F389" s="304">
        <f t="shared" ref="F389:F452" ca="1" si="184">SQRT(acc_x^2+acc_z^2)</f>
        <v>23.408415721306284</v>
      </c>
      <c r="G389" s="306">
        <f t="shared" ref="G389:G452" ca="1" si="185">G388+acc_x*pas</f>
        <v>41.111297924804028</v>
      </c>
      <c r="H389" s="307">
        <f t="shared" ref="H389:H452" ca="1" si="186">H388+acc_z*pas</f>
        <v>166.26552321629322</v>
      </c>
      <c r="I389" s="304">
        <f t="shared" ref="I389:I452" ca="1" si="187">SQRT(vit_x^2+vit_z^2)</f>
        <v>171.27277374833903</v>
      </c>
      <c r="J389" s="306">
        <f t="shared" ref="J389:J452" ca="1" si="188">J388+0.5*(vit_x+G388)*pas*(K388&gt;=0)</f>
        <v>102.12460199489577</v>
      </c>
      <c r="K389" s="307">
        <f t="shared" ref="K389:K452" ca="1" si="189">K388+0.5*(vit_z+H388)*pas</f>
        <v>451.78627752148969</v>
      </c>
      <c r="L389" s="304">
        <f t="shared" ca="1" si="174"/>
        <v>463.184925153378</v>
      </c>
      <c r="M389" s="306">
        <f t="shared" ref="M389:M452" ca="1" si="190">IF(AND(L388&gt;L_rampe,G389&gt;0),ATAN2(G389,H389),$M$4)</f>
        <v>1.3283953981295047</v>
      </c>
      <c r="N389" s="304">
        <f t="shared" ref="N389:N452" ca="1" si="191">DEGREES(Beta)</f>
        <v>76.111449837421304</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8.0749999999999993</v>
      </c>
      <c r="T389" s="304">
        <f t="shared" ca="1" si="175"/>
        <v>79.21575</v>
      </c>
      <c r="U389" s="311">
        <f t="shared" ca="1" si="176"/>
        <v>0</v>
      </c>
      <c r="V389" s="306">
        <f t="shared" ca="1" si="177"/>
        <v>1.1708787430639147</v>
      </c>
      <c r="W389" s="304">
        <f t="shared" ca="1" si="178"/>
        <v>110.84262403910333</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451.78627752148969</v>
      </c>
      <c r="AG389" s="306">
        <f t="shared" ref="AG389:AG452" ca="1" si="201">IF(AND(L388&lt;L_rampe,Poussee&lt;Poids*SIN(M388)),0,(-W388+Poussee)/m-Poids*SIN(M388)/m)</f>
        <v>-23.289811402322854</v>
      </c>
      <c r="AH389" s="304">
        <f t="shared" ref="AH389:AH452" ca="1" si="202">IF(AND(L388&lt;L_rampe,Poussee&lt;Poids*SIN(M388)), g*SIN(M388), (-W388+Poussee)/m)</f>
        <v>-13.766288494581804</v>
      </c>
    </row>
    <row r="390" spans="1:34" x14ac:dyDescent="0.2">
      <c r="A390" s="347">
        <f t="shared" ca="1" si="180"/>
        <v>0.01</v>
      </c>
      <c r="B390" s="304">
        <f t="shared" ca="1" si="181"/>
        <v>3.8599999999999617</v>
      </c>
      <c r="D390" s="306">
        <f t="shared" ca="1" si="182"/>
        <v>-3.2948612026444812</v>
      </c>
      <c r="E390" s="307">
        <f t="shared" ca="1" si="183"/>
        <v>-23.135335113105928</v>
      </c>
      <c r="F390" s="304">
        <f t="shared" ca="1" si="184"/>
        <v>23.368779196620519</v>
      </c>
      <c r="G390" s="306">
        <f t="shared" ca="1" si="185"/>
        <v>41.078349312777583</v>
      </c>
      <c r="H390" s="307">
        <f t="shared" ca="1" si="186"/>
        <v>166.03416986516217</v>
      </c>
      <c r="I390" s="304">
        <f t="shared" ca="1" si="187"/>
        <v>171.04027696737427</v>
      </c>
      <c r="J390" s="306">
        <f t="shared" ca="1" si="188"/>
        <v>102.53555023108368</v>
      </c>
      <c r="K390" s="307">
        <f t="shared" ca="1" si="189"/>
        <v>453.447775986897</v>
      </c>
      <c r="L390" s="304">
        <f t="shared" ca="1" si="174"/>
        <v>464.89614389522978</v>
      </c>
      <c r="M390" s="306">
        <f t="shared" ca="1" si="190"/>
        <v>1.3282577268101015</v>
      </c>
      <c r="N390" s="304">
        <f t="shared" ca="1" si="191"/>
        <v>76.10356185185951</v>
      </c>
      <c r="P390" s="310">
        <f t="shared" ca="1" si="192"/>
        <v>23</v>
      </c>
      <c r="Q390" s="304">
        <f t="shared" ca="1" si="193"/>
        <v>0</v>
      </c>
      <c r="R390" s="306">
        <f t="shared" ca="1" si="194"/>
        <v>0</v>
      </c>
      <c r="S390" s="307">
        <f t="shared" ca="1" si="195"/>
        <v>8.0749999999999993</v>
      </c>
      <c r="T390" s="304">
        <f t="shared" ca="1" si="175"/>
        <v>79.21575</v>
      </c>
      <c r="U390" s="311">
        <f t="shared" ca="1" si="176"/>
        <v>0</v>
      </c>
      <c r="V390" s="306">
        <f t="shared" ca="1" si="177"/>
        <v>1.1706841182310501</v>
      </c>
      <c r="W390" s="304">
        <f t="shared" ca="1" si="178"/>
        <v>110.52352394045243</v>
      </c>
      <c r="Y390" s="314" t="str">
        <f t="shared" ca="1" si="196"/>
        <v/>
      </c>
      <c r="Z390" s="315" t="str">
        <f t="shared" ca="1" si="197"/>
        <v/>
      </c>
      <c r="AA390" s="316" t="str">
        <f t="shared" ca="1" si="198"/>
        <v/>
      </c>
      <c r="AC390" s="310" t="e">
        <f t="shared" ca="1" si="199"/>
        <v>#N/A</v>
      </c>
      <c r="AD390" s="323" t="e">
        <f t="shared" ca="1" si="200"/>
        <v>#N/A</v>
      </c>
      <c r="AE390" s="324">
        <f t="shared" ca="1" si="179"/>
        <v>453.447775986897</v>
      </c>
      <c r="AG390" s="306">
        <f t="shared" ca="1" si="201"/>
        <v>-23.249840186150717</v>
      </c>
      <c r="AH390" s="304">
        <f t="shared" ca="1" si="202"/>
        <v>-13.726640747876575</v>
      </c>
    </row>
    <row r="391" spans="1:34" x14ac:dyDescent="0.2">
      <c r="A391" s="347">
        <f t="shared" ca="1" si="180"/>
        <v>0.01</v>
      </c>
      <c r="B391" s="304">
        <f t="shared" ca="1" si="181"/>
        <v>3.8699999999999615</v>
      </c>
      <c r="D391" s="306">
        <f t="shared" ca="1" si="182"/>
        <v>-3.2872049713956533</v>
      </c>
      <c r="E391" s="307">
        <f t="shared" ca="1" si="183"/>
        <v>-23.096520946754353</v>
      </c>
      <c r="F391" s="304">
        <f t="shared" ca="1" si="184"/>
        <v>23.329273378479467</v>
      </c>
      <c r="G391" s="306">
        <f t="shared" ca="1" si="185"/>
        <v>41.045477263063624</v>
      </c>
      <c r="H391" s="307">
        <f t="shared" ca="1" si="186"/>
        <v>165.80320465569463</v>
      </c>
      <c r="I391" s="304">
        <f t="shared" ca="1" si="187"/>
        <v>170.80817860351661</v>
      </c>
      <c r="J391" s="306">
        <f t="shared" ca="1" si="188"/>
        <v>102.94616936396288</v>
      </c>
      <c r="K391" s="307">
        <f t="shared" ca="1" si="189"/>
        <v>455.10696285950127</v>
      </c>
      <c r="L391" s="304">
        <f t="shared" ca="1" si="174"/>
        <v>466.60503793884737</v>
      </c>
      <c r="M391" s="306">
        <f t="shared" ca="1" si="190"/>
        <v>1.3281197916638732</v>
      </c>
      <c r="N391" s="304">
        <f t="shared" ca="1" si="191"/>
        <v>76.095658750134106</v>
      </c>
      <c r="P391" s="310">
        <f t="shared" ca="1" si="192"/>
        <v>23</v>
      </c>
      <c r="Q391" s="304">
        <f t="shared" ca="1" si="193"/>
        <v>0</v>
      </c>
      <c r="R391" s="306">
        <f t="shared" ca="1" si="194"/>
        <v>0</v>
      </c>
      <c r="S391" s="307">
        <f t="shared" ca="1" si="195"/>
        <v>8.0749999999999993</v>
      </c>
      <c r="T391" s="304">
        <f t="shared" ca="1" si="175"/>
        <v>79.21575</v>
      </c>
      <c r="U391" s="311">
        <f t="shared" ca="1" si="176"/>
        <v>0</v>
      </c>
      <c r="V391" s="306">
        <f t="shared" ca="1" si="177"/>
        <v>1.1704897957253262</v>
      </c>
      <c r="W391" s="304">
        <f t="shared" ca="1" si="178"/>
        <v>110.20547476377125</v>
      </c>
      <c r="Y391" s="314" t="str">
        <f t="shared" ca="1" si="196"/>
        <v/>
      </c>
      <c r="Z391" s="315" t="str">
        <f t="shared" ca="1" si="197"/>
        <v/>
      </c>
      <c r="AA391" s="316" t="str">
        <f t="shared" ca="1" si="198"/>
        <v/>
      </c>
      <c r="AC391" s="310" t="e">
        <f t="shared" ca="1" si="199"/>
        <v>#N/A</v>
      </c>
      <c r="AD391" s="323" t="e">
        <f t="shared" ca="1" si="200"/>
        <v>#N/A</v>
      </c>
      <c r="AE391" s="324">
        <f t="shared" ca="1" si="179"/>
        <v>455.10696285950127</v>
      </c>
      <c r="AG391" s="306">
        <f t="shared" ca="1" si="201"/>
        <v>-23.209998876478792</v>
      </c>
      <c r="AH391" s="304">
        <f t="shared" ca="1" si="202"/>
        <v>-13.687123707795969</v>
      </c>
    </row>
    <row r="392" spans="1:34" x14ac:dyDescent="0.2">
      <c r="A392" s="347">
        <f t="shared" ca="1" si="180"/>
        <v>0.01</v>
      </c>
      <c r="B392" s="304">
        <f t="shared" ca="1" si="181"/>
        <v>3.8799999999999613</v>
      </c>
      <c r="D392" s="306">
        <f t="shared" ca="1" si="182"/>
        <v>-3.2795728847647605</v>
      </c>
      <c r="E392" s="307">
        <f t="shared" ca="1" si="183"/>
        <v>-23.057834608205305</v>
      </c>
      <c r="F392" s="304">
        <f t="shared" ca="1" si="184"/>
        <v>23.289897705353589</v>
      </c>
      <c r="G392" s="306">
        <f t="shared" ca="1" si="185"/>
        <v>41.012681534215979</v>
      </c>
      <c r="H392" s="307">
        <f t="shared" ca="1" si="186"/>
        <v>165.57262630961259</v>
      </c>
      <c r="I392" s="304">
        <f t="shared" ca="1" si="187"/>
        <v>170.57647736335053</v>
      </c>
      <c r="J392" s="306">
        <f t="shared" ca="1" si="188"/>
        <v>103.35646015794927</v>
      </c>
      <c r="K392" s="307">
        <f t="shared" ca="1" si="189"/>
        <v>456.76384201432779</v>
      </c>
      <c r="L392" s="304">
        <f t="shared" ca="1" si="174"/>
        <v>468.31161124626362</v>
      </c>
      <c r="M392" s="306">
        <f t="shared" ca="1" si="190"/>
        <v>1.3279815921499369</v>
      </c>
      <c r="N392" s="304">
        <f t="shared" ca="1" si="191"/>
        <v>76.0877405012548</v>
      </c>
      <c r="P392" s="310">
        <f t="shared" ca="1" si="192"/>
        <v>23</v>
      </c>
      <c r="Q392" s="304">
        <f t="shared" ca="1" si="193"/>
        <v>0</v>
      </c>
      <c r="R392" s="306">
        <f t="shared" ca="1" si="194"/>
        <v>0</v>
      </c>
      <c r="S392" s="307">
        <f t="shared" ca="1" si="195"/>
        <v>8.0749999999999993</v>
      </c>
      <c r="T392" s="304">
        <f t="shared" ca="1" si="175"/>
        <v>79.21575</v>
      </c>
      <c r="U392" s="311">
        <f t="shared" ca="1" si="176"/>
        <v>0</v>
      </c>
      <c r="V392" s="306">
        <f t="shared" ca="1" si="177"/>
        <v>1.1702957749535761</v>
      </c>
      <c r="W392" s="304">
        <f t="shared" ca="1" si="178"/>
        <v>109.8884719997604</v>
      </c>
      <c r="Y392" s="314" t="str">
        <f t="shared" ca="1" si="196"/>
        <v/>
      </c>
      <c r="Z392" s="315" t="str">
        <f t="shared" ca="1" si="197"/>
        <v/>
      </c>
      <c r="AA392" s="316" t="str">
        <f t="shared" ca="1" si="198"/>
        <v/>
      </c>
      <c r="AC392" s="310" t="e">
        <f t="shared" ca="1" si="199"/>
        <v>#N/A</v>
      </c>
      <c r="AD392" s="323" t="e">
        <f t="shared" ca="1" si="200"/>
        <v>#N/A</v>
      </c>
      <c r="AE392" s="324">
        <f t="shared" ca="1" si="179"/>
        <v>456.76384201432779</v>
      </c>
      <c r="AG392" s="306">
        <f t="shared" ca="1" si="201"/>
        <v>-23.170286909517536</v>
      </c>
      <c r="AH392" s="304">
        <f t="shared" ca="1" si="202"/>
        <v>-13.64773681285093</v>
      </c>
    </row>
    <row r="393" spans="1:34" x14ac:dyDescent="0.2">
      <c r="A393" s="347">
        <f t="shared" ca="1" si="180"/>
        <v>0.01</v>
      </c>
      <c r="B393" s="304">
        <f t="shared" ca="1" si="181"/>
        <v>3.889999999999961</v>
      </c>
      <c r="D393" s="306">
        <f t="shared" ca="1" si="182"/>
        <v>-3.2719648377940236</v>
      </c>
      <c r="E393" s="307">
        <f t="shared" ca="1" si="183"/>
        <v>-23.019275548937074</v>
      </c>
      <c r="F393" s="304">
        <f t="shared" ca="1" si="184"/>
        <v>23.250651618775176</v>
      </c>
      <c r="G393" s="306">
        <f t="shared" ca="1" si="185"/>
        <v>40.979961885838037</v>
      </c>
      <c r="H393" s="307">
        <f t="shared" ca="1" si="186"/>
        <v>165.3424335541232</v>
      </c>
      <c r="I393" s="304">
        <f t="shared" ca="1" si="187"/>
        <v>170.34517195906781</v>
      </c>
      <c r="J393" s="306">
        <f t="shared" ca="1" si="188"/>
        <v>103.76642337504954</v>
      </c>
      <c r="K393" s="307">
        <f t="shared" ca="1" si="189"/>
        <v>458.41841731364644</v>
      </c>
      <c r="L393" s="304">
        <f t="shared" ca="1" si="174"/>
        <v>470.01586776660906</v>
      </c>
      <c r="M393" s="306">
        <f t="shared" ca="1" si="190"/>
        <v>1.3278431277257186</v>
      </c>
      <c r="N393" s="304">
        <f t="shared" ca="1" si="191"/>
        <v>76.079807074134379</v>
      </c>
      <c r="P393" s="310">
        <f t="shared" ca="1" si="192"/>
        <v>23</v>
      </c>
      <c r="Q393" s="304">
        <f t="shared" ca="1" si="193"/>
        <v>0</v>
      </c>
      <c r="R393" s="306">
        <f t="shared" ca="1" si="194"/>
        <v>0</v>
      </c>
      <c r="S393" s="307">
        <f t="shared" ca="1" si="195"/>
        <v>8.0749999999999993</v>
      </c>
      <c r="T393" s="304">
        <f t="shared" ca="1" si="175"/>
        <v>79.21575</v>
      </c>
      <c r="U393" s="311">
        <f t="shared" ca="1" si="176"/>
        <v>0</v>
      </c>
      <c r="V393" s="306">
        <f t="shared" ca="1" si="177"/>
        <v>1.1701020553246704</v>
      </c>
      <c r="W393" s="304">
        <f t="shared" ca="1" si="178"/>
        <v>109.57251116368316</v>
      </c>
      <c r="Y393" s="314" t="str">
        <f t="shared" ca="1" si="196"/>
        <v/>
      </c>
      <c r="Z393" s="315" t="str">
        <f t="shared" ca="1" si="197"/>
        <v/>
      </c>
      <c r="AA393" s="316" t="str">
        <f t="shared" ca="1" si="198"/>
        <v/>
      </c>
      <c r="AC393" s="310" t="e">
        <f t="shared" ca="1" si="199"/>
        <v>#N/A</v>
      </c>
      <c r="AD393" s="323" t="e">
        <f t="shared" ca="1" si="200"/>
        <v>#N/A</v>
      </c>
      <c r="AE393" s="324">
        <f t="shared" ca="1" si="179"/>
        <v>458.41841731364644</v>
      </c>
      <c r="AG393" s="306">
        <f t="shared" ca="1" si="201"/>
        <v>-23.130703724530584</v>
      </c>
      <c r="AH393" s="304">
        <f t="shared" ca="1" si="202"/>
        <v>-13.608479504614293</v>
      </c>
    </row>
    <row r="394" spans="1:34" x14ac:dyDescent="0.2">
      <c r="A394" s="347">
        <f t="shared" ca="1" si="180"/>
        <v>0.01</v>
      </c>
      <c r="B394" s="304">
        <f t="shared" ca="1" si="181"/>
        <v>3.8999999999999608</v>
      </c>
      <c r="D394" s="306">
        <f t="shared" ca="1" si="182"/>
        <v>-3.2643807260962014</v>
      </c>
      <c r="E394" s="307">
        <f t="shared" ca="1" si="183"/>
        <v>-22.980843223415661</v>
      </c>
      <c r="F394" s="304">
        <f t="shared" ca="1" si="184"/>
        <v>23.211534563318253</v>
      </c>
      <c r="G394" s="306">
        <f t="shared" ca="1" si="185"/>
        <v>40.947318078577077</v>
      </c>
      <c r="H394" s="307">
        <f t="shared" ca="1" si="186"/>
        <v>165.11262512188904</v>
      </c>
      <c r="I394" s="304">
        <f t="shared" ca="1" si="187"/>
        <v>170.11426110843743</v>
      </c>
      <c r="J394" s="306">
        <f t="shared" ca="1" si="188"/>
        <v>104.17605977487162</v>
      </c>
      <c r="K394" s="307">
        <f t="shared" ca="1" si="189"/>
        <v>460.0706926070265</v>
      </c>
      <c r="L394" s="304">
        <f t="shared" ca="1" si="174"/>
        <v>471.71781143616647</v>
      </c>
      <c r="M394" s="306">
        <f t="shared" ca="1" si="190"/>
        <v>1.3277043978469472</v>
      </c>
      <c r="N394" s="304">
        <f t="shared" ca="1" si="191"/>
        <v>76.071858437588418</v>
      </c>
      <c r="P394" s="310">
        <f t="shared" ca="1" si="192"/>
        <v>23</v>
      </c>
      <c r="Q394" s="304">
        <f t="shared" ca="1" si="193"/>
        <v>0</v>
      </c>
      <c r="R394" s="306">
        <f t="shared" ca="1" si="194"/>
        <v>0</v>
      </c>
      <c r="S394" s="307">
        <f t="shared" ca="1" si="195"/>
        <v>8.0749999999999993</v>
      </c>
      <c r="T394" s="304">
        <f t="shared" ca="1" si="175"/>
        <v>79.21575</v>
      </c>
      <c r="U394" s="311">
        <f t="shared" ca="1" si="176"/>
        <v>0</v>
      </c>
      <c r="V394" s="306">
        <f t="shared" ca="1" si="177"/>
        <v>1.169908636249507</v>
      </c>
      <c r="W394" s="304">
        <f t="shared" ca="1" si="178"/>
        <v>109.25758779520503</v>
      </c>
      <c r="Y394" s="314" t="str">
        <f t="shared" ca="1" si="196"/>
        <v/>
      </c>
      <c r="Z394" s="315" t="str">
        <f t="shared" ca="1" si="197"/>
        <v/>
      </c>
      <c r="AA394" s="316" t="str">
        <f t="shared" ca="1" si="198"/>
        <v/>
      </c>
      <c r="AC394" s="310" t="e">
        <f t="shared" ca="1" si="199"/>
        <v>#N/A</v>
      </c>
      <c r="AD394" s="323" t="e">
        <f t="shared" ca="1" si="200"/>
        <v>#N/A</v>
      </c>
      <c r="AE394" s="324">
        <f t="shared" ca="1" si="179"/>
        <v>460.0706926070265</v>
      </c>
      <c r="AG394" s="306">
        <f t="shared" ca="1" si="201"/>
        <v>-23.091248763814615</v>
      </c>
      <c r="AH394" s="304">
        <f t="shared" ca="1" si="202"/>
        <v>-13.569351227700702</v>
      </c>
    </row>
    <row r="395" spans="1:34" x14ac:dyDescent="0.2">
      <c r="A395" s="347">
        <f t="shared" ca="1" si="180"/>
        <v>0.01</v>
      </c>
      <c r="B395" s="304">
        <f t="shared" ca="1" si="181"/>
        <v>3.9099999999999606</v>
      </c>
      <c r="D395" s="306">
        <f t="shared" ca="1" si="182"/>
        <v>-3.2568204458508587</v>
      </c>
      <c r="E395" s="307">
        <f t="shared" ca="1" si="183"/>
        <v>-22.94253708907528</v>
      </c>
      <c r="F395" s="304">
        <f t="shared" ca="1" si="184"/>
        <v>23.172545986578754</v>
      </c>
      <c r="G395" s="306">
        <f t="shared" ca="1" si="185"/>
        <v>40.91474987411857</v>
      </c>
      <c r="H395" s="307">
        <f t="shared" ca="1" si="186"/>
        <v>164.88319975099827</v>
      </c>
      <c r="I395" s="304">
        <f t="shared" ca="1" si="187"/>
        <v>169.88374353477522</v>
      </c>
      <c r="J395" s="306">
        <f t="shared" ca="1" si="188"/>
        <v>104.5853701146351</v>
      </c>
      <c r="K395" s="307">
        <f t="shared" ca="1" si="189"/>
        <v>461.72067173139095</v>
      </c>
      <c r="L395" s="304">
        <f t="shared" ca="1" si="174"/>
        <v>473.41744617842517</v>
      </c>
      <c r="M395" s="306">
        <f t="shared" ca="1" si="190"/>
        <v>1.3275654019676499</v>
      </c>
      <c r="N395" s="304">
        <f t="shared" ca="1" si="191"/>
        <v>76.063894560334973</v>
      </c>
      <c r="P395" s="310">
        <f t="shared" ca="1" si="192"/>
        <v>23</v>
      </c>
      <c r="Q395" s="304">
        <f t="shared" ca="1" si="193"/>
        <v>0</v>
      </c>
      <c r="R395" s="306">
        <f t="shared" ca="1" si="194"/>
        <v>0</v>
      </c>
      <c r="S395" s="307">
        <f t="shared" ca="1" si="195"/>
        <v>8.0749999999999993</v>
      </c>
      <c r="T395" s="304">
        <f t="shared" ca="1" si="175"/>
        <v>79.21575</v>
      </c>
      <c r="U395" s="311">
        <f t="shared" ca="1" si="176"/>
        <v>0</v>
      </c>
      <c r="V395" s="306">
        <f t="shared" ca="1" si="177"/>
        <v>1.1697155171410039</v>
      </c>
      <c r="W395" s="304">
        <f t="shared" ca="1" si="178"/>
        <v>108.94369745823391</v>
      </c>
      <c r="Y395" s="314" t="str">
        <f t="shared" ca="1" si="196"/>
        <v/>
      </c>
      <c r="Z395" s="315" t="str">
        <f t="shared" ca="1" si="197"/>
        <v/>
      </c>
      <c r="AA395" s="316" t="str">
        <f t="shared" ca="1" si="198"/>
        <v/>
      </c>
      <c r="AC395" s="310" t="e">
        <f t="shared" ca="1" si="199"/>
        <v>#N/A</v>
      </c>
      <c r="AD395" s="323" t="e">
        <f t="shared" ca="1" si="200"/>
        <v>#N/A</v>
      </c>
      <c r="AE395" s="324">
        <f t="shared" ca="1" si="179"/>
        <v>461.72067173139095</v>
      </c>
      <c r="AG395" s="306">
        <f t="shared" ca="1" si="201"/>
        <v>-23.051921472679467</v>
      </c>
      <c r="AH395" s="304">
        <f t="shared" ca="1" si="202"/>
        <v>-13.530351429746753</v>
      </c>
    </row>
    <row r="396" spans="1:34" x14ac:dyDescent="0.2">
      <c r="A396" s="347">
        <f t="shared" ca="1" si="180"/>
        <v>0.01</v>
      </c>
      <c r="B396" s="304">
        <f t="shared" ca="1" si="181"/>
        <v>3.9199999999999604</v>
      </c>
      <c r="D396" s="306">
        <f t="shared" ca="1" si="182"/>
        <v>-3.2492838938006403</v>
      </c>
      <c r="E396" s="307">
        <f t="shared" ca="1" si="183"/>
        <v>-22.904356606298919</v>
      </c>
      <c r="F396" s="304">
        <f t="shared" ca="1" si="184"/>
        <v>23.133685339154702</v>
      </c>
      <c r="G396" s="306">
        <f t="shared" ca="1" si="185"/>
        <v>40.882257035180565</v>
      </c>
      <c r="H396" s="307">
        <f t="shared" ca="1" si="186"/>
        <v>164.65415618493529</v>
      </c>
      <c r="I396" s="304">
        <f t="shared" ca="1" si="187"/>
        <v>169.65361796691408</v>
      </c>
      <c r="J396" s="306">
        <f t="shared" ca="1" si="188"/>
        <v>104.99435514918159</v>
      </c>
      <c r="K396" s="307">
        <f t="shared" ca="1" si="189"/>
        <v>463.3683585110706</v>
      </c>
      <c r="L396" s="304">
        <f t="shared" ca="1" si="174"/>
        <v>475.11477590413512</v>
      </c>
      <c r="M396" s="306">
        <f t="shared" ca="1" si="190"/>
        <v>1.3274261395401448</v>
      </c>
      <c r="N396" s="304">
        <f t="shared" ca="1" si="191"/>
        <v>76.055915410994189</v>
      </c>
      <c r="P396" s="310">
        <f t="shared" ca="1" si="192"/>
        <v>23</v>
      </c>
      <c r="Q396" s="304">
        <f t="shared" ca="1" si="193"/>
        <v>0</v>
      </c>
      <c r="R396" s="306">
        <f t="shared" ca="1" si="194"/>
        <v>0</v>
      </c>
      <c r="S396" s="307">
        <f t="shared" ca="1" si="195"/>
        <v>8.0749999999999993</v>
      </c>
      <c r="T396" s="304">
        <f t="shared" ca="1" si="175"/>
        <v>79.21575</v>
      </c>
      <c r="U396" s="311">
        <f t="shared" ca="1" si="176"/>
        <v>0</v>
      </c>
      <c r="V396" s="306">
        <f t="shared" ca="1" si="177"/>
        <v>1.1695226974140867</v>
      </c>
      <c r="W396" s="304">
        <f t="shared" ca="1" si="178"/>
        <v>108.630835740762</v>
      </c>
      <c r="Y396" s="314" t="str">
        <f t="shared" ca="1" si="196"/>
        <v/>
      </c>
      <c r="Z396" s="315" t="str">
        <f t="shared" ca="1" si="197"/>
        <v/>
      </c>
      <c r="AA396" s="316" t="str">
        <f t="shared" ca="1" si="198"/>
        <v/>
      </c>
      <c r="AC396" s="310" t="e">
        <f t="shared" ca="1" si="199"/>
        <v>#N/A</v>
      </c>
      <c r="AD396" s="323" t="e">
        <f t="shared" ca="1" si="200"/>
        <v>#N/A</v>
      </c>
      <c r="AE396" s="324">
        <f t="shared" ca="1" si="179"/>
        <v>463.3683585110706</v>
      </c>
      <c r="AG396" s="306">
        <f t="shared" ca="1" si="201"/>
        <v>-23.012721299428303</v>
      </c>
      <c r="AH396" s="304">
        <f t="shared" ca="1" si="202"/>
        <v>-13.491479561391198</v>
      </c>
    </row>
    <row r="397" spans="1:34" x14ac:dyDescent="0.2">
      <c r="A397" s="347">
        <f t="shared" ca="1" si="180"/>
        <v>0.01</v>
      </c>
      <c r="B397" s="304">
        <f t="shared" ca="1" si="181"/>
        <v>3.9299999999999602</v>
      </c>
      <c r="D397" s="306">
        <f t="shared" ca="1" si="182"/>
        <v>-3.2417709672476165</v>
      </c>
      <c r="E397" s="307">
        <f t="shared" ca="1" si="183"/>
        <v>-22.866301238399092</v>
      </c>
      <c r="F397" s="304">
        <f t="shared" ca="1" si="184"/>
        <v>23.09495207462664</v>
      </c>
      <c r="G397" s="306">
        <f t="shared" ca="1" si="185"/>
        <v>40.849839325508086</v>
      </c>
      <c r="H397" s="307">
        <f t="shared" ca="1" si="186"/>
        <v>164.42549317255128</v>
      </c>
      <c r="I397" s="304">
        <f t="shared" ca="1" si="187"/>
        <v>169.42388313917414</v>
      </c>
      <c r="J397" s="306">
        <f t="shared" ca="1" si="188"/>
        <v>105.40301563098502</v>
      </c>
      <c r="K397" s="307">
        <f t="shared" ca="1" si="189"/>
        <v>465.013756757858</v>
      </c>
      <c r="L397" s="304">
        <f t="shared" ca="1" si="174"/>
        <v>476.80980451136071</v>
      </c>
      <c r="M397" s="306">
        <f t="shared" ca="1" si="190"/>
        <v>1.3272866100150349</v>
      </c>
      <c r="N397" s="304">
        <f t="shared" ca="1" si="191"/>
        <v>76.047920958087929</v>
      </c>
      <c r="P397" s="310">
        <f t="shared" ca="1" si="192"/>
        <v>23</v>
      </c>
      <c r="Q397" s="304">
        <f t="shared" ca="1" si="193"/>
        <v>0</v>
      </c>
      <c r="R397" s="306">
        <f t="shared" ca="1" si="194"/>
        <v>0</v>
      </c>
      <c r="S397" s="307">
        <f t="shared" ca="1" si="195"/>
        <v>8.0749999999999993</v>
      </c>
      <c r="T397" s="304">
        <f t="shared" ca="1" si="175"/>
        <v>79.21575</v>
      </c>
      <c r="U397" s="311">
        <f t="shared" ca="1" si="176"/>
        <v>0</v>
      </c>
      <c r="V397" s="306">
        <f t="shared" ca="1" si="177"/>
        <v>1.1693301764856845</v>
      </c>
      <c r="W397" s="304">
        <f t="shared" ca="1" si="178"/>
        <v>108.31899825470866</v>
      </c>
      <c r="Y397" s="314" t="str">
        <f t="shared" ca="1" si="196"/>
        <v/>
      </c>
      <c r="Z397" s="315" t="str">
        <f t="shared" ca="1" si="197"/>
        <v/>
      </c>
      <c r="AA397" s="316" t="str">
        <f t="shared" ca="1" si="198"/>
        <v/>
      </c>
      <c r="AC397" s="310" t="e">
        <f t="shared" ca="1" si="199"/>
        <v>#N/A</v>
      </c>
      <c r="AD397" s="323" t="e">
        <f t="shared" ca="1" si="200"/>
        <v>#N/A</v>
      </c>
      <c r="AE397" s="324">
        <f t="shared" ca="1" si="179"/>
        <v>465.013756757858</v>
      </c>
      <c r="AG397" s="306">
        <f t="shared" ca="1" si="201"/>
        <v>-22.973647695337984</v>
      </c>
      <c r="AH397" s="304">
        <f t="shared" ca="1" si="202"/>
        <v>-13.452735076255356</v>
      </c>
    </row>
    <row r="398" spans="1:34" x14ac:dyDescent="0.2">
      <c r="A398" s="347">
        <f t="shared" ca="1" si="180"/>
        <v>0.01</v>
      </c>
      <c r="B398" s="304">
        <f t="shared" ca="1" si="181"/>
        <v>3.93999999999996</v>
      </c>
      <c r="D398" s="306">
        <f t="shared" ca="1" si="182"/>
        <v>-3.2342815640496263</v>
      </c>
      <c r="E398" s="307">
        <f t="shared" ca="1" si="183"/>
        <v>-22.828370451598737</v>
      </c>
      <c r="F398" s="304">
        <f t="shared" ca="1" si="184"/>
        <v>23.056345649538169</v>
      </c>
      <c r="G398" s="306">
        <f t="shared" ca="1" si="185"/>
        <v>40.817496509867588</v>
      </c>
      <c r="H398" s="307">
        <f t="shared" ca="1" si="186"/>
        <v>164.19720946803531</v>
      </c>
      <c r="I398" s="304">
        <f t="shared" ca="1" si="187"/>
        <v>169.19453779133332</v>
      </c>
      <c r="J398" s="306">
        <f t="shared" ca="1" si="188"/>
        <v>105.81135231016191</v>
      </c>
      <c r="K398" s="307">
        <f t="shared" ca="1" si="189"/>
        <v>466.65687027106094</v>
      </c>
      <c r="L398" s="304">
        <f t="shared" ca="1" si="174"/>
        <v>478.50253588553426</v>
      </c>
      <c r="M398" s="306">
        <f t="shared" ca="1" si="190"/>
        <v>1.3271468128412029</v>
      </c>
      <c r="N398" s="304">
        <f t="shared" ca="1" si="191"/>
        <v>76.039911170039503</v>
      </c>
      <c r="P398" s="310">
        <f t="shared" ca="1" si="192"/>
        <v>23</v>
      </c>
      <c r="Q398" s="304">
        <f t="shared" ca="1" si="193"/>
        <v>0</v>
      </c>
      <c r="R398" s="306">
        <f t="shared" ca="1" si="194"/>
        <v>0</v>
      </c>
      <c r="S398" s="307">
        <f t="shared" ca="1" si="195"/>
        <v>8.0749999999999993</v>
      </c>
      <c r="T398" s="304">
        <f t="shared" ca="1" si="175"/>
        <v>79.21575</v>
      </c>
      <c r="U398" s="311">
        <f t="shared" ca="1" si="176"/>
        <v>0</v>
      </c>
      <c r="V398" s="306">
        <f t="shared" ca="1" si="177"/>
        <v>1.1691379537747164</v>
      </c>
      <c r="W398" s="304">
        <f t="shared" ca="1" si="178"/>
        <v>108.00818063576452</v>
      </c>
      <c r="Y398" s="314" t="str">
        <f t="shared" ca="1" si="196"/>
        <v/>
      </c>
      <c r="Z398" s="315" t="str">
        <f t="shared" ca="1" si="197"/>
        <v/>
      </c>
      <c r="AA398" s="316" t="str">
        <f t="shared" ca="1" si="198"/>
        <v/>
      </c>
      <c r="AC398" s="310" t="e">
        <f t="shared" ca="1" si="199"/>
        <v>#N/A</v>
      </c>
      <c r="AD398" s="323" t="e">
        <f t="shared" ca="1" si="200"/>
        <v>#N/A</v>
      </c>
      <c r="AE398" s="324">
        <f t="shared" ca="1" si="179"/>
        <v>466.65687027106094</v>
      </c>
      <c r="AG398" s="306">
        <f t="shared" ca="1" si="201"/>
        <v>-22.934700114639579</v>
      </c>
      <c r="AH398" s="304">
        <f t="shared" ca="1" si="202"/>
        <v>-13.414117430923675</v>
      </c>
    </row>
    <row r="399" spans="1:34" x14ac:dyDescent="0.2">
      <c r="A399" s="347">
        <f t="shared" ca="1" si="180"/>
        <v>0.01</v>
      </c>
      <c r="B399" s="304">
        <f t="shared" ca="1" si="181"/>
        <v>3.9499999999999598</v>
      </c>
      <c r="D399" s="306">
        <f t="shared" ca="1" si="182"/>
        <v>-3.2268155826166471</v>
      </c>
      <c r="E399" s="307">
        <f t="shared" ca="1" si="183"/>
        <v>-22.790563715012244</v>
      </c>
      <c r="F399" s="304">
        <f t="shared" ca="1" si="184"/>
        <v>23.017865523376624</v>
      </c>
      <c r="G399" s="306">
        <f t="shared" ca="1" si="185"/>
        <v>40.785228354041422</v>
      </c>
      <c r="H399" s="307">
        <f t="shared" ca="1" si="186"/>
        <v>163.9693038308852</v>
      </c>
      <c r="I399" s="304">
        <f t="shared" ca="1" si="187"/>
        <v>168.96558066859785</v>
      </c>
      <c r="J399" s="306">
        <f t="shared" ca="1" si="188"/>
        <v>106.21936593448146</v>
      </c>
      <c r="K399" s="307">
        <f t="shared" ca="1" si="189"/>
        <v>468.29770283755556</v>
      </c>
      <c r="L399" s="304">
        <f t="shared" ca="1" si="174"/>
        <v>480.19297389950924</v>
      </c>
      <c r="M399" s="306">
        <f t="shared" ca="1" si="190"/>
        <v>1.3270067474658047</v>
      </c>
      <c r="N399" s="304">
        <f t="shared" ca="1" si="191"/>
        <v>76.031886015173257</v>
      </c>
      <c r="P399" s="310">
        <f t="shared" ca="1" si="192"/>
        <v>23</v>
      </c>
      <c r="Q399" s="304">
        <f t="shared" ca="1" si="193"/>
        <v>0</v>
      </c>
      <c r="R399" s="306">
        <f t="shared" ca="1" si="194"/>
        <v>0</v>
      </c>
      <c r="S399" s="307">
        <f t="shared" ca="1" si="195"/>
        <v>8.0749999999999993</v>
      </c>
      <c r="T399" s="304">
        <f t="shared" ca="1" si="175"/>
        <v>79.21575</v>
      </c>
      <c r="U399" s="311">
        <f t="shared" ca="1" si="176"/>
        <v>0</v>
      </c>
      <c r="V399" s="306">
        <f t="shared" ca="1" si="177"/>
        <v>1.1689460287020863</v>
      </c>
      <c r="W399" s="304">
        <f t="shared" ca="1" si="178"/>
        <v>107.69837854323681</v>
      </c>
      <c r="Y399" s="314" t="str">
        <f t="shared" ca="1" si="196"/>
        <v/>
      </c>
      <c r="Z399" s="315" t="str">
        <f t="shared" ca="1" si="197"/>
        <v/>
      </c>
      <c r="AA399" s="316" t="str">
        <f t="shared" ca="1" si="198"/>
        <v/>
      </c>
      <c r="AC399" s="310" t="e">
        <f t="shared" ca="1" si="199"/>
        <v>#N/A</v>
      </c>
      <c r="AD399" s="323" t="e">
        <f t="shared" ca="1" si="200"/>
        <v>#N/A</v>
      </c>
      <c r="AE399" s="324">
        <f t="shared" ca="1" si="179"/>
        <v>468.29770283755556</v>
      </c>
      <c r="AG399" s="306">
        <f t="shared" ca="1" si="201"/>
        <v>-22.895878014499019</v>
      </c>
      <c r="AH399" s="304">
        <f t="shared" ca="1" si="202"/>
        <v>-13.3756260849244</v>
      </c>
    </row>
    <row r="400" spans="1:34" x14ac:dyDescent="0.2">
      <c r="A400" s="347">
        <f t="shared" ca="1" si="180"/>
        <v>0.01</v>
      </c>
      <c r="B400" s="304">
        <f t="shared" ca="1" si="181"/>
        <v>3.9599999999999596</v>
      </c>
      <c r="D400" s="306">
        <f t="shared" ca="1" si="182"/>
        <v>-3.2193729219072105</v>
      </c>
      <c r="E400" s="307">
        <f t="shared" ca="1" si="183"/>
        <v>-22.752880500626652</v>
      </c>
      <c r="F400" s="304">
        <f t="shared" ca="1" si="184"/>
        <v>22.979511158553958</v>
      </c>
      <c r="G400" s="306">
        <f t="shared" ca="1" si="185"/>
        <v>40.753034624822348</v>
      </c>
      <c r="H400" s="307">
        <f t="shared" ca="1" si="186"/>
        <v>163.74177502587892</v>
      </c>
      <c r="I400" s="304">
        <f t="shared" ca="1" si="187"/>
        <v>168.73701052157324</v>
      </c>
      <c r="J400" s="306">
        <f t="shared" ca="1" si="188"/>
        <v>106.62705724937578</v>
      </c>
      <c r="K400" s="307">
        <f t="shared" ca="1" si="189"/>
        <v>469.93625823183936</v>
      </c>
      <c r="L400" s="304">
        <f t="shared" ca="1" si="174"/>
        <v>481.88112241361318</v>
      </c>
      <c r="M400" s="306">
        <f t="shared" ca="1" si="190"/>
        <v>1.3268664133342631</v>
      </c>
      <c r="N400" s="304">
        <f t="shared" ca="1" si="191"/>
        <v>76.023845461714302</v>
      </c>
      <c r="P400" s="310">
        <f t="shared" ca="1" si="192"/>
        <v>23</v>
      </c>
      <c r="Q400" s="304">
        <f t="shared" ca="1" si="193"/>
        <v>0</v>
      </c>
      <c r="R400" s="306">
        <f t="shared" ca="1" si="194"/>
        <v>0</v>
      </c>
      <c r="S400" s="307">
        <f t="shared" ca="1" si="195"/>
        <v>8.0749999999999993</v>
      </c>
      <c r="T400" s="304">
        <f t="shared" ca="1" si="175"/>
        <v>79.21575</v>
      </c>
      <c r="U400" s="311">
        <f t="shared" ca="1" si="176"/>
        <v>0</v>
      </c>
      <c r="V400" s="306">
        <f t="shared" ca="1" si="177"/>
        <v>1.1687544006906714</v>
      </c>
      <c r="W400" s="304">
        <f t="shared" ca="1" si="178"/>
        <v>107.38958765989581</v>
      </c>
      <c r="Y400" s="314" t="str">
        <f t="shared" ca="1" si="196"/>
        <v/>
      </c>
      <c r="Z400" s="315" t="str">
        <f t="shared" ca="1" si="197"/>
        <v/>
      </c>
      <c r="AA400" s="316" t="str">
        <f t="shared" ca="1" si="198"/>
        <v/>
      </c>
      <c r="AC400" s="310" t="e">
        <f t="shared" ca="1" si="199"/>
        <v>#N/A</v>
      </c>
      <c r="AD400" s="323" t="e">
        <f t="shared" ca="1" si="200"/>
        <v>#N/A</v>
      </c>
      <c r="AE400" s="324">
        <f t="shared" ca="1" si="179"/>
        <v>469.93625823183936</v>
      </c>
      <c r="AG400" s="306">
        <f t="shared" ca="1" si="201"/>
        <v>-22.8571808549979</v>
      </c>
      <c r="AH400" s="304">
        <f t="shared" ca="1" si="202"/>
        <v>-13.337260500710443</v>
      </c>
    </row>
    <row r="401" spans="1:34" x14ac:dyDescent="0.2">
      <c r="A401" s="347">
        <f t="shared" ca="1" si="180"/>
        <v>0.01</v>
      </c>
      <c r="B401" s="304">
        <f t="shared" ca="1" si="181"/>
        <v>3.9699999999999593</v>
      </c>
      <c r="D401" s="306">
        <f t="shared" ca="1" si="182"/>
        <v>-3.2119534814248287</v>
      </c>
      <c r="E401" s="307">
        <f t="shared" ca="1" si="183"/>
        <v>-22.715320283282963</v>
      </c>
      <c r="F401" s="304">
        <f t="shared" ca="1" si="184"/>
        <v>22.941282020387689</v>
      </c>
      <c r="G401" s="306">
        <f t="shared" ca="1" si="185"/>
        <v>40.720915090008099</v>
      </c>
      <c r="H401" s="307">
        <f t="shared" ca="1" si="186"/>
        <v>163.5146218230461</v>
      </c>
      <c r="I401" s="304">
        <f t="shared" ca="1" si="187"/>
        <v>168.50882610623526</v>
      </c>
      <c r="J401" s="306">
        <f t="shared" ca="1" si="188"/>
        <v>107.03442699794994</v>
      </c>
      <c r="K401" s="307">
        <f t="shared" ca="1" si="189"/>
        <v>471.57254021608401</v>
      </c>
      <c r="L401" s="304">
        <f t="shared" ca="1" si="174"/>
        <v>483.56698527570057</v>
      </c>
      <c r="M401" s="306">
        <f t="shared" ca="1" si="190"/>
        <v>1.3267258098902619</v>
      </c>
      <c r="N401" s="304">
        <f t="shared" ca="1" si="191"/>
        <v>76.015789477788019</v>
      </c>
      <c r="P401" s="310">
        <f t="shared" ca="1" si="192"/>
        <v>23</v>
      </c>
      <c r="Q401" s="304">
        <f t="shared" ca="1" si="193"/>
        <v>0</v>
      </c>
      <c r="R401" s="306">
        <f t="shared" ca="1" si="194"/>
        <v>0</v>
      </c>
      <c r="S401" s="307">
        <f t="shared" ca="1" si="195"/>
        <v>8.0749999999999993</v>
      </c>
      <c r="T401" s="304">
        <f t="shared" ca="1" si="175"/>
        <v>79.21575</v>
      </c>
      <c r="U401" s="311">
        <f t="shared" ca="1" si="176"/>
        <v>0</v>
      </c>
      <c r="V401" s="306">
        <f t="shared" ca="1" si="177"/>
        <v>1.1685630691653157</v>
      </c>
      <c r="W401" s="304">
        <f t="shared" ca="1" si="178"/>
        <v>107.08180369182261</v>
      </c>
      <c r="Y401" s="314" t="str">
        <f t="shared" ca="1" si="196"/>
        <v/>
      </c>
      <c r="Z401" s="315" t="str">
        <f t="shared" ca="1" si="197"/>
        <v/>
      </c>
      <c r="AA401" s="316" t="str">
        <f t="shared" ca="1" si="198"/>
        <v/>
      </c>
      <c r="AC401" s="310" t="e">
        <f t="shared" ca="1" si="199"/>
        <v>#N/A</v>
      </c>
      <c r="AD401" s="323" t="e">
        <f t="shared" ca="1" si="200"/>
        <v>#N/A</v>
      </c>
      <c r="AE401" s="324">
        <f t="shared" ca="1" si="179"/>
        <v>471.57254021608401</v>
      </c>
      <c r="AG401" s="306">
        <f t="shared" ca="1" si="201"/>
        <v>-22.818608099114435</v>
      </c>
      <c r="AH401" s="304">
        <f t="shared" ca="1" si="202"/>
        <v>-13.29902014364035</v>
      </c>
    </row>
    <row r="402" spans="1:34" x14ac:dyDescent="0.2">
      <c r="A402" s="347">
        <f t="shared" ca="1" si="180"/>
        <v>0.01</v>
      </c>
      <c r="B402" s="304">
        <f t="shared" ca="1" si="181"/>
        <v>3.9799999999999591</v>
      </c>
      <c r="D402" s="306">
        <f t="shared" ca="1" si="182"/>
        <v>-3.2045571612144625</v>
      </c>
      <c r="E402" s="307">
        <f t="shared" ca="1" si="183"/>
        <v>-22.677882540657635</v>
      </c>
      <c r="F402" s="304">
        <f t="shared" ca="1" si="184"/>
        <v>22.903177577082076</v>
      </c>
      <c r="G402" s="306">
        <f t="shared" ca="1" si="185"/>
        <v>40.688869518395954</v>
      </c>
      <c r="H402" s="307">
        <f t="shared" ca="1" si="186"/>
        <v>163.28784299763953</v>
      </c>
      <c r="I402" s="304">
        <f t="shared" ca="1" si="187"/>
        <v>168.28102618390116</v>
      </c>
      <c r="J402" s="306">
        <f t="shared" ca="1" si="188"/>
        <v>107.44147592099196</v>
      </c>
      <c r="K402" s="307">
        <f t="shared" ca="1" si="189"/>
        <v>473.20655254018743</v>
      </c>
      <c r="L402" s="304">
        <f t="shared" ca="1" si="174"/>
        <v>485.2505663212051</v>
      </c>
      <c r="M402" s="306">
        <f t="shared" ca="1" si="190"/>
        <v>1.3265849365757394</v>
      </c>
      <c r="N402" s="304">
        <f t="shared" ca="1" si="191"/>
        <v>76.007718031419856</v>
      </c>
      <c r="P402" s="310">
        <f t="shared" ca="1" si="192"/>
        <v>23</v>
      </c>
      <c r="Q402" s="304">
        <f t="shared" ca="1" si="193"/>
        <v>0</v>
      </c>
      <c r="R402" s="306">
        <f t="shared" ca="1" si="194"/>
        <v>0</v>
      </c>
      <c r="S402" s="307">
        <f t="shared" ca="1" si="195"/>
        <v>8.0749999999999993</v>
      </c>
      <c r="T402" s="304">
        <f t="shared" ca="1" si="175"/>
        <v>79.21575</v>
      </c>
      <c r="U402" s="311">
        <f t="shared" ca="1" si="176"/>
        <v>0</v>
      </c>
      <c r="V402" s="306">
        <f t="shared" ca="1" si="177"/>
        <v>1.1683720335528185</v>
      </c>
      <c r="W402" s="304">
        <f t="shared" ca="1" si="178"/>
        <v>106.77502236825765</v>
      </c>
      <c r="Y402" s="314" t="str">
        <f t="shared" ca="1" si="196"/>
        <v/>
      </c>
      <c r="Z402" s="315" t="str">
        <f t="shared" ca="1" si="197"/>
        <v/>
      </c>
      <c r="AA402" s="316" t="str">
        <f t="shared" ca="1" si="198"/>
        <v/>
      </c>
      <c r="AC402" s="310" t="e">
        <f t="shared" ca="1" si="199"/>
        <v>#N/A</v>
      </c>
      <c r="AD402" s="323" t="e">
        <f t="shared" ca="1" si="200"/>
        <v>#N/A</v>
      </c>
      <c r="AE402" s="324">
        <f t="shared" ca="1" si="179"/>
        <v>473.20655254018743</v>
      </c>
      <c r="AG402" s="306">
        <f t="shared" ca="1" si="201"/>
        <v>-22.780159212704554</v>
      </c>
      <c r="AH402" s="304">
        <f t="shared" ca="1" si="202"/>
        <v>-13.260904481959457</v>
      </c>
    </row>
    <row r="403" spans="1:34" x14ac:dyDescent="0.2">
      <c r="A403" s="347">
        <f t="shared" ca="1" si="180"/>
        <v>0.01</v>
      </c>
      <c r="B403" s="304">
        <f t="shared" ca="1" si="181"/>
        <v>3.9899999999999589</v>
      </c>
      <c r="D403" s="306">
        <f t="shared" ca="1" si="182"/>
        <v>-3.1971838618590009</v>
      </c>
      <c r="E403" s="307">
        <f t="shared" ca="1" si="183"/>
        <v>-22.64056675324413</v>
      </c>
      <c r="F403" s="304">
        <f t="shared" ca="1" si="184"/>
        <v>22.865197299709333</v>
      </c>
      <c r="G403" s="306">
        <f t="shared" ca="1" si="185"/>
        <v>40.656897679777366</v>
      </c>
      <c r="H403" s="307">
        <f t="shared" ca="1" si="186"/>
        <v>163.06143733010708</v>
      </c>
      <c r="I403" s="304">
        <f t="shared" ca="1" si="187"/>
        <v>168.05360952120108</v>
      </c>
      <c r="J403" s="306">
        <f t="shared" ca="1" si="188"/>
        <v>107.84820475698282</v>
      </c>
      <c r="K403" s="307">
        <f t="shared" ca="1" si="189"/>
        <v>474.83829894182617</v>
      </c>
      <c r="L403" s="304">
        <f t="shared" ca="1" si="174"/>
        <v>486.93186937319183</v>
      </c>
      <c r="M403" s="306">
        <f t="shared" ca="1" si="190"/>
        <v>1.3264437928308825</v>
      </c>
      <c r="N403" s="304">
        <f t="shared" ca="1" si="191"/>
        <v>75.999631090534891</v>
      </c>
      <c r="P403" s="310">
        <f t="shared" ca="1" si="192"/>
        <v>23</v>
      </c>
      <c r="Q403" s="304">
        <f t="shared" ca="1" si="193"/>
        <v>0</v>
      </c>
      <c r="R403" s="306">
        <f t="shared" ca="1" si="194"/>
        <v>0</v>
      </c>
      <c r="S403" s="307">
        <f t="shared" ca="1" si="195"/>
        <v>8.0749999999999993</v>
      </c>
      <c r="T403" s="304">
        <f t="shared" ca="1" si="175"/>
        <v>79.21575</v>
      </c>
      <c r="U403" s="311">
        <f t="shared" ca="1" si="176"/>
        <v>0</v>
      </c>
      <c r="V403" s="306">
        <f t="shared" ca="1" si="177"/>
        <v>1.1681812932819302</v>
      </c>
      <c r="W403" s="304">
        <f t="shared" ca="1" si="178"/>
        <v>106.46923944145117</v>
      </c>
      <c r="Y403" s="314" t="str">
        <f t="shared" ca="1" si="196"/>
        <v/>
      </c>
      <c r="Z403" s="315" t="str">
        <f t="shared" ca="1" si="197"/>
        <v/>
      </c>
      <c r="AA403" s="316" t="str">
        <f t="shared" ca="1" si="198"/>
        <v/>
      </c>
      <c r="AC403" s="310" t="e">
        <f t="shared" ca="1" si="199"/>
        <v>#N/A</v>
      </c>
      <c r="AD403" s="323" t="e">
        <f t="shared" ca="1" si="200"/>
        <v>#N/A</v>
      </c>
      <c r="AE403" s="324">
        <f t="shared" ca="1" si="179"/>
        <v>474.83829894182617</v>
      </c>
      <c r="AG403" s="306">
        <f t="shared" ca="1" si="201"/>
        <v>-22.74183366448311</v>
      </c>
      <c r="AH403" s="304">
        <f t="shared" ca="1" si="202"/>
        <v>-13.222912986781134</v>
      </c>
    </row>
    <row r="404" spans="1:34" x14ac:dyDescent="0.2">
      <c r="A404" s="347">
        <f t="shared" ca="1" si="180"/>
        <v>0.01</v>
      </c>
      <c r="B404" s="304">
        <f t="shared" ca="1" si="181"/>
        <v>3.9999999999999587</v>
      </c>
      <c r="D404" s="306">
        <f t="shared" ca="1" si="182"/>
        <v>-3.1898334844757854</v>
      </c>
      <c r="E404" s="307">
        <f t="shared" ca="1" si="183"/>
        <v>-22.603372404334749</v>
      </c>
      <c r="F404" s="304">
        <f t="shared" ca="1" si="184"/>
        <v>22.82734066219113</v>
      </c>
      <c r="G404" s="306">
        <f t="shared" ca="1" si="185"/>
        <v>40.624999344932611</v>
      </c>
      <c r="H404" s="307">
        <f t="shared" ca="1" si="186"/>
        <v>162.83540360606372</v>
      </c>
      <c r="I404" s="304">
        <f t="shared" ca="1" si="187"/>
        <v>167.82657489004964</v>
      </c>
      <c r="J404" s="306">
        <f t="shared" ca="1" si="188"/>
        <v>108.25461424210637</v>
      </c>
      <c r="K404" s="307">
        <f t="shared" ca="1" si="189"/>
        <v>476.46778314650703</v>
      </c>
      <c r="L404" s="304">
        <f t="shared" ca="1" si="174"/>
        <v>488.61089824240935</v>
      </c>
      <c r="M404" s="306">
        <f t="shared" ca="1" si="190"/>
        <v>1.326302378094121</v>
      </c>
      <c r="N404" s="304">
        <f t="shared" ca="1" si="191"/>
        <v>75.991528622957503</v>
      </c>
      <c r="P404" s="310">
        <f t="shared" ca="1" si="192"/>
        <v>23</v>
      </c>
      <c r="Q404" s="304">
        <f t="shared" ca="1" si="193"/>
        <v>0</v>
      </c>
      <c r="R404" s="306">
        <f t="shared" ca="1" si="194"/>
        <v>0</v>
      </c>
      <c r="S404" s="307">
        <f t="shared" ca="1" si="195"/>
        <v>8.0749999999999993</v>
      </c>
      <c r="T404" s="304">
        <f t="shared" ca="1" si="175"/>
        <v>79.21575</v>
      </c>
      <c r="U404" s="311">
        <f t="shared" ca="1" si="176"/>
        <v>0</v>
      </c>
      <c r="V404" s="306">
        <f t="shared" ca="1" si="177"/>
        <v>1.1679908477833394</v>
      </c>
      <c r="W404" s="304">
        <f t="shared" ca="1" si="178"/>
        <v>106.16445068651372</v>
      </c>
      <c r="Y404" s="314" t="str">
        <f t="shared" ca="1" si="196"/>
        <v/>
      </c>
      <c r="Z404" s="315" t="str">
        <f t="shared" ca="1" si="197"/>
        <v/>
      </c>
      <c r="AA404" s="316" t="str">
        <f t="shared" ca="1" si="198"/>
        <v/>
      </c>
      <c r="AC404" s="310">
        <f t="shared" ca="1" si="199"/>
        <v>3.9999999999999587</v>
      </c>
      <c r="AD404" s="323">
        <f t="shared" ca="1" si="200"/>
        <v>108.25461424210637</v>
      </c>
      <c r="AE404" s="324">
        <f t="shared" ca="1" si="179"/>
        <v>476.46778314650703</v>
      </c>
      <c r="AG404" s="306">
        <f t="shared" ca="1" si="201"/>
        <v>-22.703630926005317</v>
      </c>
      <c r="AH404" s="304">
        <f t="shared" ca="1" si="202"/>
        <v>-13.185045132068257</v>
      </c>
    </row>
    <row r="405" spans="1:34" x14ac:dyDescent="0.2">
      <c r="A405" s="347">
        <f t="shared" ca="1" si="180"/>
        <v>0.1</v>
      </c>
      <c r="B405" s="304">
        <f t="shared" ca="1" si="181"/>
        <v>4.0999999999999588</v>
      </c>
      <c r="D405" s="306">
        <f t="shared" ca="1" si="182"/>
        <v>-3.1825059307131327</v>
      </c>
      <c r="E405" s="307">
        <f t="shared" ca="1" si="183"/>
        <v>-22.566298980002454</v>
      </c>
      <c r="F405" s="304">
        <f t="shared" ca="1" si="184"/>
        <v>22.789607141280083</v>
      </c>
      <c r="G405" s="306">
        <f t="shared" ca="1" si="185"/>
        <v>40.306748751861299</v>
      </c>
      <c r="H405" s="307">
        <f t="shared" ca="1" si="186"/>
        <v>160.57877370806347</v>
      </c>
      <c r="I405" s="304">
        <f t="shared" ca="1" si="187"/>
        <v>165.56019014404137</v>
      </c>
      <c r="J405" s="306">
        <f t="shared" ca="1" si="188"/>
        <v>112.30120164694607</v>
      </c>
      <c r="K405" s="307">
        <f t="shared" ca="1" si="189"/>
        <v>492.63849201221342</v>
      </c>
      <c r="L405" s="304">
        <f t="shared" ca="1" si="174"/>
        <v>505.27640327192768</v>
      </c>
      <c r="M405" s="306">
        <f t="shared" ca="1" si="190"/>
        <v>1.3248680586844976</v>
      </c>
      <c r="N405" s="304">
        <f t="shared" ca="1" si="191"/>
        <v>75.909348174312385</v>
      </c>
      <c r="P405" s="310">
        <f t="shared" ca="1" si="192"/>
        <v>23</v>
      </c>
      <c r="Q405" s="304">
        <f t="shared" ca="1" si="193"/>
        <v>0</v>
      </c>
      <c r="R405" s="306">
        <f t="shared" ca="1" si="194"/>
        <v>0</v>
      </c>
      <c r="S405" s="307">
        <f t="shared" ca="1" si="195"/>
        <v>8.0749999999999993</v>
      </c>
      <c r="T405" s="304">
        <f t="shared" ca="1" si="175"/>
        <v>79.21575</v>
      </c>
      <c r="U405" s="311">
        <f t="shared" ca="1" si="176"/>
        <v>0</v>
      </c>
      <c r="V405" s="306">
        <f t="shared" ca="1" si="177"/>
        <v>1.1661025424617535</v>
      </c>
      <c r="W405" s="304">
        <f t="shared" ca="1" si="178"/>
        <v>103.14941990378593</v>
      </c>
      <c r="Y405" s="314" t="str">
        <f t="shared" ca="1" si="196"/>
        <v/>
      </c>
      <c r="Z405" s="315" t="str">
        <f t="shared" ca="1" si="197"/>
        <v/>
      </c>
      <c r="AA405" s="316" t="str">
        <f t="shared" ca="1" si="198"/>
        <v/>
      </c>
      <c r="AC405" s="310" t="e">
        <f t="shared" ca="1" si="199"/>
        <v>#N/A</v>
      </c>
      <c r="AD405" s="323" t="e">
        <f t="shared" ca="1" si="200"/>
        <v>#N/A</v>
      </c>
      <c r="AE405" s="324">
        <f t="shared" ca="1" si="179"/>
        <v>492.63849201221342</v>
      </c>
      <c r="AG405" s="306">
        <f t="shared" ca="1" si="201"/>
        <v>-22.66555047164821</v>
      </c>
      <c r="AH405" s="304">
        <f t="shared" ca="1" si="202"/>
        <v>-13.147300394614703</v>
      </c>
    </row>
    <row r="406" spans="1:34" x14ac:dyDescent="0.2">
      <c r="A406" s="347">
        <f t="shared" ca="1" si="180"/>
        <v>0.1</v>
      </c>
      <c r="B406" s="304">
        <f t="shared" ca="1" si="181"/>
        <v>4.1999999999999584</v>
      </c>
      <c r="D406" s="306">
        <f t="shared" ca="1" si="182"/>
        <v>-3.1098977535174988</v>
      </c>
      <c r="E406" s="307">
        <f t="shared" ca="1" si="183"/>
        <v>-22.199577008347539</v>
      </c>
      <c r="F406" s="304">
        <f t="shared" ca="1" si="184"/>
        <v>22.416348573906632</v>
      </c>
      <c r="G406" s="306">
        <f t="shared" ca="1" si="185"/>
        <v>39.995758976509549</v>
      </c>
      <c r="H406" s="307">
        <f t="shared" ca="1" si="186"/>
        <v>158.35881600722871</v>
      </c>
      <c r="I406" s="304">
        <f t="shared" ca="1" si="187"/>
        <v>163.33148913580126</v>
      </c>
      <c r="J406" s="306">
        <f t="shared" ca="1" si="188"/>
        <v>116.31632703336462</v>
      </c>
      <c r="K406" s="307">
        <f t="shared" ca="1" si="189"/>
        <v>508.58537149797803</v>
      </c>
      <c r="L406" s="304">
        <f t="shared" ca="1" si="174"/>
        <v>521.71694244702167</v>
      </c>
      <c r="M406" s="306">
        <f t="shared" ca="1" si="190"/>
        <v>1.3234058104953379</v>
      </c>
      <c r="N406" s="304">
        <f t="shared" ca="1" si="191"/>
        <v>75.825567524472888</v>
      </c>
      <c r="P406" s="310">
        <f t="shared" ca="1" si="192"/>
        <v>23</v>
      </c>
      <c r="Q406" s="304">
        <f t="shared" ca="1" si="193"/>
        <v>0</v>
      </c>
      <c r="R406" s="306">
        <f t="shared" ca="1" si="194"/>
        <v>0</v>
      </c>
      <c r="S406" s="307">
        <f t="shared" ca="1" si="195"/>
        <v>8.0749999999999993</v>
      </c>
      <c r="T406" s="304">
        <f t="shared" ca="1" si="175"/>
        <v>79.21575</v>
      </c>
      <c r="U406" s="311">
        <f t="shared" ca="1" si="176"/>
        <v>0</v>
      </c>
      <c r="V406" s="306">
        <f t="shared" ca="1" si="177"/>
        <v>1.164243290670758</v>
      </c>
      <c r="W406" s="304">
        <f t="shared" ca="1" si="178"/>
        <v>100.23093964728854</v>
      </c>
      <c r="Y406" s="314" t="str">
        <f t="shared" ca="1" si="196"/>
        <v/>
      </c>
      <c r="Z406" s="315" t="str">
        <f t="shared" ca="1" si="197"/>
        <v/>
      </c>
      <c r="AA406" s="316" t="str">
        <f t="shared" ca="1" si="198"/>
        <v/>
      </c>
      <c r="AC406" s="310" t="e">
        <f t="shared" ca="1" si="199"/>
        <v>#N/A</v>
      </c>
      <c r="AD406" s="323" t="e">
        <f t="shared" ca="1" si="200"/>
        <v>#N/A</v>
      </c>
      <c r="AE406" s="324">
        <f t="shared" ca="1" si="179"/>
        <v>508.58537149797803</v>
      </c>
      <c r="AG406" s="306">
        <f t="shared" ca="1" si="201"/>
        <v>-22.288756234350018</v>
      </c>
      <c r="AH406" s="304">
        <f t="shared" ca="1" si="202"/>
        <v>-12.773921969509095</v>
      </c>
    </row>
    <row r="407" spans="1:34" x14ac:dyDescent="0.2">
      <c r="A407" s="347">
        <f t="shared" ca="1" si="180"/>
        <v>0.1</v>
      </c>
      <c r="B407" s="304">
        <f t="shared" ca="1" si="181"/>
        <v>4.2999999999999581</v>
      </c>
      <c r="D407" s="306">
        <f t="shared" ca="1" si="182"/>
        <v>-3.0395080064368458</v>
      </c>
      <c r="E407" s="307">
        <f t="shared" ca="1" si="183"/>
        <v>-21.844598203937799</v>
      </c>
      <c r="F407" s="304">
        <f t="shared" ca="1" si="184"/>
        <v>22.055046579245218</v>
      </c>
      <c r="G407" s="306">
        <f t="shared" ca="1" si="185"/>
        <v>39.691808175865866</v>
      </c>
      <c r="H407" s="307">
        <f t="shared" ca="1" si="186"/>
        <v>156.17435618683493</v>
      </c>
      <c r="I407" s="304">
        <f t="shared" ca="1" si="187"/>
        <v>161.13928498861512</v>
      </c>
      <c r="J407" s="306">
        <f t="shared" ca="1" si="188"/>
        <v>120.30070539098338</v>
      </c>
      <c r="K407" s="307">
        <f t="shared" ca="1" si="189"/>
        <v>524.31203010768127</v>
      </c>
      <c r="L407" s="304">
        <f t="shared" ca="1" si="174"/>
        <v>537.93620870248753</v>
      </c>
      <c r="M407" s="306">
        <f t="shared" ca="1" si="190"/>
        <v>1.3219150366769128</v>
      </c>
      <c r="N407" s="304">
        <f t="shared" ca="1" si="191"/>
        <v>75.740152476468523</v>
      </c>
      <c r="P407" s="310">
        <f t="shared" ca="1" si="192"/>
        <v>23</v>
      </c>
      <c r="Q407" s="304">
        <f t="shared" ca="1" si="193"/>
        <v>0</v>
      </c>
      <c r="R407" s="306">
        <f t="shared" ca="1" si="194"/>
        <v>0</v>
      </c>
      <c r="S407" s="307">
        <f t="shared" ca="1" si="195"/>
        <v>8.0749999999999993</v>
      </c>
      <c r="T407" s="304">
        <f t="shared" ca="1" si="175"/>
        <v>79.21575</v>
      </c>
      <c r="U407" s="311">
        <f t="shared" ca="1" si="176"/>
        <v>0</v>
      </c>
      <c r="V407" s="306">
        <f t="shared" ca="1" si="177"/>
        <v>1.1624125441145383</v>
      </c>
      <c r="W407" s="304">
        <f t="shared" ca="1" si="178"/>
        <v>97.405026115138924</v>
      </c>
      <c r="Y407" s="314" t="str">
        <f t="shared" ca="1" si="196"/>
        <v/>
      </c>
      <c r="Z407" s="315" t="str">
        <f t="shared" ca="1" si="197"/>
        <v/>
      </c>
      <c r="AA407" s="316" t="str">
        <f t="shared" ca="1" si="198"/>
        <v/>
      </c>
      <c r="AC407" s="310" t="e">
        <f t="shared" ca="1" si="199"/>
        <v>#N/A</v>
      </c>
      <c r="AD407" s="323" t="e">
        <f t="shared" ca="1" si="200"/>
        <v>#N/A</v>
      </c>
      <c r="AE407" s="324">
        <f t="shared" ca="1" si="179"/>
        <v>524.31203010768127</v>
      </c>
      <c r="AG407" s="306">
        <f t="shared" ca="1" si="201"/>
        <v>-21.92383205656418</v>
      </c>
      <c r="AH407" s="304">
        <f t="shared" ca="1" si="202"/>
        <v>-12.412500265918085</v>
      </c>
    </row>
    <row r="408" spans="1:34" x14ac:dyDescent="0.2">
      <c r="A408" s="347">
        <f t="shared" ca="1" si="180"/>
        <v>0.1</v>
      </c>
      <c r="B408" s="304">
        <f t="shared" ca="1" si="181"/>
        <v>4.3999999999999577</v>
      </c>
      <c r="D408" s="306">
        <f t="shared" ca="1" si="182"/>
        <v>-2.9712437943490904</v>
      </c>
      <c r="E408" s="307">
        <f t="shared" ca="1" si="183"/>
        <v>-21.500877991765243</v>
      </c>
      <c r="F408" s="304">
        <f t="shared" ca="1" si="184"/>
        <v>21.705207764548881</v>
      </c>
      <c r="G408" s="306">
        <f t="shared" ca="1" si="185"/>
        <v>39.394683796430954</v>
      </c>
      <c r="H408" s="307">
        <f t="shared" ca="1" si="186"/>
        <v>154.0242683876584</v>
      </c>
      <c r="I408" s="304">
        <f t="shared" ca="1" si="187"/>
        <v>158.98244042589801</v>
      </c>
      <c r="J408" s="306">
        <f t="shared" ca="1" si="188"/>
        <v>124.25502998959823</v>
      </c>
      <c r="K408" s="307">
        <f t="shared" ca="1" si="189"/>
        <v>539.82196133640593</v>
      </c>
      <c r="L408" s="304">
        <f t="shared" ca="1" si="174"/>
        <v>553.9377784722758</v>
      </c>
      <c r="M408" s="306">
        <f t="shared" ca="1" si="190"/>
        <v>1.3203951210964724</v>
      </c>
      <c r="N408" s="304">
        <f t="shared" ca="1" si="191"/>
        <v>75.653067728493113</v>
      </c>
      <c r="P408" s="310">
        <f t="shared" ca="1" si="192"/>
        <v>23</v>
      </c>
      <c r="Q408" s="304">
        <f t="shared" ca="1" si="193"/>
        <v>0</v>
      </c>
      <c r="R408" s="306">
        <f t="shared" ca="1" si="194"/>
        <v>0</v>
      </c>
      <c r="S408" s="307">
        <f t="shared" ca="1" si="195"/>
        <v>8.0749999999999993</v>
      </c>
      <c r="T408" s="304">
        <f t="shared" ca="1" si="175"/>
        <v>79.21575</v>
      </c>
      <c r="U408" s="311">
        <f t="shared" ca="1" si="176"/>
        <v>0</v>
      </c>
      <c r="V408" s="306">
        <f t="shared" ca="1" si="177"/>
        <v>1.1606097726765232</v>
      </c>
      <c r="W408" s="304">
        <f t="shared" ca="1" si="178"/>
        <v>94.667902813540124</v>
      </c>
      <c r="Y408" s="314" t="str">
        <f t="shared" ca="1" si="196"/>
        <v/>
      </c>
      <c r="Z408" s="315" t="str">
        <f t="shared" ca="1" si="197"/>
        <v/>
      </c>
      <c r="AA408" s="316" t="str">
        <f t="shared" ca="1" si="198"/>
        <v/>
      </c>
      <c r="AC408" s="310" t="e">
        <f t="shared" ca="1" si="199"/>
        <v>#N/A</v>
      </c>
      <c r="AD408" s="323" t="e">
        <f t="shared" ca="1" si="200"/>
        <v>#N/A</v>
      </c>
      <c r="AE408" s="324">
        <f t="shared" ca="1" si="179"/>
        <v>539.82196133640593</v>
      </c>
      <c r="AG408" s="306">
        <f t="shared" ca="1" si="201"/>
        <v>-21.570281987972308</v>
      </c>
      <c r="AH408" s="304">
        <f t="shared" ca="1" si="202"/>
        <v>-12.062541933763335</v>
      </c>
    </row>
    <row r="409" spans="1:34" x14ac:dyDescent="0.2">
      <c r="A409" s="347">
        <f t="shared" ca="1" si="180"/>
        <v>0.1</v>
      </c>
      <c r="B409" s="304">
        <f t="shared" ca="1" si="181"/>
        <v>4.4999999999999574</v>
      </c>
      <c r="D409" s="306">
        <f t="shared" ca="1" si="182"/>
        <v>-2.905017045171566</v>
      </c>
      <c r="E409" s="307">
        <f t="shared" ca="1" si="183"/>
        <v>-21.167957011366209</v>
      </c>
      <c r="F409" s="304">
        <f t="shared" ca="1" si="184"/>
        <v>21.366364409224726</v>
      </c>
      <c r="G409" s="306">
        <f t="shared" ca="1" si="185"/>
        <v>39.104182091913799</v>
      </c>
      <c r="H409" s="307">
        <f t="shared" ca="1" si="186"/>
        <v>151.90747268652177</v>
      </c>
      <c r="I409" s="304">
        <f t="shared" ca="1" si="187"/>
        <v>156.8598652144133</v>
      </c>
      <c r="J409" s="306">
        <f t="shared" ca="1" si="188"/>
        <v>128.17997328401546</v>
      </c>
      <c r="K409" s="307">
        <f t="shared" ca="1" si="189"/>
        <v>555.11854839011494</v>
      </c>
      <c r="L409" s="304">
        <f t="shared" ca="1" si="174"/>
        <v>569.72511645339921</v>
      </c>
      <c r="M409" s="306">
        <f t="shared" ca="1" si="190"/>
        <v>1.3188454276251456</v>
      </c>
      <c r="N409" s="304">
        <f t="shared" ca="1" si="191"/>
        <v>75.564276833047117</v>
      </c>
      <c r="P409" s="310">
        <f t="shared" ca="1" si="192"/>
        <v>23</v>
      </c>
      <c r="Q409" s="304">
        <f t="shared" ca="1" si="193"/>
        <v>0</v>
      </c>
      <c r="R409" s="306">
        <f t="shared" ca="1" si="194"/>
        <v>0</v>
      </c>
      <c r="S409" s="307">
        <f t="shared" ca="1" si="195"/>
        <v>8.0749999999999993</v>
      </c>
      <c r="T409" s="304">
        <f t="shared" ca="1" si="175"/>
        <v>79.21575</v>
      </c>
      <c r="U409" s="311">
        <f t="shared" ca="1" si="176"/>
        <v>0</v>
      </c>
      <c r="V409" s="306">
        <f t="shared" ca="1" si="177"/>
        <v>1.1588344636469006</v>
      </c>
      <c r="W409" s="304">
        <f t="shared" ca="1" si="178"/>
        <v>92.015987708841578</v>
      </c>
      <c r="Y409" s="314" t="str">
        <f t="shared" ca="1" si="196"/>
        <v/>
      </c>
      <c r="Z409" s="315" t="str">
        <f t="shared" ca="1" si="197"/>
        <v/>
      </c>
      <c r="AA409" s="316" t="str">
        <f t="shared" ca="1" si="198"/>
        <v/>
      </c>
      <c r="AC409" s="310" t="e">
        <f t="shared" ca="1" si="199"/>
        <v>#N/A</v>
      </c>
      <c r="AD409" s="323" t="e">
        <f t="shared" ca="1" si="200"/>
        <v>#N/A</v>
      </c>
      <c r="AE409" s="324">
        <f t="shared" ca="1" si="179"/>
        <v>555.11854839011494</v>
      </c>
      <c r="AG409" s="306">
        <f t="shared" ca="1" si="201"/>
        <v>-21.22763564840276</v>
      </c>
      <c r="AH409" s="304">
        <f t="shared" ca="1" si="202"/>
        <v>-11.723579295794444</v>
      </c>
    </row>
    <row r="410" spans="1:34" x14ac:dyDescent="0.2">
      <c r="A410" s="347">
        <f t="shared" ca="1" si="180"/>
        <v>0.1</v>
      </c>
      <c r="B410" s="304">
        <f t="shared" ca="1" si="181"/>
        <v>4.599999999999957</v>
      </c>
      <c r="D410" s="306">
        <f t="shared" ca="1" si="182"/>
        <v>-2.8407442108513452</v>
      </c>
      <c r="E410" s="307">
        <f t="shared" ca="1" si="183"/>
        <v>-20.845399554067903</v>
      </c>
      <c r="F410" s="304">
        <f t="shared" ca="1" si="184"/>
        <v>21.038072873726332</v>
      </c>
      <c r="G410" s="306">
        <f t="shared" ca="1" si="185"/>
        <v>38.820107670828662</v>
      </c>
      <c r="H410" s="307">
        <f t="shared" ca="1" si="186"/>
        <v>149.82293273111497</v>
      </c>
      <c r="I410" s="304">
        <f t="shared" ca="1" si="187"/>
        <v>154.77051376708334</v>
      </c>
      <c r="J410" s="306">
        <f t="shared" ca="1" si="188"/>
        <v>132.07618777215259</v>
      </c>
      <c r="K410" s="307">
        <f t="shared" ca="1" si="189"/>
        <v>570.20506866099674</v>
      </c>
      <c r="L410" s="304">
        <f t="shared" ca="1" si="174"/>
        <v>585.30158013037772</v>
      </c>
      <c r="M410" s="306">
        <f t="shared" ca="1" si="190"/>
        <v>1.3172652993921625</v>
      </c>
      <c r="N410" s="304">
        <f t="shared" ca="1" si="191"/>
        <v>75.473742154207713</v>
      </c>
      <c r="P410" s="310">
        <f t="shared" ca="1" si="192"/>
        <v>23</v>
      </c>
      <c r="Q410" s="304">
        <f t="shared" ca="1" si="193"/>
        <v>0</v>
      </c>
      <c r="R410" s="306">
        <f t="shared" ca="1" si="194"/>
        <v>0</v>
      </c>
      <c r="S410" s="307">
        <f t="shared" ca="1" si="195"/>
        <v>8.0749999999999993</v>
      </c>
      <c r="T410" s="304">
        <f t="shared" ca="1" si="175"/>
        <v>79.21575</v>
      </c>
      <c r="U410" s="311">
        <f t="shared" ca="1" si="176"/>
        <v>0</v>
      </c>
      <c r="V410" s="306">
        <f t="shared" ca="1" si="177"/>
        <v>1.1570861209911905</v>
      </c>
      <c r="W410" s="304">
        <f t="shared" ca="1" si="178"/>
        <v>89.445881303575263</v>
      </c>
      <c r="Y410" s="314" t="str">
        <f t="shared" ca="1" si="196"/>
        <v/>
      </c>
      <c r="Z410" s="315" t="str">
        <f t="shared" ca="1" si="197"/>
        <v/>
      </c>
      <c r="AA410" s="316" t="str">
        <f t="shared" ca="1" si="198"/>
        <v>Satellite</v>
      </c>
      <c r="AC410" s="310" t="e">
        <f t="shared" ca="1" si="199"/>
        <v>#N/A</v>
      </c>
      <c r="AD410" s="323" t="e">
        <f t="shared" ca="1" si="200"/>
        <v>#N/A</v>
      </c>
      <c r="AE410" s="324">
        <f t="shared" ca="1" si="179"/>
        <v>570.20506866099674</v>
      </c>
      <c r="AG410" s="306">
        <f t="shared" ca="1" si="201"/>
        <v>-20.895446632040787</v>
      </c>
      <c r="AH410" s="304">
        <f t="shared" ca="1" si="202"/>
        <v>-11.39516875651289</v>
      </c>
    </row>
    <row r="411" spans="1:34" x14ac:dyDescent="0.2">
      <c r="A411" s="347">
        <f t="shared" ca="1" si="180"/>
        <v>0.1</v>
      </c>
      <c r="B411" s="304">
        <f t="shared" ca="1" si="181"/>
        <v>4.6999999999999567</v>
      </c>
      <c r="D411" s="306">
        <f t="shared" ca="1" si="182"/>
        <v>-2.7783459898677352</v>
      </c>
      <c r="E411" s="307">
        <f t="shared" ca="1" si="183"/>
        <v>-20.532792112617322</v>
      </c>
      <c r="F411" s="304">
        <f t="shared" ca="1" si="184"/>
        <v>20.719912122868045</v>
      </c>
      <c r="G411" s="306">
        <f t="shared" ca="1" si="185"/>
        <v>38.54227307184189</v>
      </c>
      <c r="H411" s="307">
        <f t="shared" ca="1" si="186"/>
        <v>147.76965351985325</v>
      </c>
      <c r="I411" s="304">
        <f t="shared" ca="1" si="187"/>
        <v>152.71338289397528</v>
      </c>
      <c r="J411" s="306">
        <f t="shared" ca="1" si="188"/>
        <v>135.94430680928613</v>
      </c>
      <c r="K411" s="307">
        <f t="shared" ca="1" si="189"/>
        <v>585.08469797354519</v>
      </c>
      <c r="L411" s="304">
        <f t="shared" ca="1" si="174"/>
        <v>600.6704240735113</v>
      </c>
      <c r="M411" s="306">
        <f t="shared" ca="1" si="190"/>
        <v>1.3156540580047402</v>
      </c>
      <c r="N411" s="304">
        <f t="shared" ca="1" si="191"/>
        <v>75.381424822931621</v>
      </c>
      <c r="P411" s="310">
        <f t="shared" ca="1" si="192"/>
        <v>23</v>
      </c>
      <c r="Q411" s="304">
        <f t="shared" ca="1" si="193"/>
        <v>0</v>
      </c>
      <c r="R411" s="306">
        <f t="shared" ca="1" si="194"/>
        <v>0</v>
      </c>
      <c r="S411" s="307">
        <f t="shared" ca="1" si="195"/>
        <v>8.0749999999999993</v>
      </c>
      <c r="T411" s="304">
        <f t="shared" ca="1" si="175"/>
        <v>79.21575</v>
      </c>
      <c r="U411" s="311">
        <f t="shared" ca="1" si="176"/>
        <v>0</v>
      </c>
      <c r="V411" s="306">
        <f t="shared" ca="1" si="177"/>
        <v>1.1553642646572986</v>
      </c>
      <c r="W411" s="304">
        <f t="shared" ca="1" si="178"/>
        <v>86.954355561079595</v>
      </c>
      <c r="Y411" s="314" t="str">
        <f t="shared" ca="1" si="196"/>
        <v/>
      </c>
      <c r="Z411" s="315" t="str">
        <f t="shared" ca="1" si="197"/>
        <v/>
      </c>
      <c r="AA411" s="316" t="str">
        <f t="shared" ca="1" si="198"/>
        <v/>
      </c>
      <c r="AC411" s="310" t="e">
        <f t="shared" ca="1" si="199"/>
        <v>#N/A</v>
      </c>
      <c r="AD411" s="323" t="e">
        <f t="shared" ca="1" si="200"/>
        <v>#N/A</v>
      </c>
      <c r="AE411" s="324">
        <f t="shared" ca="1" si="179"/>
        <v>585.08469797354519</v>
      </c>
      <c r="AG411" s="306">
        <f t="shared" ca="1" si="201"/>
        <v>-20.573291025808551</v>
      </c>
      <c r="AH411" s="304">
        <f t="shared" ca="1" si="202"/>
        <v>-11.076889325520158</v>
      </c>
    </row>
    <row r="412" spans="1:34" x14ac:dyDescent="0.2">
      <c r="A412" s="347">
        <f t="shared" ca="1" si="180"/>
        <v>0.1</v>
      </c>
      <c r="B412" s="304">
        <f t="shared" ca="1" si="181"/>
        <v>4.7999999999999563</v>
      </c>
      <c r="D412" s="306">
        <f t="shared" ca="1" si="182"/>
        <v>-2.717747069492205</v>
      </c>
      <c r="E412" s="307">
        <f t="shared" ca="1" si="183"/>
        <v>-20.229742034022891</v>
      </c>
      <c r="F412" s="304">
        <f t="shared" ca="1" si="184"/>
        <v>20.411482354225186</v>
      </c>
      <c r="G412" s="306">
        <f t="shared" ca="1" si="185"/>
        <v>38.270498364892667</v>
      </c>
      <c r="H412" s="307">
        <f t="shared" ca="1" si="186"/>
        <v>145.74667931645095</v>
      </c>
      <c r="I412" s="304">
        <f t="shared" ca="1" si="187"/>
        <v>150.6875096909815</v>
      </c>
      <c r="J412" s="306">
        <f t="shared" ca="1" si="188"/>
        <v>139.78494538112287</v>
      </c>
      <c r="K412" s="307">
        <f t="shared" ca="1" si="189"/>
        <v>599.76051461536042</v>
      </c>
      <c r="L412" s="304">
        <f t="shared" ca="1" si="174"/>
        <v>615.83480402368093</v>
      </c>
      <c r="M412" s="306">
        <f t="shared" ca="1" si="190"/>
        <v>1.3140110027318677</v>
      </c>
      <c r="N412" s="304">
        <f t="shared" ca="1" si="191"/>
        <v>75.287284690289297</v>
      </c>
      <c r="P412" s="310">
        <f t="shared" ca="1" si="192"/>
        <v>23</v>
      </c>
      <c r="Q412" s="304">
        <f t="shared" ca="1" si="193"/>
        <v>0</v>
      </c>
      <c r="R412" s="306">
        <f t="shared" ca="1" si="194"/>
        <v>0</v>
      </c>
      <c r="S412" s="307">
        <f t="shared" ca="1" si="195"/>
        <v>8.0749999999999993</v>
      </c>
      <c r="T412" s="304">
        <f t="shared" ca="1" si="175"/>
        <v>79.21575</v>
      </c>
      <c r="U412" s="311">
        <f t="shared" ca="1" si="176"/>
        <v>0</v>
      </c>
      <c r="V412" s="306">
        <f t="shared" ca="1" si="177"/>
        <v>1.1536684299186344</v>
      </c>
      <c r="W412" s="304">
        <f t="shared" ca="1" si="178"/>
        <v>84.538343610189784</v>
      </c>
      <c r="Y412" s="314" t="str">
        <f t="shared" ca="1" si="196"/>
        <v/>
      </c>
      <c r="Z412" s="315" t="str">
        <f t="shared" ca="1" si="197"/>
        <v/>
      </c>
      <c r="AA412" s="316" t="str">
        <f t="shared" ca="1" si="198"/>
        <v/>
      </c>
      <c r="AC412" s="310" t="e">
        <f t="shared" ca="1" si="199"/>
        <v>#N/A</v>
      </c>
      <c r="AD412" s="323" t="e">
        <f t="shared" ca="1" si="200"/>
        <v>#N/A</v>
      </c>
      <c r="AE412" s="324">
        <f t="shared" ca="1" si="179"/>
        <v>599.76051461536042</v>
      </c>
      <c r="AG412" s="306">
        <f t="shared" ca="1" si="201"/>
        <v>-20.260766032563645</v>
      </c>
      <c r="AH412" s="304">
        <f t="shared" ca="1" si="202"/>
        <v>-10.768341245954131</v>
      </c>
    </row>
    <row r="413" spans="1:34" x14ac:dyDescent="0.2">
      <c r="A413" s="347">
        <f t="shared" ca="1" si="180"/>
        <v>0.1</v>
      </c>
      <c r="B413" s="304">
        <f t="shared" ca="1" si="181"/>
        <v>4.8999999999999559</v>
      </c>
      <c r="D413" s="306">
        <f t="shared" ca="1" si="182"/>
        <v>-2.6588758862109305</v>
      </c>
      <c r="E413" s="307">
        <f t="shared" ca="1" si="183"/>
        <v>-19.935876267274359</v>
      </c>
      <c r="F413" s="304">
        <f t="shared" ca="1" si="184"/>
        <v>20.112403723134314</v>
      </c>
      <c r="G413" s="306">
        <f t="shared" ca="1" si="185"/>
        <v>38.004610776271576</v>
      </c>
      <c r="H413" s="307">
        <f t="shared" ca="1" si="186"/>
        <v>143.7530916897235</v>
      </c>
      <c r="I413" s="304">
        <f t="shared" ca="1" si="187"/>
        <v>148.69196955656332</v>
      </c>
      <c r="J413" s="306">
        <f t="shared" ca="1" si="188"/>
        <v>143.59870083818109</v>
      </c>
      <c r="K413" s="307">
        <f t="shared" ca="1" si="189"/>
        <v>614.23550316566912</v>
      </c>
      <c r="L413" s="304">
        <f t="shared" ca="1" si="174"/>
        <v>630.79778077573815</v>
      </c>
      <c r="M413" s="306">
        <f t="shared" ca="1" si="190"/>
        <v>1.3123354096501252</v>
      </c>
      <c r="N413" s="304">
        <f t="shared" ca="1" si="191"/>
        <v>75.191280278524147</v>
      </c>
      <c r="P413" s="310">
        <f t="shared" ca="1" si="192"/>
        <v>23</v>
      </c>
      <c r="Q413" s="304">
        <f t="shared" ca="1" si="193"/>
        <v>0</v>
      </c>
      <c r="R413" s="306">
        <f t="shared" ca="1" si="194"/>
        <v>0</v>
      </c>
      <c r="S413" s="307">
        <f t="shared" ca="1" si="195"/>
        <v>8.0749999999999993</v>
      </c>
      <c r="T413" s="304">
        <f t="shared" ca="1" si="175"/>
        <v>79.21575</v>
      </c>
      <c r="U413" s="311">
        <f t="shared" ca="1" si="176"/>
        <v>0</v>
      </c>
      <c r="V413" s="306">
        <f t="shared" ca="1" si="177"/>
        <v>1.1519981667510886</v>
      </c>
      <c r="W413" s="304">
        <f t="shared" ca="1" si="178"/>
        <v>82.194930167653069</v>
      </c>
      <c r="Y413" s="314" t="str">
        <f t="shared" ca="1" si="196"/>
        <v/>
      </c>
      <c r="Z413" s="315" t="str">
        <f t="shared" ca="1" si="197"/>
        <v/>
      </c>
      <c r="AA413" s="316" t="str">
        <f t="shared" ca="1" si="198"/>
        <v/>
      </c>
      <c r="AC413" s="310" t="e">
        <f t="shared" ca="1" si="199"/>
        <v>#N/A</v>
      </c>
      <c r="AD413" s="323" t="e">
        <f t="shared" ca="1" si="200"/>
        <v>#N/A</v>
      </c>
      <c r="AE413" s="324">
        <f t="shared" ca="1" si="179"/>
        <v>614.23550316566912</v>
      </c>
      <c r="AG413" s="306">
        <f t="shared" ca="1" si="201"/>
        <v>-19.957488690614124</v>
      </c>
      <c r="AH413" s="304">
        <f t="shared" ca="1" si="202"/>
        <v>-10.469144719528147</v>
      </c>
    </row>
    <row r="414" spans="1:34" x14ac:dyDescent="0.2">
      <c r="A414" s="347">
        <f t="shared" ca="1" si="180"/>
        <v>0.1</v>
      </c>
      <c r="B414" s="304">
        <f t="shared" ca="1" si="181"/>
        <v>4.9999999999999556</v>
      </c>
      <c r="D414" s="306">
        <f t="shared" ca="1" si="182"/>
        <v>-2.6016644028590554</v>
      </c>
      <c r="E414" s="307">
        <f t="shared" ca="1" si="183"/>
        <v>-19.650840198358118</v>
      </c>
      <c r="F414" s="304">
        <f t="shared" ca="1" si="184"/>
        <v>19.82231515657319</v>
      </c>
      <c r="G414" s="306">
        <f t="shared" ca="1" si="185"/>
        <v>37.744444335985669</v>
      </c>
      <c r="H414" s="307">
        <f t="shared" ca="1" si="186"/>
        <v>141.78800766988769</v>
      </c>
      <c r="I414" s="304">
        <f t="shared" ca="1" si="187"/>
        <v>146.72587432770149</v>
      </c>
      <c r="J414" s="306">
        <f t="shared" ca="1" si="188"/>
        <v>147.38615359379395</v>
      </c>
      <c r="K414" s="307">
        <f t="shared" ca="1" si="189"/>
        <v>628.51255813364969</v>
      </c>
      <c r="L414" s="304">
        <f t="shared" ca="1" si="174"/>
        <v>645.5623238718922</v>
      </c>
      <c r="M414" s="306">
        <f t="shared" ca="1" si="190"/>
        <v>1.3106265307495668</v>
      </c>
      <c r="N414" s="304">
        <f t="shared" ca="1" si="191"/>
        <v>75.093368729823183</v>
      </c>
      <c r="P414" s="310">
        <f t="shared" ca="1" si="192"/>
        <v>23</v>
      </c>
      <c r="Q414" s="304">
        <f t="shared" ca="1" si="193"/>
        <v>0</v>
      </c>
      <c r="R414" s="306">
        <f t="shared" ca="1" si="194"/>
        <v>0</v>
      </c>
      <c r="S414" s="307">
        <f t="shared" ca="1" si="195"/>
        <v>8.0749999999999993</v>
      </c>
      <c r="T414" s="304">
        <f t="shared" ca="1" si="175"/>
        <v>79.21575</v>
      </c>
      <c r="U414" s="311">
        <f t="shared" ca="1" si="176"/>
        <v>0</v>
      </c>
      <c r="V414" s="306">
        <f t="shared" ca="1" si="177"/>
        <v>1.1503530392417805</v>
      </c>
      <c r="W414" s="304">
        <f t="shared" ca="1" si="178"/>
        <v>79.92134262148879</v>
      </c>
      <c r="Y414" s="314" t="str">
        <f t="shared" ca="1" si="196"/>
        <v/>
      </c>
      <c r="Z414" s="315" t="str">
        <f t="shared" ca="1" si="197"/>
        <v/>
      </c>
      <c r="AA414" s="316" t="str">
        <f t="shared" ca="1" si="198"/>
        <v/>
      </c>
      <c r="AC414" s="310">
        <f t="shared" ca="1" si="199"/>
        <v>4.9999999999999556</v>
      </c>
      <c r="AD414" s="323">
        <f t="shared" ca="1" si="200"/>
        <v>147.38615359379395</v>
      </c>
      <c r="AE414" s="324">
        <f t="shared" ca="1" si="179"/>
        <v>628.51255813364969</v>
      </c>
      <c r="AG414" s="306">
        <f t="shared" ca="1" si="201"/>
        <v>-19.663094681812048</v>
      </c>
      <c r="AH414" s="304">
        <f t="shared" ca="1" si="202"/>
        <v>-10.178938720452393</v>
      </c>
    </row>
    <row r="415" spans="1:34" x14ac:dyDescent="0.2">
      <c r="A415" s="347">
        <f t="shared" ca="1" si="180"/>
        <v>0.1</v>
      </c>
      <c r="B415" s="304">
        <f t="shared" ca="1" si="181"/>
        <v>5.0999999999999552</v>
      </c>
      <c r="D415" s="306">
        <f t="shared" ca="1" si="182"/>
        <v>-2.5460479011451427</v>
      </c>
      <c r="E415" s="307">
        <f t="shared" ca="1" si="183"/>
        <v>-19.374296565661489</v>
      </c>
      <c r="F415" s="304">
        <f t="shared" ca="1" si="184"/>
        <v>19.540873248888552</v>
      </c>
      <c r="G415" s="306">
        <f t="shared" ca="1" si="185"/>
        <v>37.489839545871156</v>
      </c>
      <c r="H415" s="307">
        <f t="shared" ca="1" si="186"/>
        <v>139.85057801332155</v>
      </c>
      <c r="I415" s="304">
        <f t="shared" ca="1" si="187"/>
        <v>144.78837052690145</v>
      </c>
      <c r="J415" s="306">
        <f t="shared" ca="1" si="188"/>
        <v>151.14786778788678</v>
      </c>
      <c r="K415" s="307">
        <f t="shared" ca="1" si="189"/>
        <v>642.59448741781011</v>
      </c>
      <c r="L415" s="304">
        <f t="shared" ca="1" si="174"/>
        <v>660.13131511585073</v>
      </c>
      <c r="M415" s="306">
        <f t="shared" ca="1" si="190"/>
        <v>1.3088835929975697</v>
      </c>
      <c r="N415" s="304">
        <f t="shared" ca="1" si="191"/>
        <v>74.993505752679738</v>
      </c>
      <c r="P415" s="310">
        <f t="shared" ca="1" si="192"/>
        <v>23</v>
      </c>
      <c r="Q415" s="304">
        <f t="shared" ca="1" si="193"/>
        <v>0</v>
      </c>
      <c r="R415" s="306">
        <f t="shared" ca="1" si="194"/>
        <v>0</v>
      </c>
      <c r="S415" s="307">
        <f t="shared" ca="1" si="195"/>
        <v>8.0749999999999993</v>
      </c>
      <c r="T415" s="304">
        <f t="shared" ca="1" si="175"/>
        <v>79.21575</v>
      </c>
      <c r="U415" s="311">
        <f t="shared" ca="1" si="176"/>
        <v>0</v>
      </c>
      <c r="V415" s="306">
        <f t="shared" ca="1" si="177"/>
        <v>1.1487326250276706</v>
      </c>
      <c r="W415" s="304">
        <f t="shared" ca="1" si="178"/>
        <v>77.714942723532573</v>
      </c>
      <c r="Y415" s="314" t="str">
        <f t="shared" ca="1" si="196"/>
        <v/>
      </c>
      <c r="Z415" s="315" t="str">
        <f t="shared" ca="1" si="197"/>
        <v/>
      </c>
      <c r="AA415" s="316" t="str">
        <f t="shared" ca="1" si="198"/>
        <v/>
      </c>
      <c r="AC415" s="310" t="e">
        <f t="shared" ca="1" si="199"/>
        <v>#N/A</v>
      </c>
      <c r="AD415" s="323" t="e">
        <f t="shared" ca="1" si="200"/>
        <v>#N/A</v>
      </c>
      <c r="AE415" s="324">
        <f t="shared" ca="1" si="179"/>
        <v>642.59448741781011</v>
      </c>
      <c r="AG415" s="306">
        <f t="shared" ca="1" si="201"/>
        <v>-19.377237221175228</v>
      </c>
      <c r="AH415" s="304">
        <f t="shared" ca="1" si="202"/>
        <v>-9.8973798912060431</v>
      </c>
    </row>
    <row r="416" spans="1:34" x14ac:dyDescent="0.2">
      <c r="A416" s="347">
        <f t="shared" ca="1" si="180"/>
        <v>0.1</v>
      </c>
      <c r="B416" s="304">
        <f t="shared" ca="1" si="181"/>
        <v>5.1999999999999549</v>
      </c>
      <c r="D416" s="306">
        <f t="shared" ca="1" si="182"/>
        <v>-2.4919647883613258</v>
      </c>
      <c r="E416" s="307">
        <f t="shared" ca="1" si="183"/>
        <v>-19.10592444947013</v>
      </c>
      <c r="F416" s="304">
        <f t="shared" ca="1" si="184"/>
        <v>19.267751232961597</v>
      </c>
      <c r="G416" s="306">
        <f t="shared" ca="1" si="185"/>
        <v>37.240643067035023</v>
      </c>
      <c r="H416" s="307">
        <f t="shared" ca="1" si="186"/>
        <v>137.93998556837454</v>
      </c>
      <c r="I416" s="304">
        <f t="shared" ca="1" si="187"/>
        <v>142.87863771274445</v>
      </c>
      <c r="J416" s="306">
        <f t="shared" ca="1" si="188"/>
        <v>154.88439191853209</v>
      </c>
      <c r="K416" s="307">
        <f t="shared" ca="1" si="189"/>
        <v>656.48401559689489</v>
      </c>
      <c r="L416" s="304">
        <f t="shared" ca="1" si="174"/>
        <v>674.50755191783992</v>
      </c>
      <c r="M416" s="306">
        <f t="shared" ca="1" si="190"/>
        <v>1.3071057973584419</v>
      </c>
      <c r="N416" s="304">
        <f t="shared" ca="1" si="191"/>
        <v>74.89164556572095</v>
      </c>
      <c r="P416" s="310">
        <f t="shared" ca="1" si="192"/>
        <v>23</v>
      </c>
      <c r="Q416" s="304">
        <f t="shared" ca="1" si="193"/>
        <v>0</v>
      </c>
      <c r="R416" s="306">
        <f t="shared" ca="1" si="194"/>
        <v>0</v>
      </c>
      <c r="S416" s="307">
        <f t="shared" ca="1" si="195"/>
        <v>8.0749999999999993</v>
      </c>
      <c r="T416" s="304">
        <f t="shared" ca="1" si="175"/>
        <v>79.21575</v>
      </c>
      <c r="U416" s="311">
        <f t="shared" ca="1" si="176"/>
        <v>0</v>
      </c>
      <c r="V416" s="306">
        <f t="shared" ca="1" si="177"/>
        <v>1.147136514762243</v>
      </c>
      <c r="W416" s="304">
        <f t="shared" ca="1" si="178"/>
        <v>75.573218843929126</v>
      </c>
      <c r="Y416" s="314" t="str">
        <f t="shared" ca="1" si="196"/>
        <v/>
      </c>
      <c r="Z416" s="315" t="str">
        <f t="shared" ca="1" si="197"/>
        <v/>
      </c>
      <c r="AA416" s="316" t="str">
        <f t="shared" ca="1" si="198"/>
        <v/>
      </c>
      <c r="AC416" s="310" t="e">
        <f t="shared" ca="1" si="199"/>
        <v>#N/A</v>
      </c>
      <c r="AD416" s="323" t="e">
        <f t="shared" ca="1" si="200"/>
        <v>#N/A</v>
      </c>
      <c r="AE416" s="324">
        <f t="shared" ca="1" si="179"/>
        <v>656.48401559689489</v>
      </c>
      <c r="AG416" s="306">
        <f t="shared" ca="1" si="201"/>
        <v>-19.099586021607109</v>
      </c>
      <c r="AH416" s="304">
        <f t="shared" ca="1" si="202"/>
        <v>-9.624141513750164</v>
      </c>
    </row>
    <row r="417" spans="1:34" x14ac:dyDescent="0.2">
      <c r="A417" s="347">
        <f t="shared" ca="1" si="180"/>
        <v>0.1</v>
      </c>
      <c r="B417" s="304">
        <f t="shared" ca="1" si="181"/>
        <v>5.2999999999999545</v>
      </c>
      <c r="D417" s="306">
        <f t="shared" ca="1" si="182"/>
        <v>-2.4393564171798654</v>
      </c>
      <c r="E417" s="307">
        <f t="shared" ca="1" si="183"/>
        <v>-18.845418329813022</v>
      </c>
      <c r="F417" s="304">
        <f t="shared" ca="1" si="184"/>
        <v>19.002638020961438</v>
      </c>
      <c r="G417" s="306">
        <f t="shared" ca="1" si="185"/>
        <v>36.996707425317034</v>
      </c>
      <c r="H417" s="307">
        <f t="shared" ca="1" si="186"/>
        <v>136.05544373539323</v>
      </c>
      <c r="I417" s="304">
        <f t="shared" ca="1" si="187"/>
        <v>140.99588692706345</v>
      </c>
      <c r="J417" s="306">
        <f t="shared" ca="1" si="188"/>
        <v>158.59625944314968</v>
      </c>
      <c r="K417" s="307">
        <f t="shared" ca="1" si="189"/>
        <v>670.1837870620833</v>
      </c>
      <c r="L417" s="304">
        <f t="shared" ca="1" si="174"/>
        <v>688.69375048001893</v>
      </c>
      <c r="M417" s="306">
        <f t="shared" ca="1" si="190"/>
        <v>1.3052923177664357</v>
      </c>
      <c r="N417" s="304">
        <f t="shared" ca="1" si="191"/>
        <v>74.787740838865886</v>
      </c>
      <c r="P417" s="310">
        <f t="shared" ca="1" si="192"/>
        <v>23</v>
      </c>
      <c r="Q417" s="304">
        <f t="shared" ca="1" si="193"/>
        <v>0</v>
      </c>
      <c r="R417" s="306">
        <f t="shared" ca="1" si="194"/>
        <v>0</v>
      </c>
      <c r="S417" s="307">
        <f t="shared" ca="1" si="195"/>
        <v>8.0749999999999993</v>
      </c>
      <c r="T417" s="304">
        <f t="shared" ca="1" si="175"/>
        <v>79.21575</v>
      </c>
      <c r="U417" s="311">
        <f t="shared" ca="1" si="176"/>
        <v>0</v>
      </c>
      <c r="V417" s="306">
        <f t="shared" ca="1" si="177"/>
        <v>1.1455643116085965</v>
      </c>
      <c r="W417" s="304">
        <f t="shared" ca="1" si="178"/>
        <v>73.493778744431808</v>
      </c>
      <c r="Y417" s="314" t="str">
        <f t="shared" ca="1" si="196"/>
        <v/>
      </c>
      <c r="Z417" s="315" t="str">
        <f t="shared" ca="1" si="197"/>
        <v/>
      </c>
      <c r="AA417" s="316" t="str">
        <f t="shared" ca="1" si="198"/>
        <v/>
      </c>
      <c r="AC417" s="310" t="e">
        <f t="shared" ca="1" si="199"/>
        <v>#N/A</v>
      </c>
      <c r="AD417" s="323" t="e">
        <f t="shared" ca="1" si="200"/>
        <v>#N/A</v>
      </c>
      <c r="AE417" s="324">
        <f t="shared" ca="1" si="179"/>
        <v>670.1837870620833</v>
      </c>
      <c r="AG417" s="306">
        <f t="shared" ca="1" si="201"/>
        <v>-18.829826327843623</v>
      </c>
      <c r="AH417" s="304">
        <f t="shared" ca="1" si="202"/>
        <v>-9.358912550331782</v>
      </c>
    </row>
    <row r="418" spans="1:34" x14ac:dyDescent="0.2">
      <c r="A418" s="347">
        <f t="shared" ca="1" si="180"/>
        <v>0.1</v>
      </c>
      <c r="B418" s="304">
        <f t="shared" ca="1" si="181"/>
        <v>5.3999999999999542</v>
      </c>
      <c r="D418" s="306">
        <f t="shared" ca="1" si="182"/>
        <v>-2.3881669175322773</v>
      </c>
      <c r="E418" s="307">
        <f t="shared" ca="1" si="183"/>
        <v>-18.592487207407377</v>
      </c>
      <c r="F418" s="304">
        <f t="shared" ca="1" si="184"/>
        <v>18.745237309343477</v>
      </c>
      <c r="G418" s="306">
        <f t="shared" ca="1" si="185"/>
        <v>36.757890733563805</v>
      </c>
      <c r="H418" s="307">
        <f t="shared" ca="1" si="186"/>
        <v>134.19619501465249</v>
      </c>
      <c r="I418" s="304">
        <f t="shared" ca="1" si="187"/>
        <v>139.13935923235832</v>
      </c>
      <c r="J418" s="306">
        <f t="shared" ca="1" si="188"/>
        <v>162.28398935109371</v>
      </c>
      <c r="K418" s="307">
        <f t="shared" ca="1" si="189"/>
        <v>683.69636899958562</v>
      </c>
      <c r="L418" s="304">
        <f t="shared" ca="1" si="174"/>
        <v>702.69254883122494</v>
      </c>
      <c r="M418" s="306">
        <f t="shared" ca="1" si="190"/>
        <v>1.303442300049686</v>
      </c>
      <c r="N418" s="304">
        <f t="shared" ca="1" si="191"/>
        <v>74.681742631671696</v>
      </c>
      <c r="P418" s="310">
        <f t="shared" ca="1" si="192"/>
        <v>23</v>
      </c>
      <c r="Q418" s="304">
        <f t="shared" ca="1" si="193"/>
        <v>0</v>
      </c>
      <c r="R418" s="306">
        <f t="shared" ca="1" si="194"/>
        <v>0</v>
      </c>
      <c r="S418" s="307">
        <f t="shared" ca="1" si="195"/>
        <v>8.0749999999999993</v>
      </c>
      <c r="T418" s="304">
        <f t="shared" ca="1" si="175"/>
        <v>79.21575</v>
      </c>
      <c r="U418" s="311">
        <f t="shared" ca="1" si="176"/>
        <v>0</v>
      </c>
      <c r="V418" s="306">
        <f t="shared" ca="1" si="177"/>
        <v>1.1440156307573952</v>
      </c>
      <c r="W418" s="304">
        <f t="shared" ca="1" si="178"/>
        <v>71.474342831064789</v>
      </c>
      <c r="Y418" s="314" t="str">
        <f t="shared" ca="1" si="196"/>
        <v/>
      </c>
      <c r="Z418" s="315" t="str">
        <f t="shared" ca="1" si="197"/>
        <v/>
      </c>
      <c r="AA418" s="316" t="str">
        <f t="shared" ca="1" si="198"/>
        <v/>
      </c>
      <c r="AC418" s="310" t="e">
        <f t="shared" ca="1" si="199"/>
        <v>#N/A</v>
      </c>
      <c r="AD418" s="323" t="e">
        <f t="shared" ca="1" si="200"/>
        <v>#N/A</v>
      </c>
      <c r="AE418" s="324">
        <f t="shared" ca="1" si="179"/>
        <v>683.69636899958562</v>
      </c>
      <c r="AG418" s="306">
        <f t="shared" ca="1" si="201"/>
        <v>-18.567658014261482</v>
      </c>
      <c r="AH418" s="304">
        <f t="shared" ca="1" si="202"/>
        <v>-9.1013967485364482</v>
      </c>
    </row>
    <row r="419" spans="1:34" x14ac:dyDescent="0.2">
      <c r="A419" s="347">
        <f t="shared" ca="1" si="180"/>
        <v>0.1</v>
      </c>
      <c r="B419" s="304">
        <f t="shared" ca="1" si="181"/>
        <v>5.4999999999999538</v>
      </c>
      <c r="D419" s="306">
        <f t="shared" ca="1" si="182"/>
        <v>-2.3383430396532168</v>
      </c>
      <c r="E419" s="307">
        <f t="shared" ca="1" si="183"/>
        <v>-18.346853782905697</v>
      </c>
      <c r="F419" s="304">
        <f t="shared" ca="1" si="184"/>
        <v>18.495266743207996</v>
      </c>
      <c r="G419" s="306">
        <f t="shared" ca="1" si="185"/>
        <v>36.524056429598481</v>
      </c>
      <c r="H419" s="307">
        <f t="shared" ca="1" si="186"/>
        <v>132.36150963636192</v>
      </c>
      <c r="I419" s="304">
        <f t="shared" ca="1" si="187"/>
        <v>137.30832433355678</v>
      </c>
      <c r="J419" s="306">
        <f t="shared" ca="1" si="188"/>
        <v>165.94808670925181</v>
      </c>
      <c r="K419" s="307">
        <f t="shared" ca="1" si="189"/>
        <v>697.02425423213629</v>
      </c>
      <c r="L419" s="304">
        <f t="shared" ca="1" si="174"/>
        <v>716.50650971943526</v>
      </c>
      <c r="M419" s="306">
        <f t="shared" ca="1" si="190"/>
        <v>1.3015548608024321</v>
      </c>
      <c r="N419" s="304">
        <f t="shared" ca="1" si="191"/>
        <v>74.573600328716708</v>
      </c>
      <c r="P419" s="310">
        <f t="shared" ca="1" si="192"/>
        <v>23</v>
      </c>
      <c r="Q419" s="304">
        <f t="shared" ca="1" si="193"/>
        <v>0</v>
      </c>
      <c r="R419" s="306">
        <f t="shared" ca="1" si="194"/>
        <v>0</v>
      </c>
      <c r="S419" s="307">
        <f t="shared" ca="1" si="195"/>
        <v>8.0749999999999993</v>
      </c>
      <c r="T419" s="304">
        <f t="shared" ca="1" si="175"/>
        <v>79.21575</v>
      </c>
      <c r="U419" s="311">
        <f t="shared" ca="1" si="176"/>
        <v>0</v>
      </c>
      <c r="V419" s="306">
        <f t="shared" ca="1" si="177"/>
        <v>1.1424900989682352</v>
      </c>
      <c r="W419" s="304">
        <f t="shared" ca="1" si="178"/>
        <v>69.51273785005705</v>
      </c>
      <c r="Y419" s="314" t="str">
        <f t="shared" ca="1" si="196"/>
        <v/>
      </c>
      <c r="Z419" s="315" t="str">
        <f t="shared" ca="1" si="197"/>
        <v/>
      </c>
      <c r="AA419" s="316" t="str">
        <f t="shared" ca="1" si="198"/>
        <v/>
      </c>
      <c r="AC419" s="310" t="e">
        <f t="shared" ca="1" si="199"/>
        <v>#N/A</v>
      </c>
      <c r="AD419" s="323" t="e">
        <f t="shared" ca="1" si="200"/>
        <v>#N/A</v>
      </c>
      <c r="AE419" s="324">
        <f t="shared" ca="1" si="179"/>
        <v>697.02425423213629</v>
      </c>
      <c r="AG419" s="306">
        <f t="shared" ca="1" si="201"/>
        <v>-18.312794741638562</v>
      </c>
      <c r="AH419" s="304">
        <f t="shared" ca="1" si="202"/>
        <v>-8.8513118057046185</v>
      </c>
    </row>
    <row r="420" spans="1:34" x14ac:dyDescent="0.2">
      <c r="A420" s="347">
        <f t="shared" ca="1" si="180"/>
        <v>0.1</v>
      </c>
      <c r="B420" s="304">
        <f t="shared" ca="1" si="181"/>
        <v>5.5999999999999535</v>
      </c>
      <c r="D420" s="306">
        <f t="shared" ca="1" si="182"/>
        <v>-2.2898340074494374</v>
      </c>
      <c r="E420" s="307">
        <f t="shared" ca="1" si="183"/>
        <v>-18.108253690054873</v>
      </c>
      <c r="F420" s="304">
        <f t="shared" ca="1" si="184"/>
        <v>18.252457135549118</v>
      </c>
      <c r="G420" s="306">
        <f t="shared" ca="1" si="185"/>
        <v>36.295073028853537</v>
      </c>
      <c r="H420" s="307">
        <f t="shared" ca="1" si="186"/>
        <v>130.55068426735642</v>
      </c>
      <c r="I420" s="304">
        <f t="shared" ca="1" si="187"/>
        <v>135.50207927867675</v>
      </c>
      <c r="J420" s="306">
        <f t="shared" ca="1" si="188"/>
        <v>169.58904318217441</v>
      </c>
      <c r="K420" s="307">
        <f t="shared" ca="1" si="189"/>
        <v>710.16986392732224</v>
      </c>
      <c r="L420" s="304">
        <f t="shared" ca="1" si="174"/>
        <v>730.13812336981619</v>
      </c>
      <c r="M420" s="306">
        <f t="shared" ca="1" si="190"/>
        <v>1.2996290862027329</v>
      </c>
      <c r="N420" s="304">
        <f t="shared" ca="1" si="191"/>
        <v>74.463261571860443</v>
      </c>
      <c r="P420" s="310">
        <f t="shared" ca="1" si="192"/>
        <v>23</v>
      </c>
      <c r="Q420" s="304">
        <f t="shared" ca="1" si="193"/>
        <v>0</v>
      </c>
      <c r="R420" s="306">
        <f t="shared" ca="1" si="194"/>
        <v>0</v>
      </c>
      <c r="S420" s="307">
        <f t="shared" ca="1" si="195"/>
        <v>8.0749999999999993</v>
      </c>
      <c r="T420" s="304">
        <f t="shared" ca="1" si="175"/>
        <v>79.21575</v>
      </c>
      <c r="U420" s="311">
        <f t="shared" ca="1" si="176"/>
        <v>0</v>
      </c>
      <c r="V420" s="306">
        <f t="shared" ca="1" si="177"/>
        <v>1.1409873541330773</v>
      </c>
      <c r="W420" s="304">
        <f t="shared" ca="1" si="178"/>
        <v>67.606890993990945</v>
      </c>
      <c r="Y420" s="314" t="str">
        <f t="shared" ca="1" si="196"/>
        <v/>
      </c>
      <c r="Z420" s="315" t="str">
        <f t="shared" ca="1" si="197"/>
        <v/>
      </c>
      <c r="AA420" s="316" t="str">
        <f t="shared" ca="1" si="198"/>
        <v/>
      </c>
      <c r="AC420" s="310" t="e">
        <f t="shared" ca="1" si="199"/>
        <v>#N/A</v>
      </c>
      <c r="AD420" s="323" t="e">
        <f t="shared" ca="1" si="200"/>
        <v>#N/A</v>
      </c>
      <c r="AE420" s="324">
        <f t="shared" ca="1" si="179"/>
        <v>710.16986392732224</v>
      </c>
      <c r="AG420" s="306">
        <f t="shared" ca="1" si="201"/>
        <v>-18.064963168370554</v>
      </c>
      <c r="AH420" s="304">
        <f t="shared" ca="1" si="202"/>
        <v>-8.6083885882423594</v>
      </c>
    </row>
    <row r="421" spans="1:34" x14ac:dyDescent="0.2">
      <c r="A421" s="347">
        <f t="shared" ca="1" si="180"/>
        <v>0.1</v>
      </c>
      <c r="B421" s="304">
        <f t="shared" ca="1" si="181"/>
        <v>5.6999999999999531</v>
      </c>
      <c r="D421" s="306">
        <f t="shared" ca="1" si="182"/>
        <v>-2.242591381424778</v>
      </c>
      <c r="E421" s="307">
        <f t="shared" ca="1" si="183"/>
        <v>-17.876434778746301</v>
      </c>
      <c r="F421" s="304">
        <f t="shared" ca="1" si="184"/>
        <v>18.016551737300095</v>
      </c>
      <c r="G421" s="306">
        <f t="shared" ca="1" si="185"/>
        <v>36.070813890711058</v>
      </c>
      <c r="H421" s="307">
        <f t="shared" ca="1" si="186"/>
        <v>128.76304078948178</v>
      </c>
      <c r="I421" s="304">
        <f t="shared" ca="1" si="187"/>
        <v>133.71994723335806</v>
      </c>
      <c r="J421" s="306">
        <f t="shared" ca="1" si="188"/>
        <v>173.20733752815264</v>
      </c>
      <c r="K421" s="307">
        <f t="shared" ca="1" si="189"/>
        <v>723.13555018016416</v>
      </c>
      <c r="L421" s="304">
        <f t="shared" ca="1" si="174"/>
        <v>743.5898101157386</v>
      </c>
      <c r="M421" s="306">
        <f t="shared" ca="1" si="190"/>
        <v>1.297664030772709</v>
      </c>
      <c r="N421" s="304">
        <f t="shared" ca="1" si="191"/>
        <v>74.350672189210812</v>
      </c>
      <c r="P421" s="310">
        <f t="shared" ca="1" si="192"/>
        <v>23</v>
      </c>
      <c r="Q421" s="304">
        <f t="shared" ca="1" si="193"/>
        <v>0</v>
      </c>
      <c r="R421" s="306">
        <f t="shared" ca="1" si="194"/>
        <v>0</v>
      </c>
      <c r="S421" s="307">
        <f t="shared" ca="1" si="195"/>
        <v>8.0749999999999993</v>
      </c>
      <c r="T421" s="304">
        <f t="shared" ca="1" si="175"/>
        <v>79.21575</v>
      </c>
      <c r="U421" s="311">
        <f t="shared" ca="1" si="176"/>
        <v>0</v>
      </c>
      <c r="V421" s="306">
        <f t="shared" ca="1" si="177"/>
        <v>1.1395070448604967</v>
      </c>
      <c r="W421" s="304">
        <f t="shared" ca="1" si="178"/>
        <v>65.754824387865611</v>
      </c>
      <c r="Y421" s="314" t="str">
        <f t="shared" ca="1" si="196"/>
        <v/>
      </c>
      <c r="Z421" s="315" t="str">
        <f t="shared" ca="1" si="197"/>
        <v/>
      </c>
      <c r="AA421" s="316" t="str">
        <f t="shared" ca="1" si="198"/>
        <v/>
      </c>
      <c r="AC421" s="310" t="e">
        <f t="shared" ca="1" si="199"/>
        <v>#N/A</v>
      </c>
      <c r="AD421" s="323" t="e">
        <f t="shared" ca="1" si="200"/>
        <v>#N/A</v>
      </c>
      <c r="AE421" s="324">
        <f t="shared" ca="1" si="179"/>
        <v>723.13555018016416</v>
      </c>
      <c r="AG421" s="306">
        <f t="shared" ca="1" si="201"/>
        <v>-17.823902212022006</v>
      </c>
      <c r="AH421" s="304">
        <f t="shared" ca="1" si="202"/>
        <v>-8.3723704017326259</v>
      </c>
    </row>
    <row r="422" spans="1:34" x14ac:dyDescent="0.2">
      <c r="A422" s="347">
        <f t="shared" ca="1" si="180"/>
        <v>0.1</v>
      </c>
      <c r="B422" s="304">
        <f t="shared" ca="1" si="181"/>
        <v>5.7999999999999527</v>
      </c>
      <c r="D422" s="306">
        <f t="shared" ca="1" si="182"/>
        <v>-2.1965689304563556</v>
      </c>
      <c r="E422" s="307">
        <f t="shared" ca="1" si="183"/>
        <v>-17.651156444271308</v>
      </c>
      <c r="F422" s="304">
        <f t="shared" ca="1" si="184"/>
        <v>17.787305554422421</v>
      </c>
      <c r="G422" s="306">
        <f t="shared" ca="1" si="185"/>
        <v>35.85115699766542</v>
      </c>
      <c r="H422" s="307">
        <f t="shared" ca="1" si="186"/>
        <v>126.99792514505465</v>
      </c>
      <c r="I422" s="304">
        <f t="shared" ca="1" si="187"/>
        <v>131.96127632461031</v>
      </c>
      <c r="J422" s="306">
        <f t="shared" ca="1" si="188"/>
        <v>176.80343607257146</v>
      </c>
      <c r="K422" s="307">
        <f t="shared" ca="1" si="189"/>
        <v>735.92359847689102</v>
      </c>
      <c r="L422" s="304">
        <f t="shared" ca="1" si="174"/>
        <v>756.86392290968934</v>
      </c>
      <c r="M422" s="306">
        <f t="shared" ca="1" si="190"/>
        <v>1.2956587160781703</v>
      </c>
      <c r="N422" s="304">
        <f t="shared" ca="1" si="191"/>
        <v>74.235776120618169</v>
      </c>
      <c r="P422" s="310">
        <f t="shared" ca="1" si="192"/>
        <v>23</v>
      </c>
      <c r="Q422" s="304">
        <f t="shared" ca="1" si="193"/>
        <v>0</v>
      </c>
      <c r="R422" s="306">
        <f t="shared" ca="1" si="194"/>
        <v>0</v>
      </c>
      <c r="S422" s="307">
        <f t="shared" ca="1" si="195"/>
        <v>8.0749999999999993</v>
      </c>
      <c r="T422" s="304">
        <f t="shared" ca="1" si="175"/>
        <v>79.21575</v>
      </c>
      <c r="U422" s="311">
        <f t="shared" ca="1" si="176"/>
        <v>0</v>
      </c>
      <c r="V422" s="306">
        <f t="shared" ca="1" si="177"/>
        <v>1.1380488300795624</v>
      </c>
      <c r="W422" s="304">
        <f t="shared" ca="1" si="178"/>
        <v>63.954649927274566</v>
      </c>
      <c r="Y422" s="314" t="str">
        <f t="shared" ca="1" si="196"/>
        <v/>
      </c>
      <c r="Z422" s="315" t="str">
        <f t="shared" ca="1" si="197"/>
        <v/>
      </c>
      <c r="AA422" s="316" t="str">
        <f t="shared" ca="1" si="198"/>
        <v/>
      </c>
      <c r="AC422" s="310" t="e">
        <f t="shared" ca="1" si="199"/>
        <v>#N/A</v>
      </c>
      <c r="AD422" s="323" t="e">
        <f t="shared" ca="1" si="200"/>
        <v>#N/A</v>
      </c>
      <c r="AE422" s="324">
        <f t="shared" ca="1" si="179"/>
        <v>735.92359847689102</v>
      </c>
      <c r="AG422" s="306">
        <f t="shared" ca="1" si="201"/>
        <v>-17.589362357429145</v>
      </c>
      <c r="AH422" s="304">
        <f t="shared" ca="1" si="202"/>
        <v>-8.1430123080948125</v>
      </c>
    </row>
    <row r="423" spans="1:34" x14ac:dyDescent="0.2">
      <c r="A423" s="347">
        <f t="shared" ca="1" si="180"/>
        <v>0.1</v>
      </c>
      <c r="B423" s="304">
        <f t="shared" ca="1" si="181"/>
        <v>5.8999999999999524</v>
      </c>
      <c r="D423" s="306">
        <f t="shared" ca="1" si="182"/>
        <v>-2.1517225117753589</v>
      </c>
      <c r="E423" s="307">
        <f t="shared" ca="1" si="183"/>
        <v>-17.432188999400232</v>
      </c>
      <c r="F423" s="304">
        <f t="shared" ca="1" si="184"/>
        <v>17.564484708595675</v>
      </c>
      <c r="G423" s="306">
        <f t="shared" ca="1" si="185"/>
        <v>35.635984746487885</v>
      </c>
      <c r="H423" s="307">
        <f t="shared" ca="1" si="186"/>
        <v>125.25470624511463</v>
      </c>
      <c r="I423" s="304">
        <f t="shared" ca="1" si="187"/>
        <v>130.22543854947034</v>
      </c>
      <c r="J423" s="306">
        <f t="shared" ca="1" si="188"/>
        <v>180.37779315977912</v>
      </c>
      <c r="K423" s="307">
        <f t="shared" ca="1" si="189"/>
        <v>748.53623004639951</v>
      </c>
      <c r="L423" s="304">
        <f t="shared" ca="1" si="174"/>
        <v>769.96274972057472</v>
      </c>
      <c r="M423" s="306">
        <f t="shared" ca="1" si="190"/>
        <v>1.2936121293642915</v>
      </c>
      <c r="N423" s="304">
        <f t="shared" ca="1" si="191"/>
        <v>74.118515339505365</v>
      </c>
      <c r="P423" s="310">
        <f t="shared" ca="1" si="192"/>
        <v>23</v>
      </c>
      <c r="Q423" s="304">
        <f t="shared" ca="1" si="193"/>
        <v>0</v>
      </c>
      <c r="R423" s="306">
        <f t="shared" ca="1" si="194"/>
        <v>0</v>
      </c>
      <c r="S423" s="307">
        <f t="shared" ca="1" si="195"/>
        <v>8.0749999999999993</v>
      </c>
      <c r="T423" s="304">
        <f t="shared" ca="1" si="175"/>
        <v>79.21575</v>
      </c>
      <c r="U423" s="311">
        <f t="shared" ca="1" si="176"/>
        <v>0</v>
      </c>
      <c r="V423" s="306">
        <f t="shared" ca="1" si="177"/>
        <v>1.1366123786622619</v>
      </c>
      <c r="W423" s="304">
        <f t="shared" ca="1" si="178"/>
        <v>62.204564443172238</v>
      </c>
      <c r="Y423" s="314" t="str">
        <f t="shared" ca="1" si="196"/>
        <v/>
      </c>
      <c r="Z423" s="315" t="str">
        <f t="shared" ca="1" si="197"/>
        <v/>
      </c>
      <c r="AA423" s="316" t="str">
        <f t="shared" ca="1" si="198"/>
        <v/>
      </c>
      <c r="AC423" s="310" t="e">
        <f t="shared" ca="1" si="199"/>
        <v>#N/A</v>
      </c>
      <c r="AD423" s="323" t="e">
        <f t="shared" ca="1" si="200"/>
        <v>#N/A</v>
      </c>
      <c r="AE423" s="324">
        <f t="shared" ca="1" si="179"/>
        <v>748.53623004639951</v>
      </c>
      <c r="AG423" s="306">
        <f t="shared" ca="1" si="201"/>
        <v>-17.361105007879367</v>
      </c>
      <c r="AH423" s="304">
        <f t="shared" ca="1" si="202"/>
        <v>-7.920080486349792</v>
      </c>
    </row>
    <row r="424" spans="1:34" x14ac:dyDescent="0.2">
      <c r="A424" s="347">
        <f t="shared" ca="1" si="180"/>
        <v>0.1</v>
      </c>
      <c r="B424" s="304">
        <f t="shared" ca="1" si="181"/>
        <v>5.999999999999952</v>
      </c>
      <c r="D424" s="306">
        <f t="shared" ca="1" si="182"/>
        <v>-2.1080099585588452</v>
      </c>
      <c r="E424" s="307">
        <f t="shared" ca="1" si="183"/>
        <v>-17.219313086180023</v>
      </c>
      <c r="F424" s="304">
        <f t="shared" ca="1" si="184"/>
        <v>17.347865838346625</v>
      </c>
      <c r="G424" s="306">
        <f t="shared" ca="1" si="185"/>
        <v>35.425183750632002</v>
      </c>
      <c r="H424" s="307">
        <f t="shared" ca="1" si="186"/>
        <v>123.53277493649664</v>
      </c>
      <c r="I424" s="304">
        <f t="shared" ca="1" si="187"/>
        <v>128.51182874458357</v>
      </c>
      <c r="J424" s="306">
        <f t="shared" ca="1" si="188"/>
        <v>183.93085158463512</v>
      </c>
      <c r="K424" s="307">
        <f t="shared" ca="1" si="189"/>
        <v>760.9756041054801</v>
      </c>
      <c r="L424" s="304">
        <f t="shared" ca="1" si="174"/>
        <v>782.88851582351708</v>
      </c>
      <c r="M424" s="306">
        <f t="shared" ca="1" si="190"/>
        <v>1.2915232221238004</v>
      </c>
      <c r="N424" s="304">
        <f t="shared" ca="1" si="191"/>
        <v>73.998829770830909</v>
      </c>
      <c r="P424" s="310">
        <f t="shared" ca="1" si="192"/>
        <v>23</v>
      </c>
      <c r="Q424" s="304">
        <f t="shared" ca="1" si="193"/>
        <v>0</v>
      </c>
      <c r="R424" s="306">
        <f t="shared" ca="1" si="194"/>
        <v>0</v>
      </c>
      <c r="S424" s="307">
        <f t="shared" ca="1" si="195"/>
        <v>8.0749999999999993</v>
      </c>
      <c r="T424" s="304">
        <f t="shared" ca="1" si="175"/>
        <v>79.21575</v>
      </c>
      <c r="U424" s="311">
        <f t="shared" ca="1" si="176"/>
        <v>0</v>
      </c>
      <c r="V424" s="306">
        <f t="shared" ca="1" si="177"/>
        <v>1.1351973690634394</v>
      </c>
      <c r="W424" s="304">
        <f t="shared" ca="1" si="178"/>
        <v>60.502845169772044</v>
      </c>
      <c r="Y424" s="314" t="str">
        <f t="shared" ca="1" si="196"/>
        <v/>
      </c>
      <c r="Z424" s="315" t="str">
        <f t="shared" ca="1" si="197"/>
        <v/>
      </c>
      <c r="AA424" s="316" t="str">
        <f t="shared" ca="1" si="198"/>
        <v/>
      </c>
      <c r="AC424" s="310">
        <f t="shared" ca="1" si="199"/>
        <v>5.999999999999952</v>
      </c>
      <c r="AD424" s="323">
        <f t="shared" ca="1" si="200"/>
        <v>183.93085158463512</v>
      </c>
      <c r="AE424" s="324">
        <f t="shared" ca="1" si="179"/>
        <v>760.9756041054801</v>
      </c>
      <c r="AG424" s="306">
        <f t="shared" ca="1" si="201"/>
        <v>-17.138901876171584</v>
      </c>
      <c r="AH424" s="304">
        <f t="shared" ca="1" si="202"/>
        <v>-7.7033516338293797</v>
      </c>
    </row>
    <row r="425" spans="1:34" x14ac:dyDescent="0.2">
      <c r="A425" s="347">
        <f t="shared" ca="1" si="180"/>
        <v>0.1</v>
      </c>
      <c r="B425" s="304">
        <f t="shared" ca="1" si="181"/>
        <v>6.0999999999999517</v>
      </c>
      <c r="D425" s="306">
        <f t="shared" ca="1" si="182"/>
        <v>-2.06539097458709</v>
      </c>
      <c r="E425" s="307">
        <f t="shared" ca="1" si="183"/>
        <v>-17.012319124596964</v>
      </c>
      <c r="F425" s="304">
        <f t="shared" ca="1" si="184"/>
        <v>17.137235537712417</v>
      </c>
      <c r="G425" s="306">
        <f t="shared" ca="1" si="185"/>
        <v>35.218644653173293</v>
      </c>
      <c r="H425" s="307">
        <f t="shared" ca="1" si="186"/>
        <v>121.83154302403695</v>
      </c>
      <c r="I425" s="304">
        <f t="shared" ca="1" si="187"/>
        <v>126.81986361301709</v>
      </c>
      <c r="J425" s="306">
        <f t="shared" ca="1" si="188"/>
        <v>187.46304300482538</v>
      </c>
      <c r="K425" s="307">
        <f t="shared" ca="1" si="189"/>
        <v>773.24382000350681</v>
      </c>
      <c r="L425" s="304">
        <f t="shared" ca="1" si="174"/>
        <v>795.64338598787128</v>
      </c>
      <c r="M425" s="306">
        <f t="shared" ca="1" si="190"/>
        <v>1.289390908593919</v>
      </c>
      <c r="N425" s="304">
        <f t="shared" ca="1" si="191"/>
        <v>73.876657204970073</v>
      </c>
      <c r="P425" s="310">
        <f t="shared" ca="1" si="192"/>
        <v>23</v>
      </c>
      <c r="Q425" s="304">
        <f t="shared" ca="1" si="193"/>
        <v>0</v>
      </c>
      <c r="R425" s="306">
        <f t="shared" ca="1" si="194"/>
        <v>0</v>
      </c>
      <c r="S425" s="307">
        <f t="shared" ca="1" si="195"/>
        <v>8.0749999999999993</v>
      </c>
      <c r="T425" s="304">
        <f t="shared" ca="1" si="175"/>
        <v>79.21575</v>
      </c>
      <c r="U425" s="311">
        <f t="shared" ca="1" si="176"/>
        <v>0</v>
      </c>
      <c r="V425" s="306">
        <f t="shared" ca="1" si="177"/>
        <v>1.1338034889772803</v>
      </c>
      <c r="W425" s="304">
        <f t="shared" ca="1" si="178"/>
        <v>58.847845494001803</v>
      </c>
      <c r="Y425" s="314" t="str">
        <f t="shared" ca="1" si="196"/>
        <v/>
      </c>
      <c r="Z425" s="315" t="str">
        <f t="shared" ca="1" si="197"/>
        <v/>
      </c>
      <c r="AA425" s="316" t="str">
        <f t="shared" ca="1" si="198"/>
        <v/>
      </c>
      <c r="AC425" s="310" t="e">
        <f t="shared" ca="1" si="199"/>
        <v>#N/A</v>
      </c>
      <c r="AD425" s="323" t="e">
        <f t="shared" ca="1" si="200"/>
        <v>#N/A</v>
      </c>
      <c r="AE425" s="324">
        <f t="shared" ca="1" si="179"/>
        <v>773.24382000350681</v>
      </c>
      <c r="AG425" s="306">
        <f t="shared" ca="1" si="201"/>
        <v>-16.922534412615295</v>
      </c>
      <c r="AH425" s="304">
        <f t="shared" ca="1" si="202"/>
        <v>-7.4926124049253309</v>
      </c>
    </row>
    <row r="426" spans="1:34" x14ac:dyDescent="0.2">
      <c r="A426" s="347">
        <f t="shared" ca="1" si="180"/>
        <v>0.1</v>
      </c>
      <c r="B426" s="304">
        <f t="shared" ca="1" si="181"/>
        <v>6.1999999999999513</v>
      </c>
      <c r="D426" s="306">
        <f t="shared" ca="1" si="182"/>
        <v>-2.0238270354649801</v>
      </c>
      <c r="E426" s="307">
        <f t="shared" ca="1" si="183"/>
        <v>-16.811006795479983</v>
      </c>
      <c r="F426" s="304">
        <f t="shared" ca="1" si="184"/>
        <v>16.932389829765707</v>
      </c>
      <c r="G426" s="306">
        <f t="shared" ca="1" si="185"/>
        <v>35.016261949626795</v>
      </c>
      <c r="H426" s="307">
        <f t="shared" ca="1" si="186"/>
        <v>120.15044234448895</v>
      </c>
      <c r="I426" s="304">
        <f t="shared" ca="1" si="187"/>
        <v>125.14898080488409</v>
      </c>
      <c r="J426" s="306">
        <f t="shared" ca="1" si="188"/>
        <v>190.97478833496538</v>
      </c>
      <c r="K426" s="307">
        <f t="shared" ca="1" si="189"/>
        <v>785.34291927193306</v>
      </c>
      <c r="L426" s="304">
        <f t="shared" ca="1" si="174"/>
        <v>808.22946656883698</v>
      </c>
      <c r="M426" s="306">
        <f t="shared" ca="1" si="190"/>
        <v>1.2872140641780709</v>
      </c>
      <c r="N426" s="304">
        <f t="shared" ca="1" si="191"/>
        <v>73.751933207285347</v>
      </c>
      <c r="P426" s="310">
        <f t="shared" ca="1" si="192"/>
        <v>23</v>
      </c>
      <c r="Q426" s="304">
        <f t="shared" ca="1" si="193"/>
        <v>0</v>
      </c>
      <c r="R426" s="306">
        <f t="shared" ca="1" si="194"/>
        <v>0</v>
      </c>
      <c r="S426" s="307">
        <f t="shared" ca="1" si="195"/>
        <v>8.0749999999999993</v>
      </c>
      <c r="T426" s="304">
        <f t="shared" ca="1" si="175"/>
        <v>79.21575</v>
      </c>
      <c r="U426" s="311">
        <f t="shared" ca="1" si="176"/>
        <v>0</v>
      </c>
      <c r="V426" s="306">
        <f t="shared" ca="1" si="177"/>
        <v>1.1324304350094583</v>
      </c>
      <c r="W426" s="304">
        <f t="shared" ca="1" si="178"/>
        <v>57.237990966660149</v>
      </c>
      <c r="Y426" s="314" t="str">
        <f t="shared" ca="1" si="196"/>
        <v/>
      </c>
      <c r="Z426" s="315" t="str">
        <f t="shared" ca="1" si="197"/>
        <v/>
      </c>
      <c r="AA426" s="316" t="str">
        <f t="shared" ca="1" si="198"/>
        <v/>
      </c>
      <c r="AC426" s="310" t="e">
        <f t="shared" ca="1" si="199"/>
        <v>#N/A</v>
      </c>
      <c r="AD426" s="323" t="e">
        <f t="shared" ca="1" si="200"/>
        <v>#N/A</v>
      </c>
      <c r="AE426" s="324">
        <f t="shared" ca="1" si="179"/>
        <v>785.34291927193306</v>
      </c>
      <c r="AG426" s="306">
        <f t="shared" ca="1" si="201"/>
        <v>-16.711793267256631</v>
      </c>
      <c r="AH426" s="304">
        <f t="shared" ca="1" si="202"/>
        <v>-7.2876588847061061</v>
      </c>
    </row>
    <row r="427" spans="1:34" x14ac:dyDescent="0.2">
      <c r="A427" s="347">
        <f t="shared" ca="1" si="180"/>
        <v>0.1</v>
      </c>
      <c r="B427" s="304">
        <f t="shared" ca="1" si="181"/>
        <v>6.299999999999951</v>
      </c>
      <c r="D427" s="306">
        <f t="shared" ca="1" si="182"/>
        <v>-1.9832812959459156</v>
      </c>
      <c r="E427" s="307">
        <f t="shared" ca="1" si="183"/>
        <v>-16.615184555228996</v>
      </c>
      <c r="F427" s="304">
        <f t="shared" ca="1" si="184"/>
        <v>16.733133672542305</v>
      </c>
      <c r="G427" s="306">
        <f t="shared" ca="1" si="185"/>
        <v>34.817933820032202</v>
      </c>
      <c r="H427" s="307">
        <f t="shared" ca="1" si="186"/>
        <v>118.48892388896606</v>
      </c>
      <c r="I427" s="304">
        <f t="shared" ca="1" si="187"/>
        <v>123.498638048609</v>
      </c>
      <c r="J427" s="306">
        <f t="shared" ca="1" si="188"/>
        <v>194.46649812344833</v>
      </c>
      <c r="K427" s="307">
        <f t="shared" ca="1" si="189"/>
        <v>797.27488758360585</v>
      </c>
      <c r="L427" s="304">
        <f t="shared" ca="1" si="174"/>
        <v>820.6488075077234</v>
      </c>
      <c r="M427" s="306">
        <f t="shared" ca="1" si="190"/>
        <v>1.284991523788124</v>
      </c>
      <c r="N427" s="304">
        <f t="shared" ca="1" si="191"/>
        <v>73.624591023144035</v>
      </c>
      <c r="P427" s="310">
        <f t="shared" ca="1" si="192"/>
        <v>23</v>
      </c>
      <c r="Q427" s="304">
        <f t="shared" ca="1" si="193"/>
        <v>0</v>
      </c>
      <c r="R427" s="306">
        <f t="shared" ca="1" si="194"/>
        <v>0</v>
      </c>
      <c r="S427" s="307">
        <f t="shared" ca="1" si="195"/>
        <v>8.0749999999999993</v>
      </c>
      <c r="T427" s="304">
        <f t="shared" ca="1" si="175"/>
        <v>79.21575</v>
      </c>
      <c r="U427" s="311">
        <f t="shared" ca="1" si="176"/>
        <v>0</v>
      </c>
      <c r="V427" s="306">
        <f t="shared" ca="1" si="177"/>
        <v>1.1310779123640857</v>
      </c>
      <c r="W427" s="304">
        <f t="shared" ca="1" si="178"/>
        <v>55.671775556982119</v>
      </c>
      <c r="Y427" s="314" t="str">
        <f t="shared" ca="1" si="196"/>
        <v/>
      </c>
      <c r="Z427" s="315" t="str">
        <f t="shared" ca="1" si="197"/>
        <v/>
      </c>
      <c r="AA427" s="316" t="str">
        <f t="shared" ca="1" si="198"/>
        <v/>
      </c>
      <c r="AC427" s="310" t="e">
        <f t="shared" ca="1" si="199"/>
        <v>#N/A</v>
      </c>
      <c r="AD427" s="323" t="e">
        <f t="shared" ca="1" si="200"/>
        <v>#N/A</v>
      </c>
      <c r="AE427" s="324">
        <f t="shared" ca="1" si="179"/>
        <v>797.27488758360585</v>
      </c>
      <c r="AG427" s="306">
        <f t="shared" ca="1" si="201"/>
        <v>-16.506477783829489</v>
      </c>
      <c r="AH427" s="304">
        <f t="shared" ca="1" si="202"/>
        <v>-7.0882960949424341</v>
      </c>
    </row>
    <row r="428" spans="1:34" x14ac:dyDescent="0.2">
      <c r="A428" s="347">
        <f t="shared" ca="1" si="180"/>
        <v>0.1</v>
      </c>
      <c r="B428" s="304">
        <f t="shared" ca="1" si="181"/>
        <v>6.3999999999999506</v>
      </c>
      <c r="D428" s="306">
        <f t="shared" ca="1" si="182"/>
        <v>-1.9437185029331785</v>
      </c>
      <c r="E428" s="307">
        <f t="shared" ca="1" si="183"/>
        <v>-16.424669180142967</v>
      </c>
      <c r="F428" s="304">
        <f t="shared" ca="1" si="184"/>
        <v>16.539280495105675</v>
      </c>
      <c r="G428" s="306">
        <f t="shared" ca="1" si="185"/>
        <v>34.623561969738887</v>
      </c>
      <c r="H428" s="307">
        <f t="shared" ca="1" si="186"/>
        <v>116.84645697095176</v>
      </c>
      <c r="I428" s="304">
        <f t="shared" ca="1" si="187"/>
        <v>121.86831232989498</v>
      </c>
      <c r="J428" s="306">
        <f t="shared" ca="1" si="188"/>
        <v>197.93857291293688</v>
      </c>
      <c r="K428" s="307">
        <f t="shared" ca="1" si="189"/>
        <v>809.04165662660171</v>
      </c>
      <c r="L428" s="304">
        <f t="shared" ca="1" si="174"/>
        <v>832.90340424561009</v>
      </c>
      <c r="M428" s="306">
        <f t="shared" ca="1" si="190"/>
        <v>1.2827220801026644</v>
      </c>
      <c r="N428" s="304">
        <f t="shared" ca="1" si="191"/>
        <v>73.494561478124581</v>
      </c>
      <c r="P428" s="310">
        <f t="shared" ca="1" si="192"/>
        <v>23</v>
      </c>
      <c r="Q428" s="304">
        <f t="shared" ca="1" si="193"/>
        <v>0</v>
      </c>
      <c r="R428" s="306">
        <f t="shared" ca="1" si="194"/>
        <v>0</v>
      </c>
      <c r="S428" s="307">
        <f t="shared" ca="1" si="195"/>
        <v>8.0749999999999993</v>
      </c>
      <c r="T428" s="304">
        <f t="shared" ca="1" si="175"/>
        <v>79.21575</v>
      </c>
      <c r="U428" s="311">
        <f t="shared" ca="1" si="176"/>
        <v>0</v>
      </c>
      <c r="V428" s="306">
        <f t="shared" ca="1" si="177"/>
        <v>1.1297456345446852</v>
      </c>
      <c r="W428" s="304">
        <f t="shared" ca="1" si="178"/>
        <v>54.147758133752831</v>
      </c>
      <c r="Y428" s="314" t="str">
        <f t="shared" ca="1" si="196"/>
        <v/>
      </c>
      <c r="Z428" s="315" t="str">
        <f t="shared" ca="1" si="197"/>
        <v/>
      </c>
      <c r="AA428" s="316" t="str">
        <f t="shared" ca="1" si="198"/>
        <v/>
      </c>
      <c r="AC428" s="310" t="e">
        <f t="shared" ca="1" si="199"/>
        <v>#N/A</v>
      </c>
      <c r="AD428" s="323" t="e">
        <f t="shared" ca="1" si="200"/>
        <v>#N/A</v>
      </c>
      <c r="AE428" s="324">
        <f t="shared" ca="1" si="179"/>
        <v>809.04165662660171</v>
      </c>
      <c r="AG428" s="306">
        <f t="shared" ca="1" si="201"/>
        <v>-16.306395523120415</v>
      </c>
      <c r="AH428" s="304">
        <f t="shared" ca="1" si="202"/>
        <v>-6.8943375302764238</v>
      </c>
    </row>
    <row r="429" spans="1:34" x14ac:dyDescent="0.2">
      <c r="A429" s="347">
        <f t="shared" ca="1" si="180"/>
        <v>0.1</v>
      </c>
      <c r="B429" s="304">
        <f t="shared" ca="1" si="181"/>
        <v>6.4999999999999503</v>
      </c>
      <c r="D429" s="306">
        <f t="shared" ca="1" si="182"/>
        <v>-1.9051049137671172</v>
      </c>
      <c r="E429" s="307">
        <f t="shared" ca="1" si="183"/>
        <v>-16.23928533829638</v>
      </c>
      <c r="F429" s="304">
        <f t="shared" ca="1" si="184"/>
        <v>16.350651761659758</v>
      </c>
      <c r="G429" s="306">
        <f t="shared" ca="1" si="185"/>
        <v>34.433051478362174</v>
      </c>
      <c r="H429" s="307">
        <f t="shared" ca="1" si="186"/>
        <v>115.22252843712212</v>
      </c>
      <c r="I429" s="304">
        <f t="shared" ca="1" si="187"/>
        <v>120.25749911566828</v>
      </c>
      <c r="J429" s="306">
        <f t="shared" ca="1" si="188"/>
        <v>201.39140358534192</v>
      </c>
      <c r="K429" s="307">
        <f t="shared" ca="1" si="189"/>
        <v>820.64510589700535</v>
      </c>
      <c r="L429" s="304">
        <f t="shared" ca="1" si="174"/>
        <v>844.99519955487392</v>
      </c>
      <c r="M429" s="306">
        <f t="shared" ca="1" si="190"/>
        <v>1.2804044817365334</v>
      </c>
      <c r="N429" s="304">
        <f t="shared" ca="1" si="191"/>
        <v>73.361772873138861</v>
      </c>
      <c r="P429" s="310">
        <f t="shared" ca="1" si="192"/>
        <v>23</v>
      </c>
      <c r="Q429" s="304">
        <f t="shared" ca="1" si="193"/>
        <v>0</v>
      </c>
      <c r="R429" s="306">
        <f t="shared" ca="1" si="194"/>
        <v>0</v>
      </c>
      <c r="S429" s="307">
        <f t="shared" ca="1" si="195"/>
        <v>8.0749999999999993</v>
      </c>
      <c r="T429" s="304">
        <f t="shared" ca="1" si="175"/>
        <v>79.21575</v>
      </c>
      <c r="U429" s="311">
        <f t="shared" ca="1" si="176"/>
        <v>0</v>
      </c>
      <c r="V429" s="306">
        <f t="shared" ca="1" si="177"/>
        <v>1.1284333230684478</v>
      </c>
      <c r="W429" s="304">
        <f t="shared" ca="1" si="178"/>
        <v>52.664559157414345</v>
      </c>
      <c r="Y429" s="314" t="str">
        <f t="shared" ca="1" si="196"/>
        <v/>
      </c>
      <c r="Z429" s="315" t="str">
        <f t="shared" ca="1" si="197"/>
        <v/>
      </c>
      <c r="AA429" s="316" t="str">
        <f t="shared" ca="1" si="198"/>
        <v/>
      </c>
      <c r="AC429" s="310" t="e">
        <f t="shared" ca="1" si="199"/>
        <v>#N/A</v>
      </c>
      <c r="AD429" s="323" t="e">
        <f t="shared" ca="1" si="200"/>
        <v>#N/A</v>
      </c>
      <c r="AE429" s="324">
        <f t="shared" ca="1" si="179"/>
        <v>820.64510589700535</v>
      </c>
      <c r="AG429" s="306">
        <f t="shared" ca="1" si="201"/>
        <v>-16.111361813609662</v>
      </c>
      <c r="AH429" s="304">
        <f t="shared" ca="1" si="202"/>
        <v>-6.7056047224461715</v>
      </c>
    </row>
    <row r="430" spans="1:34" x14ac:dyDescent="0.2">
      <c r="A430" s="347">
        <f t="shared" ca="1" si="180"/>
        <v>0.1</v>
      </c>
      <c r="B430" s="304">
        <f t="shared" ca="1" si="181"/>
        <v>6.5999999999999499</v>
      </c>
      <c r="D430" s="306">
        <f t="shared" ca="1" si="182"/>
        <v>-1.867408219436886</v>
      </c>
      <c r="E430" s="307">
        <f t="shared" ca="1" si="183"/>
        <v>-16.058865187071618</v>
      </c>
      <c r="F430" s="304">
        <f t="shared" ca="1" si="184"/>
        <v>16.167076561783247</v>
      </c>
      <c r="G430" s="306">
        <f t="shared" ca="1" si="185"/>
        <v>34.246310656418487</v>
      </c>
      <c r="H430" s="307">
        <f t="shared" ca="1" si="186"/>
        <v>113.61664191841496</v>
      </c>
      <c r="I430" s="304">
        <f t="shared" ca="1" si="187"/>
        <v>118.66571162047295</v>
      </c>
      <c r="J430" s="306">
        <f t="shared" ca="1" si="188"/>
        <v>204.82537169208095</v>
      </c>
      <c r="K430" s="307">
        <f t="shared" ca="1" si="189"/>
        <v>832.08706441478216</v>
      </c>
      <c r="L430" s="304">
        <f t="shared" ca="1" si="174"/>
        <v>856.92608529278004</v>
      </c>
      <c r="M430" s="306">
        <f t="shared" ca="1" si="190"/>
        <v>1.2780374313165457</v>
      </c>
      <c r="N430" s="304">
        <f t="shared" ca="1" si="191"/>
        <v>73.226150874178899</v>
      </c>
      <c r="P430" s="310">
        <f t="shared" ca="1" si="192"/>
        <v>23</v>
      </c>
      <c r="Q430" s="304">
        <f t="shared" ca="1" si="193"/>
        <v>0</v>
      </c>
      <c r="R430" s="306">
        <f t="shared" ca="1" si="194"/>
        <v>0</v>
      </c>
      <c r="S430" s="307">
        <f t="shared" ca="1" si="195"/>
        <v>8.0749999999999993</v>
      </c>
      <c r="T430" s="304">
        <f t="shared" ca="1" si="175"/>
        <v>79.21575</v>
      </c>
      <c r="U430" s="311">
        <f t="shared" ca="1" si="176"/>
        <v>0</v>
      </c>
      <c r="V430" s="306">
        <f t="shared" ca="1" si="177"/>
        <v>1.1271407071930608</v>
      </c>
      <c r="W430" s="304">
        <f t="shared" ca="1" si="178"/>
        <v>51.220857568804583</v>
      </c>
      <c r="Y430" s="314" t="str">
        <f t="shared" ca="1" si="196"/>
        <v/>
      </c>
      <c r="Z430" s="315" t="str">
        <f t="shared" ca="1" si="197"/>
        <v/>
      </c>
      <c r="AA430" s="316" t="str">
        <f t="shared" ca="1" si="198"/>
        <v/>
      </c>
      <c r="AC430" s="310" t="e">
        <f t="shared" ca="1" si="199"/>
        <v>#N/A</v>
      </c>
      <c r="AD430" s="323" t="e">
        <f t="shared" ca="1" si="200"/>
        <v>#N/A</v>
      </c>
      <c r="AE430" s="324">
        <f t="shared" ca="1" si="179"/>
        <v>832.08706441478216</v>
      </c>
      <c r="AG430" s="306">
        <f t="shared" ca="1" si="201"/>
        <v>-15.921199327408921</v>
      </c>
      <c r="AH430" s="304">
        <f t="shared" ca="1" si="202"/>
        <v>-6.5219268306395479</v>
      </c>
    </row>
    <row r="431" spans="1:34" x14ac:dyDescent="0.2">
      <c r="A431" s="347">
        <f t="shared" ca="1" si="180"/>
        <v>0.1</v>
      </c>
      <c r="B431" s="304">
        <f t="shared" ca="1" si="181"/>
        <v>6.6999999999999496</v>
      </c>
      <c r="D431" s="306">
        <f t="shared" ca="1" si="182"/>
        <v>-1.8305974723833978</v>
      </c>
      <c r="E431" s="307">
        <f t="shared" ca="1" si="183"/>
        <v>-15.883247994599937</v>
      </c>
      <c r="F431" s="304">
        <f t="shared" ca="1" si="184"/>
        <v>15.98839122500633</v>
      </c>
      <c r="G431" s="306">
        <f t="shared" ca="1" si="185"/>
        <v>34.063250909180148</v>
      </c>
      <c r="H431" s="307">
        <f t="shared" ca="1" si="186"/>
        <v>112.02831711895496</v>
      </c>
      <c r="I431" s="304">
        <f t="shared" ca="1" si="187"/>
        <v>117.09248011297267</v>
      </c>
      <c r="J431" s="306">
        <f t="shared" ca="1" si="188"/>
        <v>208.24084977036088</v>
      </c>
      <c r="K431" s="307">
        <f t="shared" ca="1" si="189"/>
        <v>843.36931236665066</v>
      </c>
      <c r="L431" s="304">
        <f t="shared" ca="1" si="174"/>
        <v>868.69790408109031</v>
      </c>
      <c r="M431" s="306">
        <f t="shared" ca="1" si="190"/>
        <v>1.2756195834580002</v>
      </c>
      <c r="N431" s="304">
        <f t="shared" ca="1" si="191"/>
        <v>73.087618396379497</v>
      </c>
      <c r="P431" s="310">
        <f t="shared" ca="1" si="192"/>
        <v>23</v>
      </c>
      <c r="Q431" s="304">
        <f t="shared" ca="1" si="193"/>
        <v>0</v>
      </c>
      <c r="R431" s="306">
        <f t="shared" ca="1" si="194"/>
        <v>0</v>
      </c>
      <c r="S431" s="307">
        <f t="shared" ca="1" si="195"/>
        <v>8.0749999999999993</v>
      </c>
      <c r="T431" s="304">
        <f t="shared" ca="1" si="175"/>
        <v>79.21575</v>
      </c>
      <c r="U431" s="311">
        <f t="shared" ca="1" si="176"/>
        <v>0</v>
      </c>
      <c r="V431" s="306">
        <f t="shared" ca="1" si="177"/>
        <v>1.1258675236554796</v>
      </c>
      <c r="W431" s="304">
        <f t="shared" ca="1" si="178"/>
        <v>49.815387861262217</v>
      </c>
      <c r="Y431" s="314" t="str">
        <f t="shared" ca="1" si="196"/>
        <v/>
      </c>
      <c r="Z431" s="315" t="str">
        <f t="shared" ca="1" si="197"/>
        <v/>
      </c>
      <c r="AA431" s="316" t="str">
        <f t="shared" ca="1" si="198"/>
        <v/>
      </c>
      <c r="AC431" s="310" t="e">
        <f t="shared" ca="1" si="199"/>
        <v>#N/A</v>
      </c>
      <c r="AD431" s="323" t="e">
        <f t="shared" ca="1" si="200"/>
        <v>#N/A</v>
      </c>
      <c r="AE431" s="324">
        <f t="shared" ca="1" si="179"/>
        <v>843.36931236665066</v>
      </c>
      <c r="AG431" s="306">
        <f t="shared" ca="1" si="201"/>
        <v>-15.735737679659968</v>
      </c>
      <c r="AH431" s="304">
        <f t="shared" ca="1" si="202"/>
        <v>-6.3431402561987102</v>
      </c>
    </row>
    <row r="432" spans="1:34" x14ac:dyDescent="0.2">
      <c r="A432" s="347">
        <f t="shared" ca="1" si="180"/>
        <v>0.1</v>
      </c>
      <c r="B432" s="304">
        <f t="shared" ca="1" si="181"/>
        <v>6.7999999999999492</v>
      </c>
      <c r="D432" s="306">
        <f t="shared" ca="1" si="182"/>
        <v>-1.7946430185856777</v>
      </c>
      <c r="E432" s="307">
        <f t="shared" ca="1" si="183"/>
        <v>-15.712279783496857</v>
      </c>
      <c r="F432" s="304">
        <f t="shared" ca="1" si="184"/>
        <v>15.814438958086448</v>
      </c>
      <c r="G432" s="306">
        <f t="shared" ca="1" si="185"/>
        <v>33.883786607321582</v>
      </c>
      <c r="H432" s="307">
        <f t="shared" ca="1" si="186"/>
        <v>110.45708914060528</v>
      </c>
      <c r="I432" s="304">
        <f t="shared" ca="1" si="187"/>
        <v>115.53735126038733</v>
      </c>
      <c r="J432" s="306">
        <f t="shared" ca="1" si="188"/>
        <v>211.63820164618596</v>
      </c>
      <c r="K432" s="307">
        <f t="shared" ca="1" si="189"/>
        <v>854.49358267962862</v>
      </c>
      <c r="L432" s="304">
        <f t="shared" ca="1" si="174"/>
        <v>880.31245091541155</v>
      </c>
      <c r="M432" s="306">
        <f t="shared" ca="1" si="190"/>
        <v>1.2731495426362505</v>
      </c>
      <c r="N432" s="304">
        <f t="shared" ca="1" si="191"/>
        <v>72.946095482068202</v>
      </c>
      <c r="P432" s="310">
        <f t="shared" ca="1" si="192"/>
        <v>23</v>
      </c>
      <c r="Q432" s="304">
        <f t="shared" ca="1" si="193"/>
        <v>0</v>
      </c>
      <c r="R432" s="306">
        <f t="shared" ca="1" si="194"/>
        <v>0</v>
      </c>
      <c r="S432" s="307">
        <f t="shared" ca="1" si="195"/>
        <v>8.0749999999999993</v>
      </c>
      <c r="T432" s="304">
        <f t="shared" ca="1" si="175"/>
        <v>79.21575</v>
      </c>
      <c r="U432" s="311">
        <f t="shared" ca="1" si="176"/>
        <v>0</v>
      </c>
      <c r="V432" s="306">
        <f t="shared" ca="1" si="177"/>
        <v>1.1246135164220041</v>
      </c>
      <c r="W432" s="304">
        <f t="shared" ca="1" si="178"/>
        <v>48.446937323830831</v>
      </c>
      <c r="Y432" s="314" t="str">
        <f t="shared" ca="1" si="196"/>
        <v/>
      </c>
      <c r="Z432" s="315" t="str">
        <f t="shared" ca="1" si="197"/>
        <v/>
      </c>
      <c r="AA432" s="316" t="str">
        <f t="shared" ca="1" si="198"/>
        <v/>
      </c>
      <c r="AC432" s="310" t="e">
        <f t="shared" ca="1" si="199"/>
        <v>#N/A</v>
      </c>
      <c r="AD432" s="323" t="e">
        <f t="shared" ca="1" si="200"/>
        <v>#N/A</v>
      </c>
      <c r="AE432" s="324">
        <f t="shared" ca="1" si="179"/>
        <v>854.49358267962862</v>
      </c>
      <c r="AG432" s="306">
        <f t="shared" ca="1" si="201"/>
        <v>-15.554813049689908</v>
      </c>
      <c r="AH432" s="304">
        <f t="shared" ca="1" si="202"/>
        <v>-6.1690882800324731</v>
      </c>
    </row>
    <row r="433" spans="1:34" x14ac:dyDescent="0.2">
      <c r="A433" s="347">
        <f t="shared" ca="1" si="180"/>
        <v>0.1</v>
      </c>
      <c r="B433" s="304">
        <f t="shared" ca="1" si="181"/>
        <v>6.8999999999999488</v>
      </c>
      <c r="D433" s="306">
        <f t="shared" ca="1" si="182"/>
        <v>-1.7595164336461271</v>
      </c>
      <c r="E433" s="307">
        <f t="shared" ca="1" si="183"/>
        <v>-15.545812995399249</v>
      </c>
      <c r="F433" s="304">
        <f t="shared" ca="1" si="184"/>
        <v>15.645069503463223</v>
      </c>
      <c r="G433" s="306">
        <f t="shared" ca="1" si="185"/>
        <v>33.707834963956969</v>
      </c>
      <c r="H433" s="307">
        <f t="shared" ca="1" si="186"/>
        <v>108.90250784106536</v>
      </c>
      <c r="I433" s="304">
        <f t="shared" ca="1" si="187"/>
        <v>113.99988750885092</v>
      </c>
      <c r="J433" s="306">
        <f t="shared" ca="1" si="188"/>
        <v>215.01778272474988</v>
      </c>
      <c r="K433" s="307">
        <f t="shared" ca="1" si="189"/>
        <v>865.46156252871219</v>
      </c>
      <c r="L433" s="304">
        <f t="shared" ca="1" si="174"/>
        <v>891.77147470779062</v>
      </c>
      <c r="M433" s="306">
        <f t="shared" ca="1" si="190"/>
        <v>1.2706258609472456</v>
      </c>
      <c r="N433" s="304">
        <f t="shared" ca="1" si="191"/>
        <v>72.801499172453788</v>
      </c>
      <c r="P433" s="310">
        <f t="shared" ca="1" si="192"/>
        <v>23</v>
      </c>
      <c r="Q433" s="304">
        <f t="shared" ca="1" si="193"/>
        <v>0</v>
      </c>
      <c r="R433" s="306">
        <f t="shared" ca="1" si="194"/>
        <v>0</v>
      </c>
      <c r="S433" s="307">
        <f t="shared" ca="1" si="195"/>
        <v>8.0749999999999993</v>
      </c>
      <c r="T433" s="304">
        <f t="shared" ca="1" si="175"/>
        <v>79.21575</v>
      </c>
      <c r="U433" s="311">
        <f t="shared" ca="1" si="176"/>
        <v>0</v>
      </c>
      <c r="V433" s="306">
        <f t="shared" ca="1" si="177"/>
        <v>1.1233784364491015</v>
      </c>
      <c r="W433" s="304">
        <f t="shared" ca="1" si="178"/>
        <v>47.114343444215855</v>
      </c>
      <c r="Y433" s="314" t="str">
        <f t="shared" ca="1" si="196"/>
        <v/>
      </c>
      <c r="Z433" s="315" t="str">
        <f t="shared" ca="1" si="197"/>
        <v/>
      </c>
      <c r="AA433" s="316" t="str">
        <f t="shared" ca="1" si="198"/>
        <v/>
      </c>
      <c r="AC433" s="310" t="e">
        <f t="shared" ca="1" si="199"/>
        <v>#N/A</v>
      </c>
      <c r="AD433" s="323" t="e">
        <f t="shared" ca="1" si="200"/>
        <v>#N/A</v>
      </c>
      <c r="AE433" s="324">
        <f t="shared" ca="1" si="179"/>
        <v>865.46156252871219</v>
      </c>
      <c r="AG433" s="306">
        <f t="shared" ca="1" si="201"/>
        <v>-15.378267822337641</v>
      </c>
      <c r="AH433" s="304">
        <f t="shared" ca="1" si="202"/>
        <v>-5.9996207212174406</v>
      </c>
    </row>
    <row r="434" spans="1:34" x14ac:dyDescent="0.2">
      <c r="A434" s="347">
        <f t="shared" ca="1" si="180"/>
        <v>0.1</v>
      </c>
      <c r="B434" s="304">
        <f t="shared" ca="1" si="181"/>
        <v>6.9999999999999485</v>
      </c>
      <c r="D434" s="306">
        <f t="shared" ca="1" si="182"/>
        <v>-1.7251904626117269</v>
      </c>
      <c r="E434" s="307">
        <f t="shared" ca="1" si="183"/>
        <v>-15.383706174923372</v>
      </c>
      <c r="F434" s="304">
        <f t="shared" ca="1" si="184"/>
        <v>15.480138817486811</v>
      </c>
      <c r="G434" s="306">
        <f t="shared" ca="1" si="185"/>
        <v>33.535315917695797</v>
      </c>
      <c r="H434" s="307">
        <f t="shared" ca="1" si="186"/>
        <v>107.36413722357302</v>
      </c>
      <c r="I434" s="304">
        <f t="shared" ca="1" si="187"/>
        <v>112.47966649782475</v>
      </c>
      <c r="J434" s="306">
        <f t="shared" ca="1" si="188"/>
        <v>218.37994026883251</v>
      </c>
      <c r="K434" s="307">
        <f t="shared" ca="1" si="189"/>
        <v>876.27489478194411</v>
      </c>
      <c r="L434" s="304">
        <f t="shared" ca="1" si="174"/>
        <v>903.07667976585799</v>
      </c>
      <c r="M434" s="306">
        <f t="shared" ca="1" si="190"/>
        <v>1.2680470357505624</v>
      </c>
      <c r="N434" s="304">
        <f t="shared" ca="1" si="191"/>
        <v>72.653743372581843</v>
      </c>
      <c r="P434" s="310">
        <f t="shared" ca="1" si="192"/>
        <v>23</v>
      </c>
      <c r="Q434" s="304">
        <f t="shared" ca="1" si="193"/>
        <v>0</v>
      </c>
      <c r="R434" s="306">
        <f t="shared" ca="1" si="194"/>
        <v>0</v>
      </c>
      <c r="S434" s="307">
        <f t="shared" ca="1" si="195"/>
        <v>8.0749999999999993</v>
      </c>
      <c r="T434" s="304">
        <f t="shared" ca="1" si="175"/>
        <v>79.21575</v>
      </c>
      <c r="U434" s="311">
        <f t="shared" ca="1" si="176"/>
        <v>0</v>
      </c>
      <c r="V434" s="306">
        <f t="shared" ca="1" si="177"/>
        <v>1.1221620414544178</v>
      </c>
      <c r="W434" s="304">
        <f t="shared" ca="1" si="178"/>
        <v>45.816491460987898</v>
      </c>
      <c r="Y434" s="314" t="str">
        <f t="shared" ca="1" si="196"/>
        <v/>
      </c>
      <c r="Z434" s="315" t="str">
        <f t="shared" ca="1" si="197"/>
        <v/>
      </c>
      <c r="AA434" s="316" t="str">
        <f t="shared" ca="1" si="198"/>
        <v/>
      </c>
      <c r="AC434" s="310">
        <f t="shared" ca="1" si="199"/>
        <v>6.9999999999999485</v>
      </c>
      <c r="AD434" s="323">
        <f t="shared" ca="1" si="200"/>
        <v>218.37994026883251</v>
      </c>
      <c r="AE434" s="324">
        <f t="shared" ca="1" si="179"/>
        <v>876.27489478194411</v>
      </c>
      <c r="AG434" s="306">
        <f t="shared" ca="1" si="201"/>
        <v>-15.205950247975116</v>
      </c>
      <c r="AH434" s="304">
        <f t="shared" ca="1" si="202"/>
        <v>-5.8345936153827687</v>
      </c>
    </row>
    <row r="435" spans="1:34" x14ac:dyDescent="0.2">
      <c r="A435" s="347">
        <f t="shared" ca="1" si="180"/>
        <v>0.1</v>
      </c>
      <c r="B435" s="304">
        <f t="shared" ca="1" si="181"/>
        <v>7.0999999999999481</v>
      </c>
      <c r="D435" s="306">
        <f t="shared" ca="1" si="182"/>
        <v>-1.6916389632878428</v>
      </c>
      <c r="E435" s="307">
        <f t="shared" ca="1" si="183"/>
        <v>-15.225823671765127</v>
      </c>
      <c r="F435" s="304">
        <f t="shared" ca="1" si="184"/>
        <v>15.319508767117725</v>
      </c>
      <c r="G435" s="306">
        <f t="shared" ca="1" si="185"/>
        <v>33.366152021367014</v>
      </c>
      <c r="H435" s="307">
        <f t="shared" ca="1" si="186"/>
        <v>105.84155485639651</v>
      </c>
      <c r="I435" s="304">
        <f t="shared" ca="1" si="187"/>
        <v>110.97628050683879</v>
      </c>
      <c r="J435" s="306">
        <f t="shared" ca="1" si="188"/>
        <v>221.72501366578567</v>
      </c>
      <c r="K435" s="307">
        <f t="shared" ca="1" si="189"/>
        <v>886.93517938594255</v>
      </c>
      <c r="L435" s="304">
        <f t="shared" ca="1" si="174"/>
        <v>914.22972721163842</v>
      </c>
      <c r="M435" s="306">
        <f t="shared" ca="1" si="190"/>
        <v>1.2654115071880503</v>
      </c>
      <c r="N435" s="304">
        <f t="shared" ca="1" si="191"/>
        <v>72.502738709163722</v>
      </c>
      <c r="P435" s="310">
        <f t="shared" ca="1" si="192"/>
        <v>23</v>
      </c>
      <c r="Q435" s="304">
        <f t="shared" ca="1" si="193"/>
        <v>0</v>
      </c>
      <c r="R435" s="306">
        <f t="shared" ca="1" si="194"/>
        <v>0</v>
      </c>
      <c r="S435" s="307">
        <f t="shared" ca="1" si="195"/>
        <v>8.0749999999999993</v>
      </c>
      <c r="T435" s="304">
        <f t="shared" ca="1" si="175"/>
        <v>79.21575</v>
      </c>
      <c r="U435" s="311">
        <f t="shared" ca="1" si="176"/>
        <v>0</v>
      </c>
      <c r="V435" s="306">
        <f t="shared" ca="1" si="177"/>
        <v>1.1209640956974789</v>
      </c>
      <c r="W435" s="304">
        <f t="shared" ca="1" si="178"/>
        <v>44.552312055301272</v>
      </c>
      <c r="Y435" s="314" t="str">
        <f t="shared" ca="1" si="196"/>
        <v/>
      </c>
      <c r="Z435" s="315" t="str">
        <f t="shared" ca="1" si="197"/>
        <v/>
      </c>
      <c r="AA435" s="316" t="str">
        <f t="shared" ca="1" si="198"/>
        <v/>
      </c>
      <c r="AC435" s="310" t="e">
        <f t="shared" ca="1" si="199"/>
        <v>#N/A</v>
      </c>
      <c r="AD435" s="323" t="e">
        <f t="shared" ca="1" si="200"/>
        <v>#N/A</v>
      </c>
      <c r="AE435" s="324">
        <f t="shared" ca="1" si="179"/>
        <v>886.93517938594255</v>
      </c>
      <c r="AG435" s="306">
        <f t="shared" ca="1" si="201"/>
        <v>-15.03771411984556</v>
      </c>
      <c r="AH435" s="304">
        <f t="shared" ca="1" si="202"/>
        <v>-5.6738689115774488</v>
      </c>
    </row>
    <row r="436" spans="1:34" x14ac:dyDescent="0.2">
      <c r="A436" s="347">
        <f t="shared" ca="1" si="180"/>
        <v>0.1</v>
      </c>
      <c r="B436" s="304">
        <f t="shared" ca="1" si="181"/>
        <v>7.1999999999999478</v>
      </c>
      <c r="D436" s="306">
        <f t="shared" ca="1" si="182"/>
        <v>-1.6588368528194088</v>
      </c>
      <c r="E436" s="307">
        <f t="shared" ca="1" si="183"/>
        <v>-15.072035359758106</v>
      </c>
      <c r="F436" s="304">
        <f t="shared" ca="1" si="184"/>
        <v>15.163046843892241</v>
      </c>
      <c r="G436" s="306">
        <f t="shared" ca="1" si="185"/>
        <v>33.200268336085074</v>
      </c>
      <c r="H436" s="307">
        <f t="shared" ca="1" si="186"/>
        <v>104.33435132042071</v>
      </c>
      <c r="I436" s="304">
        <f t="shared" ca="1" si="187"/>
        <v>109.48933593296211</v>
      </c>
      <c r="J436" s="306">
        <f t="shared" ca="1" si="188"/>
        <v>225.05333468365828</v>
      </c>
      <c r="K436" s="307">
        <f t="shared" ca="1" si="189"/>
        <v>897.44397469478338</v>
      </c>
      <c r="L436" s="304">
        <f t="shared" ca="1" si="174"/>
        <v>925.23223634296573</v>
      </c>
      <c r="M436" s="306">
        <f t="shared" ca="1" si="190"/>
        <v>1.2627176555707622</v>
      </c>
      <c r="N436" s="304">
        <f t="shared" ca="1" si="191"/>
        <v>72.348392380858613</v>
      </c>
      <c r="P436" s="310">
        <f t="shared" ca="1" si="192"/>
        <v>23</v>
      </c>
      <c r="Q436" s="304">
        <f t="shared" ca="1" si="193"/>
        <v>0</v>
      </c>
      <c r="R436" s="306">
        <f t="shared" ca="1" si="194"/>
        <v>0</v>
      </c>
      <c r="S436" s="307">
        <f t="shared" ca="1" si="195"/>
        <v>8.0749999999999993</v>
      </c>
      <c r="T436" s="304">
        <f t="shared" ca="1" si="175"/>
        <v>79.21575</v>
      </c>
      <c r="U436" s="311">
        <f t="shared" ca="1" si="176"/>
        <v>0</v>
      </c>
      <c r="V436" s="306">
        <f t="shared" ca="1" si="177"/>
        <v>1.1197843697695891</v>
      </c>
      <c r="W436" s="304">
        <f t="shared" ca="1" si="178"/>
        <v>43.320779173104754</v>
      </c>
      <c r="Y436" s="314" t="str">
        <f t="shared" ca="1" si="196"/>
        <v/>
      </c>
      <c r="Z436" s="315" t="str">
        <f t="shared" ca="1" si="197"/>
        <v/>
      </c>
      <c r="AA436" s="316" t="str">
        <f t="shared" ca="1" si="198"/>
        <v/>
      </c>
      <c r="AC436" s="310" t="e">
        <f t="shared" ca="1" si="199"/>
        <v>#N/A</v>
      </c>
      <c r="AD436" s="323" t="e">
        <f t="shared" ca="1" si="200"/>
        <v>#N/A</v>
      </c>
      <c r="AE436" s="324">
        <f t="shared" ca="1" si="179"/>
        <v>897.44397469478338</v>
      </c>
      <c r="AG436" s="306">
        <f t="shared" ca="1" si="201"/>
        <v>-14.873418467430866</v>
      </c>
      <c r="AH436" s="304">
        <f t="shared" ca="1" si="202"/>
        <v>-5.5173141864150184</v>
      </c>
    </row>
    <row r="437" spans="1:34" x14ac:dyDescent="0.2">
      <c r="A437" s="347">
        <f t="shared" ca="1" si="180"/>
        <v>0.1</v>
      </c>
      <c r="B437" s="304">
        <f t="shared" ca="1" si="181"/>
        <v>7.2999999999999474</v>
      </c>
      <c r="D437" s="306">
        <f t="shared" ca="1" si="182"/>
        <v>-1.626760057330884</v>
      </c>
      <c r="E437" s="307">
        <f t="shared" ca="1" si="183"/>
        <v>-14.922216371790991</v>
      </c>
      <c r="F437" s="304">
        <f t="shared" ca="1" si="184"/>
        <v>15.010625894035009</v>
      </c>
      <c r="G437" s="306">
        <f t="shared" ca="1" si="185"/>
        <v>33.037592330351984</v>
      </c>
      <c r="H437" s="307">
        <f t="shared" ca="1" si="186"/>
        <v>102.84212968324161</v>
      </c>
      <c r="I437" s="304">
        <f t="shared" ca="1" si="187"/>
        <v>108.01845279752537</v>
      </c>
      <c r="J437" s="306">
        <f t="shared" ca="1" si="188"/>
        <v>228.36522771698014</v>
      </c>
      <c r="K437" s="307">
        <f t="shared" ca="1" si="189"/>
        <v>907.80279874496648</v>
      </c>
      <c r="L437" s="304">
        <f t="shared" ca="1" si="174"/>
        <v>936.08578594027495</v>
      </c>
      <c r="M437" s="306">
        <f t="shared" ca="1" si="190"/>
        <v>1.2599637986263961</v>
      </c>
      <c r="N437" s="304">
        <f t="shared" ca="1" si="191"/>
        <v>72.190608000563643</v>
      </c>
      <c r="P437" s="310">
        <f t="shared" ca="1" si="192"/>
        <v>23</v>
      </c>
      <c r="Q437" s="304">
        <f t="shared" ca="1" si="193"/>
        <v>0</v>
      </c>
      <c r="R437" s="306">
        <f t="shared" ca="1" si="194"/>
        <v>0</v>
      </c>
      <c r="S437" s="307">
        <f t="shared" ca="1" si="195"/>
        <v>8.0749999999999993</v>
      </c>
      <c r="T437" s="304">
        <f t="shared" ca="1" si="175"/>
        <v>79.21575</v>
      </c>
      <c r="U437" s="311">
        <f t="shared" ca="1" si="176"/>
        <v>0</v>
      </c>
      <c r="V437" s="306">
        <f t="shared" ca="1" si="177"/>
        <v>1.1186226403924817</v>
      </c>
      <c r="W437" s="304">
        <f t="shared" ca="1" si="178"/>
        <v>42.120907969476782</v>
      </c>
      <c r="Y437" s="314" t="str">
        <f t="shared" ca="1" si="196"/>
        <v/>
      </c>
      <c r="Z437" s="315" t="str">
        <f t="shared" ca="1" si="197"/>
        <v/>
      </c>
      <c r="AA437" s="316" t="str">
        <f t="shared" ca="1" si="198"/>
        <v/>
      </c>
      <c r="AC437" s="310" t="e">
        <f t="shared" ca="1" si="199"/>
        <v>#N/A</v>
      </c>
      <c r="AD437" s="323" t="e">
        <f t="shared" ca="1" si="200"/>
        <v>#N/A</v>
      </c>
      <c r="AE437" s="324">
        <f t="shared" ca="1" si="179"/>
        <v>907.80279874496648</v>
      </c>
      <c r="AG437" s="306">
        <f t="shared" ca="1" si="201"/>
        <v>-14.712927264641637</v>
      </c>
      <c r="AH437" s="304">
        <f t="shared" ca="1" si="202"/>
        <v>-5.3648023743782982</v>
      </c>
    </row>
    <row r="438" spans="1:34" x14ac:dyDescent="0.2">
      <c r="A438" s="347">
        <f t="shared" ca="1" si="180"/>
        <v>0.1</v>
      </c>
      <c r="B438" s="304">
        <f t="shared" ca="1" si="181"/>
        <v>7.3999999999999471</v>
      </c>
      <c r="D438" s="306">
        <f t="shared" ca="1" si="182"/>
        <v>-1.5953854644316898</v>
      </c>
      <c r="E438" s="307">
        <f t="shared" ca="1" si="183"/>
        <v>-14.776246849565577</v>
      </c>
      <c r="F438" s="304">
        <f t="shared" ca="1" si="184"/>
        <v>14.862123863681683</v>
      </c>
      <c r="G438" s="306">
        <f t="shared" ca="1" si="185"/>
        <v>32.878053783908818</v>
      </c>
      <c r="H438" s="307">
        <f t="shared" ca="1" si="186"/>
        <v>101.36450499828506</v>
      </c>
      <c r="I438" s="304">
        <f t="shared" ca="1" si="187"/>
        <v>106.56326428073118</v>
      </c>
      <c r="J438" s="306">
        <f t="shared" ca="1" si="188"/>
        <v>231.66101002269318</v>
      </c>
      <c r="K438" s="307">
        <f t="shared" ca="1" si="189"/>
        <v>918.01313047904284</v>
      </c>
      <c r="L438" s="304">
        <f t="shared" ca="1" si="174"/>
        <v>946.79191552139196</v>
      </c>
      <c r="M438" s="306">
        <f t="shared" ca="1" si="190"/>
        <v>1.2571481885989657</v>
      </c>
      <c r="N438" s="304">
        <f t="shared" ca="1" si="191"/>
        <v>72.029285429237177</v>
      </c>
      <c r="P438" s="310">
        <f t="shared" ca="1" si="192"/>
        <v>23</v>
      </c>
      <c r="Q438" s="304">
        <f t="shared" ca="1" si="193"/>
        <v>0</v>
      </c>
      <c r="R438" s="306">
        <f t="shared" ca="1" si="194"/>
        <v>0</v>
      </c>
      <c r="S438" s="307">
        <f t="shared" ca="1" si="195"/>
        <v>8.0749999999999993</v>
      </c>
      <c r="T438" s="304">
        <f t="shared" ca="1" si="175"/>
        <v>79.21575</v>
      </c>
      <c r="U438" s="311">
        <f t="shared" ca="1" si="176"/>
        <v>0</v>
      </c>
      <c r="V438" s="306">
        <f t="shared" ca="1" si="177"/>
        <v>1.1174786902252918</v>
      </c>
      <c r="W438" s="304">
        <f t="shared" ca="1" si="178"/>
        <v>40.951752867316557</v>
      </c>
      <c r="Y438" s="314" t="str">
        <f t="shared" ca="1" si="196"/>
        <v/>
      </c>
      <c r="Z438" s="315" t="str">
        <f t="shared" ca="1" si="197"/>
        <v/>
      </c>
      <c r="AA438" s="316" t="str">
        <f t="shared" ca="1" si="198"/>
        <v/>
      </c>
      <c r="AC438" s="310" t="e">
        <f t="shared" ca="1" si="199"/>
        <v>#N/A</v>
      </c>
      <c r="AD438" s="323" t="e">
        <f t="shared" ca="1" si="200"/>
        <v>#N/A</v>
      </c>
      <c r="AE438" s="324">
        <f t="shared" ca="1" si="179"/>
        <v>918.01313047904284</v>
      </c>
      <c r="AG438" s="306">
        <f t="shared" ca="1" si="201"/>
        <v>-14.556109151697623</v>
      </c>
      <c r="AH438" s="304">
        <f t="shared" ca="1" si="202"/>
        <v>-5.2162115132478988</v>
      </c>
    </row>
    <row r="439" spans="1:34" x14ac:dyDescent="0.2">
      <c r="A439" s="347">
        <f t="shared" ca="1" si="180"/>
        <v>0.1</v>
      </c>
      <c r="B439" s="304">
        <f t="shared" ca="1" si="181"/>
        <v>7.4999999999999467</v>
      </c>
      <c r="D439" s="306">
        <f t="shared" ca="1" si="182"/>
        <v>-1.5646908784079288</v>
      </c>
      <c r="E439" s="307">
        <f t="shared" ca="1" si="183"/>
        <v>-14.6340117072494</v>
      </c>
      <c r="F439" s="304">
        <f t="shared" ca="1" si="184"/>
        <v>14.717423558248417</v>
      </c>
      <c r="G439" s="306">
        <f t="shared" ca="1" si="185"/>
        <v>32.721584696068028</v>
      </c>
      <c r="H439" s="307">
        <f t="shared" ca="1" si="186"/>
        <v>99.901103827560121</v>
      </c>
      <c r="I439" s="304">
        <f t="shared" ca="1" si="187"/>
        <v>105.12341628289532</v>
      </c>
      <c r="J439" s="306">
        <f t="shared" ca="1" si="188"/>
        <v>234.94099194669201</v>
      </c>
      <c r="K439" s="307">
        <f t="shared" ca="1" si="189"/>
        <v>928.07641092033509</v>
      </c>
      <c r="L439" s="304">
        <f t="shared" ca="1" si="174"/>
        <v>957.35212654679276</v>
      </c>
      <c r="M439" s="306">
        <f t="shared" ca="1" si="190"/>
        <v>1.2542690091919027</v>
      </c>
      <c r="N439" s="304">
        <f t="shared" ca="1" si="191"/>
        <v>71.864320600751483</v>
      </c>
      <c r="P439" s="310">
        <f t="shared" ca="1" si="192"/>
        <v>23</v>
      </c>
      <c r="Q439" s="304">
        <f t="shared" ca="1" si="193"/>
        <v>0</v>
      </c>
      <c r="R439" s="306">
        <f t="shared" ca="1" si="194"/>
        <v>0</v>
      </c>
      <c r="S439" s="307">
        <f t="shared" ca="1" si="195"/>
        <v>8.0749999999999993</v>
      </c>
      <c r="T439" s="304">
        <f t="shared" ca="1" si="175"/>
        <v>79.21575</v>
      </c>
      <c r="U439" s="311">
        <f t="shared" ca="1" si="176"/>
        <v>0</v>
      </c>
      <c r="V439" s="306">
        <f t="shared" ca="1" si="177"/>
        <v>1.1163523076794413</v>
      </c>
      <c r="W439" s="304">
        <f t="shared" ca="1" si="178"/>
        <v>39.812405723176596</v>
      </c>
      <c r="Y439" s="314" t="str">
        <f t="shared" ca="1" si="196"/>
        <v/>
      </c>
      <c r="Z439" s="315" t="str">
        <f t="shared" ca="1" si="197"/>
        <v/>
      </c>
      <c r="AA439" s="316" t="str">
        <f t="shared" ca="1" si="198"/>
        <v/>
      </c>
      <c r="AC439" s="310" t="e">
        <f t="shared" ca="1" si="199"/>
        <v>#N/A</v>
      </c>
      <c r="AD439" s="323" t="e">
        <f t="shared" ca="1" si="200"/>
        <v>#N/A</v>
      </c>
      <c r="AE439" s="324">
        <f t="shared" ca="1" si="179"/>
        <v>928.07641092033509</v>
      </c>
      <c r="AG439" s="306">
        <f t="shared" ca="1" si="201"/>
        <v>-14.402837169632923</v>
      </c>
      <c r="AH439" s="304">
        <f t="shared" ca="1" si="202"/>
        <v>-5.0714245036924535</v>
      </c>
    </row>
    <row r="440" spans="1:34" x14ac:dyDescent="0.2">
      <c r="A440" s="347">
        <f t="shared" ca="1" si="180"/>
        <v>0.1</v>
      </c>
      <c r="B440" s="304">
        <f t="shared" ca="1" si="181"/>
        <v>7.5999999999999464</v>
      </c>
      <c r="D440" s="306">
        <f t="shared" ca="1" si="182"/>
        <v>-1.5346549779341903</v>
      </c>
      <c r="E440" s="307">
        <f t="shared" ca="1" si="183"/>
        <v>-14.495400408144302</v>
      </c>
      <c r="F440" s="304">
        <f t="shared" ca="1" si="184"/>
        <v>14.576412415053582</v>
      </c>
      <c r="G440" s="306">
        <f t="shared" ca="1" si="185"/>
        <v>32.568119198274609</v>
      </c>
      <c r="H440" s="307">
        <f t="shared" ca="1" si="186"/>
        <v>98.451563786745695</v>
      </c>
      <c r="I440" s="304">
        <f t="shared" ca="1" si="187"/>
        <v>103.69856701116308</v>
      </c>
      <c r="J440" s="306">
        <f t="shared" ca="1" si="188"/>
        <v>238.20547714140915</v>
      </c>
      <c r="K440" s="307">
        <f t="shared" ca="1" si="189"/>
        <v>937.99404430105039</v>
      </c>
      <c r="L440" s="304">
        <f t="shared" ca="1" si="174"/>
        <v>967.76788357767236</v>
      </c>
      <c r="M440" s="306">
        <f t="shared" ca="1" si="190"/>
        <v>1.2513243723452345</v>
      </c>
      <c r="N440" s="304">
        <f t="shared" ca="1" si="191"/>
        <v>71.695605337238689</v>
      </c>
      <c r="P440" s="310">
        <f t="shared" ca="1" si="192"/>
        <v>23</v>
      </c>
      <c r="Q440" s="304">
        <f t="shared" ca="1" si="193"/>
        <v>0</v>
      </c>
      <c r="R440" s="306">
        <f t="shared" ca="1" si="194"/>
        <v>0</v>
      </c>
      <c r="S440" s="307">
        <f t="shared" ca="1" si="195"/>
        <v>8.0749999999999993</v>
      </c>
      <c r="T440" s="304">
        <f t="shared" ca="1" si="175"/>
        <v>79.21575</v>
      </c>
      <c r="U440" s="311">
        <f t="shared" ca="1" si="176"/>
        <v>0</v>
      </c>
      <c r="V440" s="306">
        <f t="shared" ca="1" si="177"/>
        <v>1.1152432867410684</v>
      </c>
      <c r="W440" s="304">
        <f t="shared" ca="1" si="178"/>
        <v>38.701994093532086</v>
      </c>
      <c r="Y440" s="314" t="str">
        <f t="shared" ca="1" si="196"/>
        <v/>
      </c>
      <c r="Z440" s="315" t="str">
        <f t="shared" ca="1" si="197"/>
        <v/>
      </c>
      <c r="AA440" s="316" t="str">
        <f t="shared" ca="1" si="198"/>
        <v/>
      </c>
      <c r="AC440" s="310" t="e">
        <f t="shared" ca="1" si="199"/>
        <v>#N/A</v>
      </c>
      <c r="AD440" s="323" t="e">
        <f t="shared" ca="1" si="200"/>
        <v>#N/A</v>
      </c>
      <c r="AE440" s="324">
        <f t="shared" ca="1" si="179"/>
        <v>937.99404430105039</v>
      </c>
      <c r="AG440" s="306">
        <f t="shared" ca="1" si="201"/>
        <v>-14.252988506420813</v>
      </c>
      <c r="AH440" s="304">
        <f t="shared" ca="1" si="202"/>
        <v>-4.9303288821271334</v>
      </c>
    </row>
    <row r="441" spans="1:34" x14ac:dyDescent="0.2">
      <c r="A441" s="347">
        <f t="shared" ca="1" si="180"/>
        <v>0.1</v>
      </c>
      <c r="B441" s="304">
        <f t="shared" ca="1" si="181"/>
        <v>7.699999999999946</v>
      </c>
      <c r="D441" s="306">
        <f t="shared" ca="1" si="182"/>
        <v>-1.5052572761512286</v>
      </c>
      <c r="E441" s="307">
        <f t="shared" ca="1" si="183"/>
        <v>-14.360306753554159</v>
      </c>
      <c r="F441" s="304">
        <f t="shared" ca="1" si="184"/>
        <v>14.438982288360195</v>
      </c>
      <c r="G441" s="306">
        <f t="shared" ca="1" si="185"/>
        <v>32.417593470659483</v>
      </c>
      <c r="H441" s="307">
        <f t="shared" ca="1" si="186"/>
        <v>97.015533111390283</v>
      </c>
      <c r="I441" s="304">
        <f t="shared" ca="1" si="187"/>
        <v>102.28838659063994</v>
      </c>
      <c r="J441" s="306">
        <f t="shared" ca="1" si="188"/>
        <v>241.45476277485585</v>
      </c>
      <c r="K441" s="307">
        <f t="shared" ca="1" si="189"/>
        <v>947.76739914595714</v>
      </c>
      <c r="L441" s="304">
        <f t="shared" ca="1" si="174"/>
        <v>978.04061538903079</v>
      </c>
      <c r="M441" s="306">
        <f t="shared" ca="1" si="190"/>
        <v>1.2483123148368849</v>
      </c>
      <c r="N441" s="304">
        <f t="shared" ca="1" si="191"/>
        <v>71.523027154359553</v>
      </c>
      <c r="P441" s="310">
        <f t="shared" ca="1" si="192"/>
        <v>23</v>
      </c>
      <c r="Q441" s="304">
        <f t="shared" ca="1" si="193"/>
        <v>0</v>
      </c>
      <c r="R441" s="306">
        <f t="shared" ca="1" si="194"/>
        <v>0</v>
      </c>
      <c r="S441" s="307">
        <f t="shared" ca="1" si="195"/>
        <v>8.0749999999999993</v>
      </c>
      <c r="T441" s="304">
        <f t="shared" ca="1" si="175"/>
        <v>79.21575</v>
      </c>
      <c r="U441" s="311">
        <f t="shared" ca="1" si="176"/>
        <v>0</v>
      </c>
      <c r="V441" s="306">
        <f t="shared" ca="1" si="177"/>
        <v>1.114151426800631</v>
      </c>
      <c r="W441" s="304">
        <f t="shared" ca="1" si="178"/>
        <v>37.619679595251583</v>
      </c>
      <c r="Y441" s="314" t="str">
        <f t="shared" ca="1" si="196"/>
        <v/>
      </c>
      <c r="Z441" s="315" t="str">
        <f t="shared" ca="1" si="197"/>
        <v/>
      </c>
      <c r="AA441" s="316" t="str">
        <f t="shared" ca="1" si="198"/>
        <v/>
      </c>
      <c r="AC441" s="310" t="e">
        <f t="shared" ca="1" si="199"/>
        <v>#N/A</v>
      </c>
      <c r="AD441" s="323" t="e">
        <f t="shared" ca="1" si="200"/>
        <v>#N/A</v>
      </c>
      <c r="AE441" s="324">
        <f t="shared" ca="1" si="179"/>
        <v>947.76739914595714</v>
      </c>
      <c r="AG441" s="306">
        <f t="shared" ca="1" si="201"/>
        <v>-14.106444253767407</v>
      </c>
      <c r="AH441" s="304">
        <f t="shared" ca="1" si="202"/>
        <v>-4.7928166060101658</v>
      </c>
    </row>
    <row r="442" spans="1:34" x14ac:dyDescent="0.2">
      <c r="A442" s="347">
        <f t="shared" ca="1" si="180"/>
        <v>0.1</v>
      </c>
      <c r="B442" s="304">
        <f t="shared" ca="1" si="181"/>
        <v>7.7999999999999456</v>
      </c>
      <c r="D442" s="306">
        <f t="shared" ca="1" si="182"/>
        <v>-1.4764780829664081</v>
      </c>
      <c r="E442" s="307">
        <f t="shared" ca="1" si="183"/>
        <v>-14.228628683091927</v>
      </c>
      <c r="F442" s="304">
        <f t="shared" ca="1" si="184"/>
        <v>14.305029246065402</v>
      </c>
      <c r="G442" s="306">
        <f t="shared" ca="1" si="185"/>
        <v>32.269945662362844</v>
      </c>
      <c r="H442" s="307">
        <f t="shared" ca="1" si="186"/>
        <v>95.592670243081088</v>
      </c>
      <c r="I442" s="304">
        <f t="shared" ca="1" si="187"/>
        <v>100.8925566989671</v>
      </c>
      <c r="J442" s="306">
        <f t="shared" ca="1" si="188"/>
        <v>244.68913973150697</v>
      </c>
      <c r="K442" s="307">
        <f t="shared" ca="1" si="189"/>
        <v>957.39780931368068</v>
      </c>
      <c r="L442" s="304">
        <f t="shared" ca="1" si="174"/>
        <v>988.17171603986912</v>
      </c>
      <c r="M442" s="306">
        <f t="shared" ca="1" si="190"/>
        <v>1.2452307946975232</v>
      </c>
      <c r="N442" s="304">
        <f t="shared" ca="1" si="191"/>
        <v>71.346469055889571</v>
      </c>
      <c r="P442" s="310">
        <f t="shared" ca="1" si="192"/>
        <v>23</v>
      </c>
      <c r="Q442" s="304">
        <f t="shared" ca="1" si="193"/>
        <v>0</v>
      </c>
      <c r="R442" s="306">
        <f t="shared" ca="1" si="194"/>
        <v>0</v>
      </c>
      <c r="S442" s="307">
        <f t="shared" ca="1" si="195"/>
        <v>8.0749999999999993</v>
      </c>
      <c r="T442" s="304">
        <f t="shared" ca="1" si="175"/>
        <v>79.21575</v>
      </c>
      <c r="U442" s="311">
        <f t="shared" ca="1" si="176"/>
        <v>0</v>
      </c>
      <c r="V442" s="306">
        <f t="shared" ca="1" si="177"/>
        <v>1.1130765324893488</v>
      </c>
      <c r="W442" s="304">
        <f t="shared" ca="1" si="178"/>
        <v>36.564656354468219</v>
      </c>
      <c r="Y442" s="314" t="str">
        <f t="shared" ca="1" si="196"/>
        <v/>
      </c>
      <c r="Z442" s="315" t="str">
        <f t="shared" ca="1" si="197"/>
        <v/>
      </c>
      <c r="AA442" s="316" t="str">
        <f t="shared" ca="1" si="198"/>
        <v/>
      </c>
      <c r="AC442" s="310" t="e">
        <f t="shared" ca="1" si="199"/>
        <v>#N/A</v>
      </c>
      <c r="AD442" s="323" t="e">
        <f t="shared" ca="1" si="200"/>
        <v>#N/A</v>
      </c>
      <c r="AE442" s="324">
        <f t="shared" ca="1" si="179"/>
        <v>957.39780931368068</v>
      </c>
      <c r="AG442" s="306">
        <f t="shared" ca="1" si="201"/>
        <v>-13.963089173671857</v>
      </c>
      <c r="AH442" s="304">
        <f t="shared" ca="1" si="202"/>
        <v>-4.6587838508051496</v>
      </c>
    </row>
    <row r="443" spans="1:34" x14ac:dyDescent="0.2">
      <c r="A443" s="347">
        <f t="shared" ca="1" si="180"/>
        <v>0.1</v>
      </c>
      <c r="B443" s="304">
        <f t="shared" ca="1" si="181"/>
        <v>7.8999999999999453</v>
      </c>
      <c r="D443" s="306">
        <f t="shared" ca="1" si="182"/>
        <v>-1.4482984694440073</v>
      </c>
      <c r="E443" s="307">
        <f t="shared" ca="1" si="183"/>
        <v>-14.100268085718952</v>
      </c>
      <c r="F443" s="304">
        <f t="shared" ca="1" si="184"/>
        <v>14.174453377317175</v>
      </c>
      <c r="G443" s="306">
        <f t="shared" ca="1" si="185"/>
        <v>32.12511581541844</v>
      </c>
      <c r="H443" s="307">
        <f t="shared" ca="1" si="186"/>
        <v>94.182643434509188</v>
      </c>
      <c r="I443" s="304">
        <f t="shared" ca="1" si="187"/>
        <v>99.510770223458451</v>
      </c>
      <c r="J443" s="306">
        <f t="shared" ca="1" si="188"/>
        <v>247.90889280539602</v>
      </c>
      <c r="K443" s="307">
        <f t="shared" ca="1" si="189"/>
        <v>966.88657499756016</v>
      </c>
      <c r="L443" s="304">
        <f t="shared" ca="1" si="174"/>
        <v>998.16254590247468</v>
      </c>
      <c r="M443" s="306">
        <f t="shared" ca="1" si="190"/>
        <v>1.2420776874277142</v>
      </c>
      <c r="N443" s="304">
        <f t="shared" ca="1" si="191"/>
        <v>71.165809316977501</v>
      </c>
      <c r="P443" s="310">
        <f t="shared" ca="1" si="192"/>
        <v>23</v>
      </c>
      <c r="Q443" s="304">
        <f t="shared" ca="1" si="193"/>
        <v>0</v>
      </c>
      <c r="R443" s="306">
        <f t="shared" ca="1" si="194"/>
        <v>0</v>
      </c>
      <c r="S443" s="307">
        <f t="shared" ca="1" si="195"/>
        <v>8.0749999999999993</v>
      </c>
      <c r="T443" s="304">
        <f t="shared" ca="1" si="175"/>
        <v>79.21575</v>
      </c>
      <c r="U443" s="311">
        <f t="shared" ca="1" si="176"/>
        <v>0</v>
      </c>
      <c r="V443" s="306">
        <f t="shared" ca="1" si="177"/>
        <v>1.1120184135221662</v>
      </c>
      <c r="W443" s="304">
        <f t="shared" ca="1" si="178"/>
        <v>35.536149538449955</v>
      </c>
      <c r="Y443" s="314" t="str">
        <f t="shared" ca="1" si="196"/>
        <v/>
      </c>
      <c r="Z443" s="315" t="str">
        <f t="shared" ca="1" si="197"/>
        <v/>
      </c>
      <c r="AA443" s="316" t="str">
        <f t="shared" ca="1" si="198"/>
        <v/>
      </c>
      <c r="AC443" s="310" t="e">
        <f t="shared" ca="1" si="199"/>
        <v>#N/A</v>
      </c>
      <c r="AD443" s="323" t="e">
        <f t="shared" ca="1" si="200"/>
        <v>#N/A</v>
      </c>
      <c r="AE443" s="324">
        <f t="shared" ca="1" si="179"/>
        <v>966.88657499756016</v>
      </c>
      <c r="AG443" s="306">
        <f t="shared" ca="1" si="201"/>
        <v>-13.822811473894298</v>
      </c>
      <c r="AH443" s="304">
        <f t="shared" ca="1" si="202"/>
        <v>-4.5281308178908013</v>
      </c>
    </row>
    <row r="444" spans="1:34" x14ac:dyDescent="0.2">
      <c r="A444" s="347">
        <f t="shared" ca="1" si="180"/>
        <v>0.1</v>
      </c>
      <c r="B444" s="304">
        <f t="shared" ca="1" si="181"/>
        <v>7.9999999999999449</v>
      </c>
      <c r="D444" s="306">
        <f t="shared" ca="1" si="182"/>
        <v>-1.4207002341620094</v>
      </c>
      <c r="E444" s="307">
        <f t="shared" ca="1" si="183"/>
        <v>-13.975130620857856</v>
      </c>
      <c r="F444" s="304">
        <f t="shared" ca="1" si="184"/>
        <v>14.047158610387614</v>
      </c>
      <c r="G444" s="306">
        <f t="shared" ca="1" si="185"/>
        <v>31.983045792002237</v>
      </c>
      <c r="H444" s="307">
        <f t="shared" ca="1" si="186"/>
        <v>92.785130372423396</v>
      </c>
      <c r="I444" s="304">
        <f t="shared" ca="1" si="187"/>
        <v>98.142730939998401</v>
      </c>
      <c r="J444" s="306">
        <f t="shared" ca="1" si="188"/>
        <v>251.11430088576705</v>
      </c>
      <c r="K444" s="307">
        <f t="shared" ca="1" si="189"/>
        <v>976.23496368790677</v>
      </c>
      <c r="L444" s="304">
        <f t="shared" ca="1" si="174"/>
        <v>1008.0144326526661</v>
      </c>
      <c r="M444" s="306">
        <f t="shared" ca="1" si="190"/>
        <v>1.23885078200542</v>
      </c>
      <c r="N444" s="304">
        <f t="shared" ca="1" si="191"/>
        <v>70.980921255392161</v>
      </c>
      <c r="P444" s="310">
        <f t="shared" ca="1" si="192"/>
        <v>23</v>
      </c>
      <c r="Q444" s="304">
        <f t="shared" ca="1" si="193"/>
        <v>0</v>
      </c>
      <c r="R444" s="306">
        <f t="shared" ca="1" si="194"/>
        <v>0</v>
      </c>
      <c r="S444" s="307">
        <f t="shared" ca="1" si="195"/>
        <v>8.0749999999999993</v>
      </c>
      <c r="T444" s="304">
        <f t="shared" ca="1" si="175"/>
        <v>79.21575</v>
      </c>
      <c r="U444" s="311">
        <f t="shared" ca="1" si="176"/>
        <v>0</v>
      </c>
      <c r="V444" s="306">
        <f t="shared" ca="1" si="177"/>
        <v>1.110976884546927</v>
      </c>
      <c r="W444" s="304">
        <f t="shared" ca="1" si="178"/>
        <v>34.533413965437681</v>
      </c>
      <c r="Y444" s="314" t="str">
        <f t="shared" ca="1" si="196"/>
        <v/>
      </c>
      <c r="Z444" s="315" t="str">
        <f t="shared" ca="1" si="197"/>
        <v/>
      </c>
      <c r="AA444" s="316" t="str">
        <f t="shared" ca="1" si="198"/>
        <v/>
      </c>
      <c r="AC444" s="310">
        <f t="shared" ca="1" si="199"/>
        <v>7.9999999999999449</v>
      </c>
      <c r="AD444" s="323">
        <f t="shared" ca="1" si="200"/>
        <v>251.11430088576705</v>
      </c>
      <c r="AE444" s="324">
        <f t="shared" ca="1" si="179"/>
        <v>976.23496368790677</v>
      </c>
      <c r="AG444" s="306">
        <f t="shared" ca="1" si="201"/>
        <v>-13.685502591510968</v>
      </c>
      <c r="AH444" s="304">
        <f t="shared" ca="1" si="202"/>
        <v>-4.4007615527492208</v>
      </c>
    </row>
    <row r="445" spans="1:34" x14ac:dyDescent="0.2">
      <c r="A445" s="347">
        <f t="shared" ca="1" si="180"/>
        <v>0.1</v>
      </c>
      <c r="B445" s="304">
        <f t="shared" ca="1" si="181"/>
        <v>8.0999999999999446</v>
      </c>
      <c r="D445" s="306">
        <f t="shared" ca="1" si="182"/>
        <v>-1.3936658714207366</v>
      </c>
      <c r="E445" s="307">
        <f t="shared" ca="1" si="183"/>
        <v>-13.853125548965263</v>
      </c>
      <c r="F445" s="304">
        <f t="shared" ca="1" si="184"/>
        <v>13.923052540178</v>
      </c>
      <c r="G445" s="306">
        <f t="shared" ca="1" si="185"/>
        <v>31.843679204860162</v>
      </c>
      <c r="H445" s="307">
        <f t="shared" ca="1" si="186"/>
        <v>91.399817817526866</v>
      </c>
      <c r="I445" s="304">
        <f t="shared" ca="1" si="187"/>
        <v>96.788153212979253</v>
      </c>
      <c r="J445" s="306">
        <f t="shared" ca="1" si="188"/>
        <v>254.30563713561017</v>
      </c>
      <c r="K445" s="307">
        <f t="shared" ca="1" si="189"/>
        <v>985.44421109740426</v>
      </c>
      <c r="L445" s="304">
        <f t="shared" ca="1" si="174"/>
        <v>1017.7286722227757</v>
      </c>
      <c r="M445" s="306">
        <f t="shared" ca="1" si="190"/>
        <v>1.2355477766711536</v>
      </c>
      <c r="N445" s="304">
        <f t="shared" ca="1" si="191"/>
        <v>70.791672990029497</v>
      </c>
      <c r="P445" s="310">
        <f t="shared" ca="1" si="192"/>
        <v>23</v>
      </c>
      <c r="Q445" s="304">
        <f t="shared" ca="1" si="193"/>
        <v>0</v>
      </c>
      <c r="R445" s="306">
        <f t="shared" ca="1" si="194"/>
        <v>0</v>
      </c>
      <c r="S445" s="307">
        <f t="shared" ca="1" si="195"/>
        <v>8.0749999999999993</v>
      </c>
      <c r="T445" s="304">
        <f t="shared" ca="1" si="175"/>
        <v>79.21575</v>
      </c>
      <c r="U445" s="311">
        <f t="shared" ca="1" si="176"/>
        <v>0</v>
      </c>
      <c r="V445" s="306">
        <f t="shared" ca="1" si="177"/>
        <v>1.1099517649994799</v>
      </c>
      <c r="W445" s="304">
        <f t="shared" ca="1" si="178"/>
        <v>33.555732787761691</v>
      </c>
      <c r="Y445" s="314" t="str">
        <f t="shared" ca="1" si="196"/>
        <v/>
      </c>
      <c r="Z445" s="315" t="str">
        <f t="shared" ca="1" si="197"/>
        <v/>
      </c>
      <c r="AA445" s="316" t="str">
        <f t="shared" ca="1" si="198"/>
        <v/>
      </c>
      <c r="AC445" s="310" t="e">
        <f t="shared" ca="1" si="199"/>
        <v>#N/A</v>
      </c>
      <c r="AD445" s="323" t="e">
        <f t="shared" ca="1" si="200"/>
        <v>#N/A</v>
      </c>
      <c r="AE445" s="324">
        <f t="shared" ca="1" si="179"/>
        <v>985.44421109740426</v>
      </c>
      <c r="AG445" s="306">
        <f t="shared" ca="1" si="201"/>
        <v>-13.551056983769655</v>
      </c>
      <c r="AH445" s="304">
        <f t="shared" ca="1" si="202"/>
        <v>-4.2765837728096203</v>
      </c>
    </row>
    <row r="446" spans="1:34" x14ac:dyDescent="0.2">
      <c r="A446" s="347">
        <f t="shared" ca="1" si="180"/>
        <v>0.1</v>
      </c>
      <c r="B446" s="304">
        <f t="shared" ca="1" si="181"/>
        <v>8.1999999999999442</v>
      </c>
      <c r="D446" s="306">
        <f t="shared" ca="1" si="182"/>
        <v>-1.3671785411968647</v>
      </c>
      <c r="E446" s="307">
        <f t="shared" ca="1" si="183"/>
        <v>-13.734165570991983</v>
      </c>
      <c r="F446" s="304">
        <f t="shared" ca="1" si="184"/>
        <v>13.802046264772871</v>
      </c>
      <c r="G446" s="306">
        <f t="shared" ca="1" si="185"/>
        <v>31.706961350740475</v>
      </c>
      <c r="H446" s="307">
        <f t="shared" ca="1" si="186"/>
        <v>90.026401260427662</v>
      </c>
      <c r="I446" s="304">
        <f t="shared" ca="1" si="187"/>
        <v>95.446761715633286</v>
      </c>
      <c r="J446" s="306">
        <f t="shared" ca="1" si="188"/>
        <v>257.48316916339019</v>
      </c>
      <c r="K446" s="307">
        <f t="shared" ca="1" si="189"/>
        <v>994.51552205130201</v>
      </c>
      <c r="L446" s="304">
        <f t="shared" ca="1" si="174"/>
        <v>1027.3065297190496</v>
      </c>
      <c r="M446" s="306">
        <f t="shared" ca="1" si="190"/>
        <v>1.2321662744772921</v>
      </c>
      <c r="N446" s="304">
        <f t="shared" ca="1" si="191"/>
        <v>70.597927185906997</v>
      </c>
      <c r="P446" s="310">
        <f t="shared" ca="1" si="192"/>
        <v>23</v>
      </c>
      <c r="Q446" s="304">
        <f t="shared" ca="1" si="193"/>
        <v>0</v>
      </c>
      <c r="R446" s="306">
        <f t="shared" ca="1" si="194"/>
        <v>0</v>
      </c>
      <c r="S446" s="307">
        <f t="shared" ca="1" si="195"/>
        <v>8.0749999999999993</v>
      </c>
      <c r="T446" s="304">
        <f t="shared" ca="1" si="175"/>
        <v>79.21575</v>
      </c>
      <c r="U446" s="311">
        <f t="shared" ca="1" si="176"/>
        <v>0</v>
      </c>
      <c r="V446" s="306">
        <f t="shared" ca="1" si="177"/>
        <v>1.1089428789644384</v>
      </c>
      <c r="W446" s="304">
        <f t="shared" ca="1" si="178"/>
        <v>32.602416243863111</v>
      </c>
      <c r="Y446" s="314" t="str">
        <f t="shared" ca="1" si="196"/>
        <v/>
      </c>
      <c r="Z446" s="315" t="str">
        <f t="shared" ca="1" si="197"/>
        <v/>
      </c>
      <c r="AA446" s="316" t="str">
        <f t="shared" ca="1" si="198"/>
        <v/>
      </c>
      <c r="AC446" s="310" t="e">
        <f t="shared" ca="1" si="199"/>
        <v>#N/A</v>
      </c>
      <c r="AD446" s="323" t="e">
        <f t="shared" ca="1" si="200"/>
        <v>#N/A</v>
      </c>
      <c r="AE446" s="324">
        <f t="shared" ca="1" si="179"/>
        <v>994.51552205130201</v>
      </c>
      <c r="AG446" s="306">
        <f t="shared" ca="1" si="201"/>
        <v>-13.419371925487731</v>
      </c>
      <c r="AH446" s="304">
        <f t="shared" ca="1" si="202"/>
        <v>-4.1555087043667731</v>
      </c>
    </row>
    <row r="447" spans="1:34" x14ac:dyDescent="0.2">
      <c r="A447" s="347">
        <f t="shared" ca="1" si="180"/>
        <v>0.1</v>
      </c>
      <c r="B447" s="304">
        <f t="shared" ca="1" si="181"/>
        <v>8.2999999999999439</v>
      </c>
      <c r="D447" s="306">
        <f t="shared" ca="1" si="182"/>
        <v>-1.341222040743921</v>
      </c>
      <c r="E447" s="307">
        <f t="shared" ca="1" si="183"/>
        <v>-13.618166676196552</v>
      </c>
      <c r="F447" s="304">
        <f t="shared" ca="1" si="184"/>
        <v>13.684054230499363</v>
      </c>
      <c r="G447" s="306">
        <f t="shared" ca="1" si="185"/>
        <v>31.572839146666084</v>
      </c>
      <c r="H447" s="307">
        <f t="shared" ca="1" si="186"/>
        <v>88.664584592808012</v>
      </c>
      <c r="I447" s="304">
        <f t="shared" ca="1" si="187"/>
        <v>94.118291170188897</v>
      </c>
      <c r="J447" s="306">
        <f t="shared" ca="1" si="188"/>
        <v>260.6471591882605</v>
      </c>
      <c r="K447" s="307">
        <f t="shared" ca="1" si="189"/>
        <v>1003.4500713439638</v>
      </c>
      <c r="L447" s="304">
        <f t="shared" ca="1" si="174"/>
        <v>1036.7492403050587</v>
      </c>
      <c r="M447" s="306">
        <f t="shared" ca="1" si="190"/>
        <v>1.2287037785872259</v>
      </c>
      <c r="N447" s="304">
        <f t="shared" ca="1" si="191"/>
        <v>70.399540784824822</v>
      </c>
      <c r="P447" s="310">
        <f t="shared" ca="1" si="192"/>
        <v>23</v>
      </c>
      <c r="Q447" s="304">
        <f t="shared" ca="1" si="193"/>
        <v>0</v>
      </c>
      <c r="R447" s="306">
        <f t="shared" ca="1" si="194"/>
        <v>0</v>
      </c>
      <c r="S447" s="307">
        <f t="shared" ca="1" si="195"/>
        <v>8.0749999999999993</v>
      </c>
      <c r="T447" s="304">
        <f t="shared" ca="1" si="175"/>
        <v>79.21575</v>
      </c>
      <c r="U447" s="311">
        <f t="shared" ca="1" si="176"/>
        <v>0</v>
      </c>
      <c r="V447" s="306">
        <f t="shared" ca="1" si="177"/>
        <v>1.107950055041343</v>
      </c>
      <c r="W447" s="304">
        <f t="shared" ca="1" si="178"/>
        <v>31.672800475139542</v>
      </c>
      <c r="Y447" s="314" t="str">
        <f t="shared" ca="1" si="196"/>
        <v/>
      </c>
      <c r="Z447" s="315" t="str">
        <f t="shared" ca="1" si="197"/>
        <v/>
      </c>
      <c r="AA447" s="316" t="str">
        <f t="shared" ca="1" si="198"/>
        <v/>
      </c>
      <c r="AC447" s="310" t="e">
        <f t="shared" ca="1" si="199"/>
        <v>#N/A</v>
      </c>
      <c r="AD447" s="323" t="e">
        <f t="shared" ca="1" si="200"/>
        <v>#N/A</v>
      </c>
      <c r="AE447" s="324">
        <f t="shared" ca="1" si="179"/>
        <v>1003.4500713439638</v>
      </c>
      <c r="AG447" s="306">
        <f t="shared" ca="1" si="201"/>
        <v>-13.290347312259962</v>
      </c>
      <c r="AH447" s="304">
        <f t="shared" ca="1" si="202"/>
        <v>-4.0374509280325839</v>
      </c>
    </row>
    <row r="448" spans="1:34" x14ac:dyDescent="0.2">
      <c r="A448" s="347">
        <f t="shared" ca="1" si="180"/>
        <v>0.1</v>
      </c>
      <c r="B448" s="304">
        <f t="shared" ca="1" si="181"/>
        <v>8.3999999999999435</v>
      </c>
      <c r="D448" s="306">
        <f t="shared" ca="1" si="182"/>
        <v>-1.3157807777473711</v>
      </c>
      <c r="E448" s="307">
        <f t="shared" ca="1" si="183"/>
        <v>-13.505047997813385</v>
      </c>
      <c r="F448" s="304">
        <f t="shared" ca="1" si="184"/>
        <v>13.568994084984075</v>
      </c>
      <c r="G448" s="306">
        <f t="shared" ca="1" si="185"/>
        <v>31.441261068891347</v>
      </c>
      <c r="H448" s="307">
        <f t="shared" ca="1" si="186"/>
        <v>87.314079793026679</v>
      </c>
      <c r="I448" s="304">
        <f t="shared" ca="1" si="187"/>
        <v>92.80248610735174</v>
      </c>
      <c r="J448" s="306">
        <f t="shared" ca="1" si="188"/>
        <v>263.79786419903837</v>
      </c>
      <c r="K448" s="307">
        <f t="shared" ca="1" si="189"/>
        <v>1012.2490045632555</v>
      </c>
      <c r="L448" s="304">
        <f t="shared" ca="1" si="174"/>
        <v>1046.0580100526338</v>
      </c>
      <c r="M448" s="306">
        <f t="shared" ca="1" si="190"/>
        <v>1.2251576873091337</v>
      </c>
      <c r="N448" s="304">
        <f t="shared" ca="1" si="191"/>
        <v>70.196364720821975</v>
      </c>
      <c r="P448" s="310">
        <f t="shared" ca="1" si="192"/>
        <v>23</v>
      </c>
      <c r="Q448" s="304">
        <f t="shared" ca="1" si="193"/>
        <v>0</v>
      </c>
      <c r="R448" s="306">
        <f t="shared" ca="1" si="194"/>
        <v>0</v>
      </c>
      <c r="S448" s="307">
        <f t="shared" ca="1" si="195"/>
        <v>8.0749999999999993</v>
      </c>
      <c r="T448" s="304">
        <f t="shared" ca="1" si="175"/>
        <v>79.21575</v>
      </c>
      <c r="U448" s="311">
        <f t="shared" ca="1" si="176"/>
        <v>0</v>
      </c>
      <c r="V448" s="306">
        <f t="shared" ca="1" si="177"/>
        <v>1.1069731262159808</v>
      </c>
      <c r="W448" s="304">
        <f t="shared" ca="1" si="178"/>
        <v>30.766246403805038</v>
      </c>
      <c r="Y448" s="314" t="str">
        <f t="shared" ca="1" si="196"/>
        <v/>
      </c>
      <c r="Z448" s="315" t="str">
        <f t="shared" ca="1" si="197"/>
        <v/>
      </c>
      <c r="AA448" s="316" t="str">
        <f t="shared" ca="1" si="198"/>
        <v/>
      </c>
      <c r="AC448" s="310" t="e">
        <f t="shared" ca="1" si="199"/>
        <v>#N/A</v>
      </c>
      <c r="AD448" s="323" t="e">
        <f t="shared" ca="1" si="200"/>
        <v>#N/A</v>
      </c>
      <c r="AE448" s="324">
        <f t="shared" ca="1" si="179"/>
        <v>1012.2490045632555</v>
      </c>
      <c r="AG448" s="306">
        <f t="shared" ca="1" si="201"/>
        <v>-13.163885468764017</v>
      </c>
      <c r="AH448" s="304">
        <f t="shared" ca="1" si="202"/>
        <v>-3.9223282322154236</v>
      </c>
    </row>
    <row r="449" spans="1:34" x14ac:dyDescent="0.2">
      <c r="A449" s="347">
        <f t="shared" ca="1" si="180"/>
        <v>0.1</v>
      </c>
      <c r="B449" s="304">
        <f t="shared" ca="1" si="181"/>
        <v>8.4999999999999432</v>
      </c>
      <c r="D449" s="306">
        <f t="shared" ca="1" si="182"/>
        <v>-1.2908397449489855</v>
      </c>
      <c r="E449" s="307">
        <f t="shared" ca="1" si="183"/>
        <v>-13.394731676109586</v>
      </c>
      <c r="F449" s="304">
        <f t="shared" ca="1" si="184"/>
        <v>13.456786537733052</v>
      </c>
      <c r="G449" s="306">
        <f t="shared" ca="1" si="185"/>
        <v>31.31217709439645</v>
      </c>
      <c r="H449" s="307">
        <f t="shared" ca="1" si="186"/>
        <v>85.974606625415717</v>
      </c>
      <c r="I449" s="304">
        <f t="shared" ca="1" si="187"/>
        <v>91.499100644682969</v>
      </c>
      <c r="J449" s="306">
        <f t="shared" ca="1" si="188"/>
        <v>266.93553610720278</v>
      </c>
      <c r="K449" s="307">
        <f t="shared" ca="1" si="189"/>
        <v>1020.9134388841777</v>
      </c>
      <c r="L449" s="304">
        <f t="shared" ca="1" si="174"/>
        <v>1055.2340167617597</v>
      </c>
      <c r="M449" s="306">
        <f t="shared" ca="1" si="190"/>
        <v>1.2215252888482551</v>
      </c>
      <c r="N449" s="304">
        <f t="shared" ca="1" si="191"/>
        <v>69.98824361950382</v>
      </c>
      <c r="P449" s="310">
        <f t="shared" ca="1" si="192"/>
        <v>23</v>
      </c>
      <c r="Q449" s="304">
        <f t="shared" ca="1" si="193"/>
        <v>0</v>
      </c>
      <c r="R449" s="306">
        <f t="shared" ca="1" si="194"/>
        <v>0</v>
      </c>
      <c r="S449" s="307">
        <f t="shared" ca="1" si="195"/>
        <v>8.0749999999999993</v>
      </c>
      <c r="T449" s="304">
        <f t="shared" ca="1" si="175"/>
        <v>79.21575</v>
      </c>
      <c r="U449" s="311">
        <f t="shared" ca="1" si="176"/>
        <v>0</v>
      </c>
      <c r="V449" s="306">
        <f t="shared" ca="1" si="177"/>
        <v>1.1060119297366271</v>
      </c>
      <c r="W449" s="304">
        <f t="shared" ca="1" si="178"/>
        <v>29.882138668205851</v>
      </c>
      <c r="Y449" s="314" t="str">
        <f t="shared" ca="1" si="196"/>
        <v/>
      </c>
      <c r="Z449" s="315" t="str">
        <f t="shared" ca="1" si="197"/>
        <v/>
      </c>
      <c r="AA449" s="316" t="str">
        <f t="shared" ca="1" si="198"/>
        <v/>
      </c>
      <c r="AC449" s="310" t="e">
        <f t="shared" ca="1" si="199"/>
        <v>#N/A</v>
      </c>
      <c r="AD449" s="323" t="e">
        <f t="shared" ca="1" si="200"/>
        <v>#N/A</v>
      </c>
      <c r="AE449" s="324">
        <f t="shared" ca="1" si="179"/>
        <v>1020.9134388841777</v>
      </c>
      <c r="AG449" s="306">
        <f t="shared" ca="1" si="201"/>
        <v>-13.039890961468441</v>
      </c>
      <c r="AH449" s="304">
        <f t="shared" ca="1" si="202"/>
        <v>-3.8100614741554231</v>
      </c>
    </row>
    <row r="450" spans="1:34" x14ac:dyDescent="0.2">
      <c r="A450" s="347">
        <f t="shared" ca="1" si="180"/>
        <v>0.1</v>
      </c>
      <c r="B450" s="304">
        <f t="shared" ca="1" si="181"/>
        <v>8.5999999999999428</v>
      </c>
      <c r="D450" s="306">
        <f t="shared" ca="1" si="182"/>
        <v>-1.2663844961612427</v>
      </c>
      <c r="E450" s="307">
        <f t="shared" ca="1" si="183"/>
        <v>-13.287142728394715</v>
      </c>
      <c r="F450" s="304">
        <f t="shared" ca="1" si="184"/>
        <v>13.347355227791388</v>
      </c>
      <c r="G450" s="306">
        <f t="shared" ca="1" si="185"/>
        <v>31.185538644780326</v>
      </c>
      <c r="H450" s="307">
        <f t="shared" ca="1" si="186"/>
        <v>84.64589235257624</v>
      </c>
      <c r="I450" s="304">
        <f t="shared" ca="1" si="187"/>
        <v>90.207898283515121</v>
      </c>
      <c r="J450" s="306">
        <f t="shared" ca="1" si="188"/>
        <v>270.06042189416161</v>
      </c>
      <c r="K450" s="307">
        <f t="shared" ca="1" si="189"/>
        <v>1029.4444638330774</v>
      </c>
      <c r="L450" s="304">
        <f t="shared" ca="1" si="174"/>
        <v>1064.2784107507887</v>
      </c>
      <c r="M450" s="306">
        <f t="shared" ca="1" si="190"/>
        <v>1.2178037557605486</v>
      </c>
      <c r="N450" s="304">
        <f t="shared" ca="1" si="191"/>
        <v>69.775015480259952</v>
      </c>
      <c r="P450" s="310">
        <f t="shared" ca="1" si="192"/>
        <v>23</v>
      </c>
      <c r="Q450" s="304">
        <f t="shared" ca="1" si="193"/>
        <v>0</v>
      </c>
      <c r="R450" s="306">
        <f t="shared" ca="1" si="194"/>
        <v>0</v>
      </c>
      <c r="S450" s="307">
        <f t="shared" ca="1" si="195"/>
        <v>8.0749999999999993</v>
      </c>
      <c r="T450" s="304">
        <f t="shared" ca="1" si="175"/>
        <v>79.21575</v>
      </c>
      <c r="U450" s="311">
        <f t="shared" ca="1" si="176"/>
        <v>0</v>
      </c>
      <c r="V450" s="306">
        <f t="shared" ca="1" si="177"/>
        <v>1.1050663069950004</v>
      </c>
      <c r="W450" s="304">
        <f t="shared" ca="1" si="178"/>
        <v>29.019884612265859</v>
      </c>
      <c r="Y450" s="314" t="str">
        <f t="shared" ca="1" si="196"/>
        <v/>
      </c>
      <c r="Z450" s="315" t="str">
        <f t="shared" ca="1" si="197"/>
        <v/>
      </c>
      <c r="AA450" s="316" t="str">
        <f t="shared" ca="1" si="198"/>
        <v/>
      </c>
      <c r="AC450" s="310" t="e">
        <f t="shared" ca="1" si="199"/>
        <v>#N/A</v>
      </c>
      <c r="AD450" s="323" t="e">
        <f t="shared" ca="1" si="200"/>
        <v>#N/A</v>
      </c>
      <c r="AE450" s="324">
        <f t="shared" ca="1" si="179"/>
        <v>1029.4444638330774</v>
      </c>
      <c r="AG450" s="306">
        <f t="shared" ca="1" si="201"/>
        <v>-12.918270415060899</v>
      </c>
      <c r="AH450" s="304">
        <f t="shared" ca="1" si="202"/>
        <v>-3.7005744480750282</v>
      </c>
    </row>
    <row r="451" spans="1:34" x14ac:dyDescent="0.2">
      <c r="A451" s="347">
        <f t="shared" ca="1" si="180"/>
        <v>0.1</v>
      </c>
      <c r="B451" s="304">
        <f t="shared" ca="1" si="181"/>
        <v>8.6999999999999424</v>
      </c>
      <c r="D451" s="306">
        <f t="shared" ca="1" si="182"/>
        <v>-1.2424011235982646</v>
      </c>
      <c r="E451" s="307">
        <f t="shared" ca="1" si="183"/>
        <v>-13.182208925575839</v>
      </c>
      <c r="F451" s="304">
        <f t="shared" ca="1" si="184"/>
        <v>13.240626598067387</v>
      </c>
      <c r="G451" s="306">
        <f t="shared" ca="1" si="185"/>
        <v>31.061298532420501</v>
      </c>
      <c r="H451" s="307">
        <f t="shared" ca="1" si="186"/>
        <v>83.327671460018649</v>
      </c>
      <c r="I451" s="304">
        <f t="shared" ca="1" si="187"/>
        <v>88.92865172411507</v>
      </c>
      <c r="J451" s="306">
        <f t="shared" ca="1" si="188"/>
        <v>273.17276375302163</v>
      </c>
      <c r="K451" s="307">
        <f t="shared" ca="1" si="189"/>
        <v>1037.8431420237071</v>
      </c>
      <c r="L451" s="304">
        <f t="shared" ca="1" si="174"/>
        <v>1073.1923156182702</v>
      </c>
      <c r="M451" s="306">
        <f t="shared" ca="1" si="190"/>
        <v>1.2139901390896135</v>
      </c>
      <c r="N451" s="304">
        <f t="shared" ca="1" si="191"/>
        <v>69.556511340334637</v>
      </c>
      <c r="P451" s="310">
        <f t="shared" ca="1" si="192"/>
        <v>23</v>
      </c>
      <c r="Q451" s="304">
        <f t="shared" ca="1" si="193"/>
        <v>0</v>
      </c>
      <c r="R451" s="306">
        <f t="shared" ca="1" si="194"/>
        <v>0</v>
      </c>
      <c r="S451" s="307">
        <f t="shared" ca="1" si="195"/>
        <v>8.0749999999999993</v>
      </c>
      <c r="T451" s="304">
        <f t="shared" ca="1" si="175"/>
        <v>79.21575</v>
      </c>
      <c r="U451" s="311">
        <f t="shared" ca="1" si="176"/>
        <v>0</v>
      </c>
      <c r="V451" s="306">
        <f t="shared" ca="1" si="177"/>
        <v>1.1041361034117168</v>
      </c>
      <c r="W451" s="304">
        <f t="shared" ca="1" si="178"/>
        <v>28.178913325952063</v>
      </c>
      <c r="Y451" s="314" t="str">
        <f t="shared" ca="1" si="196"/>
        <v/>
      </c>
      <c r="Z451" s="315" t="str">
        <f t="shared" ca="1" si="197"/>
        <v/>
      </c>
      <c r="AA451" s="316" t="str">
        <f t="shared" ca="1" si="198"/>
        <v/>
      </c>
      <c r="AC451" s="310" t="e">
        <f t="shared" ca="1" si="199"/>
        <v>#N/A</v>
      </c>
      <c r="AD451" s="323" t="e">
        <f t="shared" ca="1" si="200"/>
        <v>#N/A</v>
      </c>
      <c r="AE451" s="324">
        <f t="shared" ca="1" si="179"/>
        <v>1037.8431420237071</v>
      </c>
      <c r="AG451" s="306">
        <f t="shared" ca="1" si="201"/>
        <v>-12.798932331923567</v>
      </c>
      <c r="AH451" s="304">
        <f t="shared" ca="1" si="202"/>
        <v>-3.5937937600329239</v>
      </c>
    </row>
    <row r="452" spans="1:34" x14ac:dyDescent="0.2">
      <c r="A452" s="347">
        <f t="shared" ca="1" si="180"/>
        <v>0.1</v>
      </c>
      <c r="B452" s="304">
        <f t="shared" ca="1" si="181"/>
        <v>8.7999999999999421</v>
      </c>
      <c r="D452" s="306">
        <f t="shared" ca="1" si="182"/>
        <v>-1.2188762364550789</v>
      </c>
      <c r="E452" s="307">
        <f t="shared" ca="1" si="183"/>
        <v>-13.07986067487624</v>
      </c>
      <c r="F452" s="304">
        <f t="shared" ca="1" si="184"/>
        <v>13.136529775932791</v>
      </c>
      <c r="G452" s="306">
        <f t="shared" ca="1" si="185"/>
        <v>30.939410908774992</v>
      </c>
      <c r="H452" s="307">
        <f t="shared" ca="1" si="186"/>
        <v>82.019685392531031</v>
      </c>
      <c r="I452" s="304">
        <f t="shared" ca="1" si="187"/>
        <v>87.661142698870819</v>
      </c>
      <c r="J452" s="306">
        <f t="shared" ca="1" si="188"/>
        <v>276.27279922508143</v>
      </c>
      <c r="K452" s="307">
        <f t="shared" ca="1" si="189"/>
        <v>1046.1105098663345</v>
      </c>
      <c r="L452" s="304">
        <f t="shared" ref="L452:L515" ca="1" si="203">SQRT(pos_x^2+pos_z^2)</f>
        <v>1081.9768289776193</v>
      </c>
      <c r="M452" s="306">
        <f t="shared" ca="1" si="190"/>
        <v>1.2100813621676854</v>
      </c>
      <c r="N452" s="304">
        <f t="shared" ca="1" si="191"/>
        <v>69.332554919650022</v>
      </c>
      <c r="P452" s="310">
        <f t="shared" ca="1" si="192"/>
        <v>23</v>
      </c>
      <c r="Q452" s="304">
        <f t="shared" ca="1" si="193"/>
        <v>0</v>
      </c>
      <c r="R452" s="306">
        <f t="shared" ca="1" si="194"/>
        <v>0</v>
      </c>
      <c r="S452" s="307">
        <f t="shared" ca="1" si="195"/>
        <v>8.0749999999999993</v>
      </c>
      <c r="T452" s="304">
        <f t="shared" ref="T452:T515" ca="1" si="204">m*g</f>
        <v>79.21575</v>
      </c>
      <c r="U452" s="311">
        <f t="shared" ref="U452:U515" ca="1" si="205">IF(pos_xz&lt;L_rampe,Poids*COS(Beta),0)</f>
        <v>0</v>
      </c>
      <c r="V452" s="306">
        <f t="shared" ref="V452:V515" ca="1" si="206">Rho_moyen*(20000-Alt_rampe-pos_z)/(20000+Alt_rampe+pos_z)</f>
        <v>1.1032211683260424</v>
      </c>
      <c r="W452" s="304">
        <f t="shared" ref="W452:W515" ca="1" si="207">1/2*Rho*Sref*Cx*vit_xz^2</f>
        <v>27.358674733849949</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1046.1105098663345</v>
      </c>
      <c r="AG452" s="306">
        <f t="shared" ca="1" si="201"/>
        <v>-12.681786913988345</v>
      </c>
      <c r="AH452" s="304">
        <f t="shared" ca="1" si="202"/>
        <v>-3.4896487090962309</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-1.1957969406719986</v>
      </c>
      <c r="E453" s="307">
        <f t="shared" ref="E453:E516" ca="1" si="212">IF(AND(L452&lt;L_rampe,Poussee&lt;Poids*SIN(M452)),0,(-W452+Poussee)/m*SIN(M452)+U452/m*COS(M452)-Poids/m)</f>
        <v>-12.980030908360037</v>
      </c>
      <c r="F453" s="304">
        <f t="shared" ref="F453:F516" ca="1" si="213">SQRT(acc_x^2+acc_z^2)</f>
        <v>13.034996459734939</v>
      </c>
      <c r="G453" s="306">
        <f t="shared" ref="G453:G516" ca="1" si="214">G452+acc_x*pas</f>
        <v>30.819831214707794</v>
      </c>
      <c r="H453" s="307">
        <f t="shared" ref="H453:H516" ca="1" si="215">H452+acc_z*pas</f>
        <v>80.721682301695026</v>
      </c>
      <c r="I453" s="304">
        <f t="shared" ref="I453:I516" ca="1" si="216">SQRT(vit_x^2+vit_z^2)</f>
        <v>86.405161823347456</v>
      </c>
      <c r="J453" s="306">
        <f t="shared" ref="J453:J516" ca="1" si="217">J452+0.5*(vit_x+G452)*pas*(K452&gt;=0)</f>
        <v>279.36076133125556</v>
      </c>
      <c r="K453" s="307">
        <f t="shared" ref="K453:K516" ca="1" si="218">K452+0.5*(vit_z+H452)*pas</f>
        <v>1054.2475782510458</v>
      </c>
      <c r="L453" s="304">
        <f t="shared" ca="1" si="203"/>
        <v>1090.6330231658005</v>
      </c>
      <c r="M453" s="306">
        <f t="shared" ref="M453:M516" ca="1" si="219">IF(AND(L452&gt;L_rampe,G453&gt;0),ATAN2(G453,H453),$M$4)</f>
        <v>1.2060742140604086</v>
      </c>
      <c r="N453" s="304">
        <f t="shared" ref="N453:N516" ca="1" si="220">DEGREES(Beta)</f>
        <v>69.102962245219217</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8.0749999999999993</v>
      </c>
      <c r="T453" s="304">
        <f t="shared" ca="1" si="204"/>
        <v>79.21575</v>
      </c>
      <c r="U453" s="311">
        <f t="shared" ca="1" si="205"/>
        <v>0</v>
      </c>
      <c r="V453" s="306">
        <f t="shared" ca="1" si="206"/>
        <v>1.1023213548897757</v>
      </c>
      <c r="W453" s="304">
        <f t="shared" ca="1" si="207"/>
        <v>26.558638729126383</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1054.2475782510458</v>
      </c>
      <c r="AG453" s="306">
        <f t="shared" ref="AG453:AG516" ca="1" si="230">IF(AND(L452&lt;L_rampe,Poussee&lt;Poids*SIN(M452)),0,(-W452+Poussee)/m-Poids*SIN(M452)/m)</f>
        <v>-12.566745886306089</v>
      </c>
      <c r="AH453" s="304">
        <f t="shared" ref="AH453:AH516" ca="1" si="231">IF(AND(L452&lt;L_rampe,Poussee&lt;Poids*SIN(M452)), g*SIN(M452), (-W452+Poussee)/m)</f>
        <v>-3.388071174470582</v>
      </c>
    </row>
    <row r="454" spans="1:34" x14ac:dyDescent="0.2">
      <c r="A454" s="347">
        <f t="shared" ca="1" si="209"/>
        <v>0.1</v>
      </c>
      <c r="B454" s="304">
        <f t="shared" ca="1" si="210"/>
        <v>8.9999999999999414</v>
      </c>
      <c r="D454" s="306">
        <f t="shared" ca="1" si="211"/>
        <v>-1.1731508198256291</v>
      </c>
      <c r="E454" s="307">
        <f t="shared" ca="1" si="212"/>
        <v>-12.882654976927503</v>
      </c>
      <c r="F454" s="304">
        <f t="shared" ca="1" si="213"/>
        <v>12.935960810879589</v>
      </c>
      <c r="G454" s="306">
        <f t="shared" ca="1" si="214"/>
        <v>30.702516132725229</v>
      </c>
      <c r="H454" s="307">
        <f t="shared" ca="1" si="215"/>
        <v>79.433416804002277</v>
      </c>
      <c r="I454" s="304">
        <f t="shared" ca="1" si="216"/>
        <v>85.160508465124863</v>
      </c>
      <c r="J454" s="306">
        <f t="shared" ca="1" si="217"/>
        <v>282.4368786986272</v>
      </c>
      <c r="K454" s="307">
        <f t="shared" ca="1" si="218"/>
        <v>1062.2553332063305</v>
      </c>
      <c r="L454" s="304">
        <f t="shared" ca="1" si="203"/>
        <v>1099.1619459271301</v>
      </c>
      <c r="M454" s="306">
        <f t="shared" ca="1" si="219"/>
        <v>1.2019653426339438</v>
      </c>
      <c r="N454" s="304">
        <f t="shared" ca="1" si="220"/>
        <v>68.867541253920891</v>
      </c>
      <c r="P454" s="310">
        <f t="shared" ca="1" si="221"/>
        <v>23</v>
      </c>
      <c r="Q454" s="304">
        <f t="shared" ca="1" si="222"/>
        <v>0</v>
      </c>
      <c r="R454" s="306">
        <f t="shared" ca="1" si="223"/>
        <v>0</v>
      </c>
      <c r="S454" s="307">
        <f t="shared" ca="1" si="224"/>
        <v>8.0749999999999993</v>
      </c>
      <c r="T454" s="304">
        <f t="shared" ca="1" si="204"/>
        <v>79.21575</v>
      </c>
      <c r="U454" s="311">
        <f t="shared" ca="1" si="205"/>
        <v>0</v>
      </c>
      <c r="V454" s="306">
        <f t="shared" ca="1" si="206"/>
        <v>1.1014365199650575</v>
      </c>
      <c r="W454" s="304">
        <f t="shared" ca="1" si="207"/>
        <v>25.778294350328817</v>
      </c>
      <c r="Y454" s="314" t="str">
        <f t="shared" ca="1" si="225"/>
        <v/>
      </c>
      <c r="Z454" s="315" t="str">
        <f t="shared" ca="1" si="226"/>
        <v/>
      </c>
      <c r="AA454" s="316" t="str">
        <f t="shared" ca="1" si="227"/>
        <v/>
      </c>
      <c r="AC454" s="310">
        <f t="shared" ca="1" si="228"/>
        <v>8.9999999999999414</v>
      </c>
      <c r="AD454" s="323">
        <f t="shared" ca="1" si="229"/>
        <v>282.4368786986272</v>
      </c>
      <c r="AE454" s="324">
        <f t="shared" ca="1" si="208"/>
        <v>1062.2553332063305</v>
      </c>
      <c r="AG454" s="306">
        <f t="shared" ca="1" si="230"/>
        <v>-12.453722321662863</v>
      </c>
      <c r="AH454" s="304">
        <f t="shared" ca="1" si="231"/>
        <v>-3.2889955082509457</v>
      </c>
    </row>
    <row r="455" spans="1:34" x14ac:dyDescent="0.2">
      <c r="A455" s="347">
        <f t="shared" ca="1" si="209"/>
        <v>0.1</v>
      </c>
      <c r="B455" s="304">
        <f t="shared" ca="1" si="210"/>
        <v>9.099999999999941</v>
      </c>
      <c r="D455" s="306">
        <f t="shared" ca="1" si="211"/>
        <v>-1.1509259170923747</v>
      </c>
      <c r="E455" s="307">
        <f t="shared" ca="1" si="212"/>
        <v>-12.787670549466213</v>
      </c>
      <c r="F455" s="304">
        <f t="shared" ca="1" si="213"/>
        <v>12.839359351163921</v>
      </c>
      <c r="G455" s="306">
        <f t="shared" ca="1" si="214"/>
        <v>30.58742354101599</v>
      </c>
      <c r="H455" s="307">
        <f t="shared" ca="1" si="215"/>
        <v>78.15464974905565</v>
      </c>
      <c r="I455" s="304">
        <f t="shared" ca="1" si="216"/>
        <v>83.92699063039889</v>
      </c>
      <c r="J455" s="306">
        <f t="shared" ca="1" si="217"/>
        <v>285.50137568231423</v>
      </c>
      <c r="K455" s="307">
        <f t="shared" ca="1" si="218"/>
        <v>1070.1347365339834</v>
      </c>
      <c r="L455" s="304">
        <f t="shared" ca="1" si="203"/>
        <v>1107.5646210732591</v>
      </c>
      <c r="M455" s="306">
        <f t="shared" ca="1" si="219"/>
        <v>1.1977512472217826</v>
      </c>
      <c r="N455" s="304">
        <f t="shared" ca="1" si="220"/>
        <v>68.626091372338607</v>
      </c>
      <c r="P455" s="310">
        <f t="shared" ca="1" si="221"/>
        <v>23</v>
      </c>
      <c r="Q455" s="304">
        <f t="shared" ca="1" si="222"/>
        <v>0</v>
      </c>
      <c r="R455" s="306">
        <f t="shared" ca="1" si="223"/>
        <v>0</v>
      </c>
      <c r="S455" s="307">
        <f t="shared" ca="1" si="224"/>
        <v>8.0749999999999993</v>
      </c>
      <c r="T455" s="304">
        <f t="shared" ca="1" si="204"/>
        <v>79.21575</v>
      </c>
      <c r="U455" s="311">
        <f t="shared" ca="1" si="205"/>
        <v>0</v>
      </c>
      <c r="V455" s="306">
        <f t="shared" ca="1" si="206"/>
        <v>1.1005665240259614</v>
      </c>
      <c r="W455" s="304">
        <f t="shared" ca="1" si="207"/>
        <v>25.017148998631836</v>
      </c>
      <c r="Y455" s="314" t="str">
        <f t="shared" ca="1" si="225"/>
        <v/>
      </c>
      <c r="Z455" s="315" t="str">
        <f t="shared" ca="1" si="226"/>
        <v/>
      </c>
      <c r="AA455" s="316" t="str">
        <f t="shared" ca="1" si="227"/>
        <v/>
      </c>
      <c r="AC455" s="310" t="e">
        <f t="shared" ca="1" si="228"/>
        <v>#N/A</v>
      </c>
      <c r="AD455" s="323" t="e">
        <f t="shared" ca="1" si="229"/>
        <v>#N/A</v>
      </c>
      <c r="AE455" s="324">
        <f t="shared" ca="1" si="208"/>
        <v>1070.1347365339834</v>
      </c>
      <c r="AG455" s="306">
        <f t="shared" ca="1" si="230"/>
        <v>-12.342630465570384</v>
      </c>
      <c r="AH455" s="304">
        <f t="shared" ca="1" si="231"/>
        <v>-3.1923584334772532</v>
      </c>
    </row>
    <row r="456" spans="1:34" x14ac:dyDescent="0.2">
      <c r="A456" s="347">
        <f t="shared" ca="1" si="209"/>
        <v>0.1</v>
      </c>
      <c r="B456" s="304">
        <f t="shared" ca="1" si="210"/>
        <v>9.1999999999999407</v>
      </c>
      <c r="D456" s="306">
        <f t="shared" ca="1" si="211"/>
        <v>-1.1291107182345164</v>
      </c>
      <c r="E456" s="307">
        <f t="shared" ca="1" si="212"/>
        <v>-12.695017516862492</v>
      </c>
      <c r="F456" s="304">
        <f t="shared" ca="1" si="213"/>
        <v>12.745130865058922</v>
      </c>
      <c r="G456" s="306">
        <f t="shared" ca="1" si="214"/>
        <v>30.47451246919254</v>
      </c>
      <c r="H456" s="307">
        <f t="shared" ca="1" si="215"/>
        <v>76.885147997369401</v>
      </c>
      <c r="I456" s="304">
        <f t="shared" ca="1" si="216"/>
        <v>82.704424868397268</v>
      </c>
      <c r="J456" s="306">
        <f t="shared" ca="1" si="217"/>
        <v>288.55447248282468</v>
      </c>
      <c r="K456" s="307">
        <f t="shared" ca="1" si="218"/>
        <v>1077.8867264213047</v>
      </c>
      <c r="L456" s="304">
        <f t="shared" ca="1" si="203"/>
        <v>1115.8420491203394</v>
      </c>
      <c r="M456" s="306">
        <f t="shared" ca="1" si="219"/>
        <v>1.1934282708674337</v>
      </c>
      <c r="N456" s="304">
        <f t="shared" ca="1" si="220"/>
        <v>68.378403072299577</v>
      </c>
      <c r="P456" s="310">
        <f t="shared" ca="1" si="221"/>
        <v>23</v>
      </c>
      <c r="Q456" s="304">
        <f t="shared" ca="1" si="222"/>
        <v>0</v>
      </c>
      <c r="R456" s="306">
        <f t="shared" ca="1" si="223"/>
        <v>0</v>
      </c>
      <c r="S456" s="307">
        <f t="shared" ca="1" si="224"/>
        <v>8.0749999999999993</v>
      </c>
      <c r="T456" s="304">
        <f t="shared" ca="1" si="204"/>
        <v>79.21575</v>
      </c>
      <c r="U456" s="311">
        <f t="shared" ca="1" si="205"/>
        <v>0</v>
      </c>
      <c r="V456" s="306">
        <f t="shared" ca="1" si="206"/>
        <v>1.0997112310636958</v>
      </c>
      <c r="W456" s="304">
        <f t="shared" ca="1" si="207"/>
        <v>24.274727693291005</v>
      </c>
      <c r="Y456" s="314" t="str">
        <f t="shared" ca="1" si="225"/>
        <v/>
      </c>
      <c r="Z456" s="315" t="str">
        <f t="shared" ca="1" si="226"/>
        <v/>
      </c>
      <c r="AA456" s="316" t="str">
        <f t="shared" ca="1" si="227"/>
        <v/>
      </c>
      <c r="AC456" s="310" t="e">
        <f t="shared" ca="1" si="228"/>
        <v>#N/A</v>
      </c>
      <c r="AD456" s="323" t="e">
        <f t="shared" ca="1" si="229"/>
        <v>#N/A</v>
      </c>
      <c r="AE456" s="324">
        <f t="shared" ca="1" si="208"/>
        <v>1077.8867264213047</v>
      </c>
      <c r="AG456" s="306">
        <f t="shared" ca="1" si="230"/>
        <v>-12.233385560949364</v>
      </c>
      <c r="AH456" s="304">
        <f t="shared" ca="1" si="231"/>
        <v>-3.0980989471989893</v>
      </c>
    </row>
    <row r="457" spans="1:34" x14ac:dyDescent="0.2">
      <c r="A457" s="347">
        <f t="shared" ca="1" si="209"/>
        <v>0.1</v>
      </c>
      <c r="B457" s="304">
        <f t="shared" ca="1" si="210"/>
        <v>9.2999999999999403</v>
      </c>
      <c r="D457" s="306">
        <f t="shared" ca="1" si="211"/>
        <v>-1.1076941355628318</v>
      </c>
      <c r="E457" s="307">
        <f t="shared" ca="1" si="212"/>
        <v>-12.604637900595201</v>
      </c>
      <c r="F457" s="304">
        <f t="shared" ca="1" si="213"/>
        <v>12.65321630665821</v>
      </c>
      <c r="G457" s="306">
        <f t="shared" ca="1" si="214"/>
        <v>30.363743055636256</v>
      </c>
      <c r="H457" s="307">
        <f t="shared" ca="1" si="215"/>
        <v>75.624684207309883</v>
      </c>
      <c r="I457" s="304">
        <f t="shared" ca="1" si="216"/>
        <v>81.492636193732523</v>
      </c>
      <c r="J457" s="306">
        <f t="shared" ca="1" si="217"/>
        <v>291.5963852590661</v>
      </c>
      <c r="K457" s="307">
        <f t="shared" ca="1" si="218"/>
        <v>1085.5122180315386</v>
      </c>
      <c r="L457" s="304">
        <f t="shared" ca="1" si="203"/>
        <v>1123.9952079043328</v>
      </c>
      <c r="M457" s="306">
        <f t="shared" ca="1" si="219"/>
        <v>1.1889925921179041</v>
      </c>
      <c r="N457" s="304">
        <f t="shared" ca="1" si="220"/>
        <v>68.12425740067566</v>
      </c>
      <c r="P457" s="310">
        <f t="shared" ca="1" si="221"/>
        <v>23</v>
      </c>
      <c r="Q457" s="304">
        <f t="shared" ca="1" si="222"/>
        <v>0</v>
      </c>
      <c r="R457" s="306">
        <f t="shared" ca="1" si="223"/>
        <v>0</v>
      </c>
      <c r="S457" s="307">
        <f t="shared" ca="1" si="224"/>
        <v>8.0749999999999993</v>
      </c>
      <c r="T457" s="304">
        <f t="shared" ca="1" si="204"/>
        <v>79.21575</v>
      </c>
      <c r="U457" s="311">
        <f t="shared" ca="1" si="205"/>
        <v>0</v>
      </c>
      <c r="V457" s="306">
        <f t="shared" ca="1" si="206"/>
        <v>1.0988705084952617</v>
      </c>
      <c r="W457" s="304">
        <f t="shared" ca="1" si="207"/>
        <v>23.550572363203241</v>
      </c>
      <c r="Y457" s="314" t="str">
        <f t="shared" ca="1" si="225"/>
        <v/>
      </c>
      <c r="Z457" s="315" t="str">
        <f t="shared" ca="1" si="226"/>
        <v/>
      </c>
      <c r="AA457" s="316" t="str">
        <f t="shared" ca="1" si="227"/>
        <v/>
      </c>
      <c r="AC457" s="310" t="e">
        <f t="shared" ca="1" si="228"/>
        <v>#N/A</v>
      </c>
      <c r="AD457" s="323" t="e">
        <f t="shared" ca="1" si="229"/>
        <v>#N/A</v>
      </c>
      <c r="AE457" s="324">
        <f t="shared" ca="1" si="208"/>
        <v>1085.5122180315386</v>
      </c>
      <c r="AG457" s="306">
        <f t="shared" ca="1" si="230"/>
        <v>-12.125903671811715</v>
      </c>
      <c r="AH457" s="304">
        <f t="shared" ca="1" si="231"/>
        <v>-3.0061582282713322</v>
      </c>
    </row>
    <row r="458" spans="1:34" x14ac:dyDescent="0.2">
      <c r="A458" s="347">
        <f t="shared" ca="1" si="209"/>
        <v>0.1</v>
      </c>
      <c r="B458" s="304">
        <f t="shared" ca="1" si="210"/>
        <v>9.39999999999994</v>
      </c>
      <c r="D458" s="306">
        <f t="shared" ca="1" si="211"/>
        <v>-1.0866654928334718</v>
      </c>
      <c r="E458" s="307">
        <f t="shared" ca="1" si="212"/>
        <v>-12.516475765650299</v>
      </c>
      <c r="F458" s="304">
        <f t="shared" ca="1" si="213"/>
        <v>12.563558711027152</v>
      </c>
      <c r="G458" s="306">
        <f t="shared" ca="1" si="214"/>
        <v>30.255076506352907</v>
      </c>
      <c r="H458" s="307">
        <f t="shared" ca="1" si="215"/>
        <v>74.373036630744849</v>
      </c>
      <c r="I458" s="304">
        <f t="shared" ca="1" si="216"/>
        <v>80.291458026887156</v>
      </c>
      <c r="J458" s="306">
        <f t="shared" ca="1" si="217"/>
        <v>294.62732623716556</v>
      </c>
      <c r="K458" s="307">
        <f t="shared" ca="1" si="218"/>
        <v>1093.0121040734414</v>
      </c>
      <c r="L458" s="304">
        <f t="shared" ca="1" si="203"/>
        <v>1132.0250531753759</v>
      </c>
      <c r="M458" s="306">
        <f t="shared" ca="1" si="219"/>
        <v>1.184440216341659</v>
      </c>
      <c r="N458" s="304">
        <f t="shared" ca="1" si="220"/>
        <v>67.863425481939217</v>
      </c>
      <c r="P458" s="310">
        <f t="shared" ca="1" si="221"/>
        <v>23</v>
      </c>
      <c r="Q458" s="304">
        <f t="shared" ca="1" si="222"/>
        <v>0</v>
      </c>
      <c r="R458" s="306">
        <f t="shared" ca="1" si="223"/>
        <v>0</v>
      </c>
      <c r="S458" s="307">
        <f t="shared" ca="1" si="224"/>
        <v>8.0749999999999993</v>
      </c>
      <c r="T458" s="304">
        <f t="shared" ca="1" si="204"/>
        <v>79.21575</v>
      </c>
      <c r="U458" s="311">
        <f t="shared" ca="1" si="205"/>
        <v>0</v>
      </c>
      <c r="V458" s="306">
        <f t="shared" ca="1" si="206"/>
        <v>1.0980442270754311</v>
      </c>
      <c r="W458" s="304">
        <f t="shared" ca="1" si="207"/>
        <v>22.844241172602938</v>
      </c>
      <c r="Y458" s="314" t="str">
        <f t="shared" ca="1" si="225"/>
        <v/>
      </c>
      <c r="Z458" s="315" t="str">
        <f t="shared" ca="1" si="226"/>
        <v/>
      </c>
      <c r="AA458" s="316" t="str">
        <f t="shared" ca="1" si="227"/>
        <v/>
      </c>
      <c r="AC458" s="310" t="e">
        <f t="shared" ca="1" si="228"/>
        <v>#N/A</v>
      </c>
      <c r="AD458" s="323" t="e">
        <f t="shared" ca="1" si="229"/>
        <v>#N/A</v>
      </c>
      <c r="AE458" s="324">
        <f t="shared" ca="1" si="208"/>
        <v>1093.0121040734414</v>
      </c>
      <c r="AG458" s="306">
        <f t="shared" ca="1" si="230"/>
        <v>-12.020101505231569</v>
      </c>
      <c r="AH458" s="304">
        <f t="shared" ca="1" si="231"/>
        <v>-2.9164795496226925</v>
      </c>
    </row>
    <row r="459" spans="1:34" x14ac:dyDescent="0.2">
      <c r="A459" s="347">
        <f t="shared" ca="1" si="209"/>
        <v>0.1</v>
      </c>
      <c r="B459" s="304">
        <f t="shared" ca="1" si="210"/>
        <v>9.4999999999999396</v>
      </c>
      <c r="D459" s="306">
        <f t="shared" ca="1" si="211"/>
        <v>-1.0660145110403407</v>
      </c>
      <c r="E459" s="307">
        <f t="shared" ca="1" si="212"/>
        <v>-12.43047713750984</v>
      </c>
      <c r="F459" s="304">
        <f t="shared" ca="1" si="213"/>
        <v>12.476103109701498</v>
      </c>
      <c r="G459" s="306">
        <f t="shared" ca="1" si="214"/>
        <v>30.148475055248873</v>
      </c>
      <c r="H459" s="307">
        <f t="shared" ca="1" si="215"/>
        <v>73.129988916993867</v>
      </c>
      <c r="I459" s="304">
        <f t="shared" ca="1" si="216"/>
        <v>79.100732153100893</v>
      </c>
      <c r="J459" s="306">
        <f t="shared" ca="1" si="217"/>
        <v>297.64750381524567</v>
      </c>
      <c r="K459" s="307">
        <f t="shared" ca="1" si="218"/>
        <v>1100.3872553508284</v>
      </c>
      <c r="L459" s="304">
        <f t="shared" ca="1" si="203"/>
        <v>1139.9325191720675</v>
      </c>
      <c r="M459" s="306">
        <f t="shared" ca="1" si="219"/>
        <v>1.1797669665435007</v>
      </c>
      <c r="N459" s="304">
        <f t="shared" ca="1" si="220"/>
        <v>67.595667991894388</v>
      </c>
      <c r="P459" s="310">
        <f t="shared" ca="1" si="221"/>
        <v>23</v>
      </c>
      <c r="Q459" s="304">
        <f t="shared" ca="1" si="222"/>
        <v>0</v>
      </c>
      <c r="R459" s="306">
        <f t="shared" ca="1" si="223"/>
        <v>0</v>
      </c>
      <c r="S459" s="307">
        <f t="shared" ca="1" si="224"/>
        <v>8.0749999999999993</v>
      </c>
      <c r="T459" s="304">
        <f t="shared" ca="1" si="204"/>
        <v>79.21575</v>
      </c>
      <c r="U459" s="311">
        <f t="shared" ca="1" si="205"/>
        <v>0</v>
      </c>
      <c r="V459" s="306">
        <f t="shared" ca="1" si="206"/>
        <v>1.0972322608119018</v>
      </c>
      <c r="W459" s="304">
        <f t="shared" ca="1" si="207"/>
        <v>22.155307879043427</v>
      </c>
      <c r="Y459" s="314" t="str">
        <f t="shared" ca="1" si="225"/>
        <v/>
      </c>
      <c r="Z459" s="315" t="str">
        <f t="shared" ca="1" si="226"/>
        <v/>
      </c>
      <c r="AA459" s="316" t="str">
        <f t="shared" ca="1" si="227"/>
        <v/>
      </c>
      <c r="AC459" s="310" t="e">
        <f t="shared" ca="1" si="228"/>
        <v>#N/A</v>
      </c>
      <c r="AD459" s="323" t="e">
        <f t="shared" ca="1" si="229"/>
        <v>#N/A</v>
      </c>
      <c r="AE459" s="324">
        <f t="shared" ca="1" si="208"/>
        <v>1100.3872553508284</v>
      </c>
      <c r="AG459" s="306">
        <f t="shared" ca="1" si="230"/>
        <v>-11.915896230875257</v>
      </c>
      <c r="AH459" s="304">
        <f t="shared" ca="1" si="231"/>
        <v>-2.8290081947495902</v>
      </c>
    </row>
    <row r="460" spans="1:34" x14ac:dyDescent="0.2">
      <c r="A460" s="347">
        <f t="shared" ca="1" si="209"/>
        <v>0.1</v>
      </c>
      <c r="B460" s="304">
        <f t="shared" ca="1" si="210"/>
        <v>9.5999999999999392</v>
      </c>
      <c r="D460" s="306">
        <f t="shared" ca="1" si="211"/>
        <v>-1.0457312950675921</v>
      </c>
      <c r="E460" s="307">
        <f t="shared" ca="1" si="212"/>
        <v>-12.346589922982934</v>
      </c>
      <c r="F460" s="304">
        <f t="shared" ca="1" si="213"/>
        <v>12.390796450099062</v>
      </c>
      <c r="G460" s="306">
        <f t="shared" ca="1" si="214"/>
        <v>30.043901925742116</v>
      </c>
      <c r="H460" s="307">
        <f t="shared" ca="1" si="215"/>
        <v>71.895329924695574</v>
      </c>
      <c r="I460" s="304">
        <f t="shared" ca="1" si="216"/>
        <v>77.920308700007325</v>
      </c>
      <c r="J460" s="306">
        <f t="shared" ca="1" si="217"/>
        <v>300.65712266429523</v>
      </c>
      <c r="K460" s="307">
        <f t="shared" ca="1" si="218"/>
        <v>1107.6385212929129</v>
      </c>
      <c r="L460" s="304">
        <f t="shared" ca="1" si="203"/>
        <v>1147.7185191765111</v>
      </c>
      <c r="M460" s="306">
        <f t="shared" ca="1" si="219"/>
        <v>1.1749684736475792</v>
      </c>
      <c r="N460" s="304">
        <f t="shared" ca="1" si="220"/>
        <v>67.320734600934571</v>
      </c>
      <c r="P460" s="310">
        <f t="shared" ca="1" si="221"/>
        <v>23</v>
      </c>
      <c r="Q460" s="304">
        <f t="shared" ca="1" si="222"/>
        <v>0</v>
      </c>
      <c r="R460" s="306">
        <f t="shared" ca="1" si="223"/>
        <v>0</v>
      </c>
      <c r="S460" s="307">
        <f t="shared" ca="1" si="224"/>
        <v>8.0749999999999993</v>
      </c>
      <c r="T460" s="304">
        <f t="shared" ca="1" si="204"/>
        <v>79.21575</v>
      </c>
      <c r="U460" s="311">
        <f t="shared" ca="1" si="205"/>
        <v>0</v>
      </c>
      <c r="V460" s="306">
        <f t="shared" ca="1" si="206"/>
        <v>1.0964344868834994</v>
      </c>
      <c r="W460" s="304">
        <f t="shared" ca="1" si="207"/>
        <v>21.483361221926121</v>
      </c>
      <c r="Y460" s="314" t="str">
        <f t="shared" ca="1" si="225"/>
        <v/>
      </c>
      <c r="Z460" s="315" t="str">
        <f t="shared" ca="1" si="226"/>
        <v/>
      </c>
      <c r="AA460" s="316" t="str">
        <f t="shared" ca="1" si="227"/>
        <v/>
      </c>
      <c r="AC460" s="310" t="e">
        <f t="shared" ca="1" si="228"/>
        <v>#N/A</v>
      </c>
      <c r="AD460" s="323" t="e">
        <f t="shared" ca="1" si="229"/>
        <v>#N/A</v>
      </c>
      <c r="AE460" s="324">
        <f t="shared" ca="1" si="208"/>
        <v>1107.6385212929129</v>
      </c>
      <c r="AG460" s="306">
        <f t="shared" ca="1" si="230"/>
        <v>-11.813205297337024</v>
      </c>
      <c r="AH460" s="304">
        <f t="shared" ca="1" si="231"/>
        <v>-2.7436913782097125</v>
      </c>
    </row>
    <row r="461" spans="1:34" x14ac:dyDescent="0.2">
      <c r="A461" s="347">
        <f t="shared" ca="1" si="209"/>
        <v>0.1</v>
      </c>
      <c r="B461" s="304">
        <f t="shared" ca="1" si="210"/>
        <v>9.6999999999999389</v>
      </c>
      <c r="D461" s="306">
        <f t="shared" ca="1" si="211"/>
        <v>-1.0258063211700932</v>
      </c>
      <c r="E461" s="307">
        <f t="shared" ca="1" si="212"/>
        <v>-12.264763834659282</v>
      </c>
      <c r="F461" s="304">
        <f t="shared" ca="1" si="213"/>
        <v>12.307587518621135</v>
      </c>
      <c r="G461" s="306">
        <f t="shared" ca="1" si="214"/>
        <v>29.941321293625105</v>
      </c>
      <c r="H461" s="307">
        <f t="shared" ca="1" si="215"/>
        <v>70.668853541229652</v>
      </c>
      <c r="I461" s="304">
        <f t="shared" ca="1" si="216"/>
        <v>76.750046134447729</v>
      </c>
      <c r="J461" s="306">
        <f t="shared" ca="1" si="217"/>
        <v>303.65638382526362</v>
      </c>
      <c r="K461" s="307">
        <f t="shared" ca="1" si="218"/>
        <v>1114.7667304662091</v>
      </c>
      <c r="L461" s="304">
        <f t="shared" ca="1" si="203"/>
        <v>1155.3839460509037</v>
      </c>
      <c r="M461" s="306">
        <f t="shared" ca="1" si="219"/>
        <v>1.1700401662185689</v>
      </c>
      <c r="N461" s="304">
        <f t="shared" ca="1" si="220"/>
        <v>67.038363385109321</v>
      </c>
      <c r="P461" s="310">
        <f t="shared" ca="1" si="221"/>
        <v>23</v>
      </c>
      <c r="Q461" s="304">
        <f t="shared" ca="1" si="222"/>
        <v>0</v>
      </c>
      <c r="R461" s="306">
        <f t="shared" ca="1" si="223"/>
        <v>0</v>
      </c>
      <c r="S461" s="307">
        <f t="shared" ca="1" si="224"/>
        <v>8.0749999999999993</v>
      </c>
      <c r="T461" s="304">
        <f t="shared" ca="1" si="204"/>
        <v>79.21575</v>
      </c>
      <c r="U461" s="311">
        <f t="shared" ca="1" si="205"/>
        <v>0</v>
      </c>
      <c r="V461" s="306">
        <f t="shared" ca="1" si="206"/>
        <v>1.0956507855612996</v>
      </c>
      <c r="W461" s="304">
        <f t="shared" ca="1" si="207"/>
        <v>20.828004339944673</v>
      </c>
      <c r="Y461" s="314" t="str">
        <f t="shared" ca="1" si="225"/>
        <v/>
      </c>
      <c r="Z461" s="315" t="str">
        <f t="shared" ca="1" si="226"/>
        <v/>
      </c>
      <c r="AA461" s="316" t="str">
        <f t="shared" ca="1" si="227"/>
        <v/>
      </c>
      <c r="AC461" s="310" t="e">
        <f t="shared" ca="1" si="228"/>
        <v>#N/A</v>
      </c>
      <c r="AD461" s="323" t="e">
        <f t="shared" ca="1" si="229"/>
        <v>#N/A</v>
      </c>
      <c r="AE461" s="324">
        <f t="shared" ca="1" si="208"/>
        <v>1114.7667304662091</v>
      </c>
      <c r="AG461" s="306">
        <f t="shared" ca="1" si="230"/>
        <v>-11.711946244500162</v>
      </c>
      <c r="AH461" s="304">
        <f t="shared" ca="1" si="231"/>
        <v>-2.660478169897972</v>
      </c>
    </row>
    <row r="462" spans="1:34" x14ac:dyDescent="0.2">
      <c r="A462" s="347">
        <f t="shared" ca="1" si="209"/>
        <v>0.1</v>
      </c>
      <c r="B462" s="304">
        <f t="shared" ca="1" si="210"/>
        <v>9.7999999999999385</v>
      </c>
      <c r="D462" s="306">
        <f t="shared" ca="1" si="211"/>
        <v>-1.0062304252528</v>
      </c>
      <c r="E462" s="307">
        <f t="shared" ca="1" si="212"/>
        <v>-12.184950318777663</v>
      </c>
      <c r="F462" s="304">
        <f t="shared" ca="1" si="213"/>
        <v>12.226426867232483</v>
      </c>
      <c r="G462" s="306">
        <f t="shared" ca="1" si="214"/>
        <v>29.840698251099823</v>
      </c>
      <c r="H462" s="307">
        <f t="shared" ca="1" si="215"/>
        <v>69.450358509351886</v>
      </c>
      <c r="I462" s="304">
        <f t="shared" ca="1" si="216"/>
        <v>75.589811278972633</v>
      </c>
      <c r="J462" s="306">
        <f t="shared" ca="1" si="217"/>
        <v>306.64548480249988</v>
      </c>
      <c r="K462" s="307">
        <f t="shared" ca="1" si="218"/>
        <v>1121.7726910687381</v>
      </c>
      <c r="L462" s="304">
        <f t="shared" ca="1" si="203"/>
        <v>1162.929672756422</v>
      </c>
      <c r="M462" s="306">
        <f t="shared" ca="1" si="219"/>
        <v>1.1649772595899341</v>
      </c>
      <c r="N462" s="304">
        <f t="shared" ca="1" si="220"/>
        <v>66.748280203219736</v>
      </c>
      <c r="P462" s="310">
        <f t="shared" ca="1" si="221"/>
        <v>23</v>
      </c>
      <c r="Q462" s="304">
        <f t="shared" ca="1" si="222"/>
        <v>0</v>
      </c>
      <c r="R462" s="306">
        <f t="shared" ca="1" si="223"/>
        <v>0</v>
      </c>
      <c r="S462" s="307">
        <f t="shared" ca="1" si="224"/>
        <v>8.0749999999999993</v>
      </c>
      <c r="T462" s="304">
        <f t="shared" ca="1" si="204"/>
        <v>79.21575</v>
      </c>
      <c r="U462" s="311">
        <f t="shared" ca="1" si="205"/>
        <v>0</v>
      </c>
      <c r="V462" s="306">
        <f t="shared" ca="1" si="206"/>
        <v>1.0948810401325579</v>
      </c>
      <c r="W462" s="304">
        <f t="shared" ca="1" si="207"/>
        <v>20.188854215909373</v>
      </c>
      <c r="Y462" s="314" t="str">
        <f t="shared" ca="1" si="225"/>
        <v/>
      </c>
      <c r="Z462" s="315" t="str">
        <f t="shared" ca="1" si="226"/>
        <v/>
      </c>
      <c r="AA462" s="316" t="str">
        <f t="shared" ca="1" si="227"/>
        <v/>
      </c>
      <c r="AC462" s="310" t="e">
        <f t="shared" ca="1" si="228"/>
        <v>#N/A</v>
      </c>
      <c r="AD462" s="323" t="e">
        <f t="shared" ca="1" si="229"/>
        <v>#N/A</v>
      </c>
      <c r="AE462" s="324">
        <f t="shared" ca="1" si="208"/>
        <v>1121.7726910687381</v>
      </c>
      <c r="AG462" s="306">
        <f t="shared" ca="1" si="230"/>
        <v>-11.612036511112466</v>
      </c>
      <c r="AH462" s="304">
        <f t="shared" ca="1" si="231"/>
        <v>-2.5793194229033651</v>
      </c>
    </row>
    <row r="463" spans="1:34" x14ac:dyDescent="0.2">
      <c r="A463" s="347">
        <f t="shared" ca="1" si="209"/>
        <v>0.1</v>
      </c>
      <c r="B463" s="304">
        <f t="shared" ca="1" si="210"/>
        <v>9.8999999999999382</v>
      </c>
      <c r="D463" s="306">
        <f t="shared" ca="1" si="211"/>
        <v>-0.98699479192296702</v>
      </c>
      <c r="E463" s="307">
        <f t="shared" ca="1" si="212"/>
        <v>-12.10710248631286</v>
      </c>
      <c r="F463" s="304">
        <f t="shared" ca="1" si="213"/>
        <v>12.147266743319918</v>
      </c>
      <c r="G463" s="306">
        <f t="shared" ca="1" si="214"/>
        <v>29.741998771907525</v>
      </c>
      <c r="H463" s="307">
        <f t="shared" ca="1" si="215"/>
        <v>68.2396482607206</v>
      </c>
      <c r="I463" s="304">
        <f t="shared" ca="1" si="216"/>
        <v>74.439479348629362</v>
      </c>
      <c r="J463" s="306">
        <f t="shared" ca="1" si="217"/>
        <v>309.62461965365026</v>
      </c>
      <c r="K463" s="307">
        <f t="shared" ca="1" si="218"/>
        <v>1128.6571914072417</v>
      </c>
      <c r="L463" s="304">
        <f t="shared" ca="1" si="203"/>
        <v>1170.3565528551335</v>
      </c>
      <c r="M463" s="306">
        <f t="shared" ca="1" si="219"/>
        <v>1.1597747443671873</v>
      </c>
      <c r="N463" s="304">
        <f t="shared" ca="1" si="220"/>
        <v>66.450198038103778</v>
      </c>
      <c r="P463" s="310">
        <f t="shared" ca="1" si="221"/>
        <v>23</v>
      </c>
      <c r="Q463" s="304">
        <f t="shared" ca="1" si="222"/>
        <v>0</v>
      </c>
      <c r="R463" s="306">
        <f t="shared" ca="1" si="223"/>
        <v>0</v>
      </c>
      <c r="S463" s="307">
        <f t="shared" ca="1" si="224"/>
        <v>8.0749999999999993</v>
      </c>
      <c r="T463" s="304">
        <f t="shared" ca="1" si="204"/>
        <v>79.21575</v>
      </c>
      <c r="U463" s="311">
        <f t="shared" ca="1" si="205"/>
        <v>0</v>
      </c>
      <c r="V463" s="306">
        <f t="shared" ca="1" si="206"/>
        <v>1.0941251368273268</v>
      </c>
      <c r="W463" s="304">
        <f t="shared" ca="1" si="207"/>
        <v>19.565541147508235</v>
      </c>
      <c r="Y463" s="314" t="str">
        <f t="shared" ca="1" si="225"/>
        <v/>
      </c>
      <c r="Z463" s="315" t="str">
        <f t="shared" ca="1" si="226"/>
        <v/>
      </c>
      <c r="AA463" s="316" t="str">
        <f t="shared" ca="1" si="227"/>
        <v/>
      </c>
      <c r="AC463" s="310" t="e">
        <f t="shared" ca="1" si="228"/>
        <v>#N/A</v>
      </c>
      <c r="AD463" s="323" t="e">
        <f t="shared" ca="1" si="229"/>
        <v>#N/A</v>
      </c>
      <c r="AE463" s="324">
        <f t="shared" ca="1" si="208"/>
        <v>1128.6571914072417</v>
      </c>
      <c r="AG463" s="306">
        <f t="shared" ca="1" si="230"/>
        <v>-11.513393236730709</v>
      </c>
      <c r="AH463" s="304">
        <f t="shared" ca="1" si="231"/>
        <v>-2.5001677047565791</v>
      </c>
    </row>
    <row r="464" spans="1:34" x14ac:dyDescent="0.2">
      <c r="A464" s="347">
        <f t="shared" ca="1" si="209"/>
        <v>0.1</v>
      </c>
      <c r="B464" s="304">
        <f t="shared" ca="1" si="210"/>
        <v>9.9999999999999378</v>
      </c>
      <c r="D464" s="306">
        <f t="shared" ca="1" si="211"/>
        <v>-0.9680909442919986</v>
      </c>
      <c r="E464" s="307">
        <f t="shared" ca="1" si="212"/>
        <v>-12.031175047094454</v>
      </c>
      <c r="F464" s="304">
        <f t="shared" ca="1" si="213"/>
        <v>12.070061022639795</v>
      </c>
      <c r="G464" s="306">
        <f t="shared" ca="1" si="214"/>
        <v>29.645189677478324</v>
      </c>
      <c r="H464" s="307">
        <f t="shared" ca="1" si="215"/>
        <v>67.03653075601116</v>
      </c>
      <c r="I464" s="304">
        <f t="shared" ca="1" si="216"/>
        <v>73.298934008724146</v>
      </c>
      <c r="J464" s="306">
        <f t="shared" ca="1" si="217"/>
        <v>312.59397907611952</v>
      </c>
      <c r="K464" s="307">
        <f t="shared" ca="1" si="218"/>
        <v>1135.4210003580783</v>
      </c>
      <c r="L464" s="304">
        <f t="shared" ca="1" si="203"/>
        <v>1177.6654209956157</v>
      </c>
      <c r="M464" s="306">
        <f t="shared" ca="1" si="219"/>
        <v>1.1544273742731819</v>
      </c>
      <c r="N464" s="304">
        <f t="shared" ca="1" si="220"/>
        <v>66.143816300222795</v>
      </c>
      <c r="P464" s="310">
        <f t="shared" ca="1" si="221"/>
        <v>23</v>
      </c>
      <c r="Q464" s="304">
        <f t="shared" ca="1" si="222"/>
        <v>0</v>
      </c>
      <c r="R464" s="306">
        <f t="shared" ca="1" si="223"/>
        <v>0</v>
      </c>
      <c r="S464" s="307">
        <f t="shared" ca="1" si="224"/>
        <v>8.0749999999999993</v>
      </c>
      <c r="T464" s="304">
        <f t="shared" ca="1" si="204"/>
        <v>79.21575</v>
      </c>
      <c r="U464" s="311">
        <f t="shared" ca="1" si="205"/>
        <v>0</v>
      </c>
      <c r="V464" s="306">
        <f t="shared" ca="1" si="206"/>
        <v>1.0933829647476547</v>
      </c>
      <c r="W464" s="304">
        <f t="shared" ca="1" si="207"/>
        <v>18.957708242646746</v>
      </c>
      <c r="Y464" s="314" t="str">
        <f t="shared" ca="1" si="225"/>
        <v/>
      </c>
      <c r="Z464" s="315" t="str">
        <f t="shared" ca="1" si="226"/>
        <v/>
      </c>
      <c r="AA464" s="316" t="str">
        <f t="shared" ca="1" si="227"/>
        <v/>
      </c>
      <c r="AC464" s="310">
        <f t="shared" ca="1" si="228"/>
        <v>9.9999999999999378</v>
      </c>
      <c r="AD464" s="323">
        <f t="shared" ca="1" si="229"/>
        <v>312.59397907611952</v>
      </c>
      <c r="AE464" s="324">
        <f t="shared" ca="1" si="208"/>
        <v>1135.4210003580783</v>
      </c>
      <c r="AG464" s="306">
        <f t="shared" ca="1" si="230"/>
        <v>-11.41593305715079</v>
      </c>
      <c r="AH464" s="304">
        <f t="shared" ca="1" si="231"/>
        <v>-2.4229772318895648</v>
      </c>
    </row>
    <row r="465" spans="1:34" x14ac:dyDescent="0.2">
      <c r="A465" s="347">
        <f t="shared" ca="1" si="209"/>
        <v>0.1</v>
      </c>
      <c r="B465" s="304">
        <f t="shared" ca="1" si="210"/>
        <v>10.099999999999937</v>
      </c>
      <c r="D465" s="306">
        <f t="shared" ca="1" si="211"/>
        <v>-0.94951073450655477</v>
      </c>
      <c r="E465" s="307">
        <f t="shared" ca="1" si="212"/>
        <v>-11.957124246780188</v>
      </c>
      <c r="F465" s="304">
        <f t="shared" ca="1" si="213"/>
        <v>11.994765145174034</v>
      </c>
      <c r="G465" s="306">
        <f t="shared" ca="1" si="214"/>
        <v>29.550238604027669</v>
      </c>
      <c r="H465" s="307">
        <f t="shared" ca="1" si="215"/>
        <v>65.840818331333139</v>
      </c>
      <c r="I465" s="304">
        <f t="shared" ca="1" si="216"/>
        <v>72.168067454342861</v>
      </c>
      <c r="J465" s="306">
        <f t="shared" ca="1" si="217"/>
        <v>315.55375049019483</v>
      </c>
      <c r="K465" s="307">
        <f t="shared" ca="1" si="218"/>
        <v>1142.0648678124455</v>
      </c>
      <c r="L465" s="304">
        <f t="shared" ca="1" si="203"/>
        <v>1184.8570933829474</v>
      </c>
      <c r="M465" s="306">
        <f t="shared" ca="1" si="219"/>
        <v>1.1489296533018027</v>
      </c>
      <c r="N465" s="304">
        <f t="shared" ca="1" si="220"/>
        <v>65.828820091622205</v>
      </c>
      <c r="P465" s="310">
        <f t="shared" ca="1" si="221"/>
        <v>23</v>
      </c>
      <c r="Q465" s="304">
        <f t="shared" ca="1" si="222"/>
        <v>0</v>
      </c>
      <c r="R465" s="306">
        <f t="shared" ca="1" si="223"/>
        <v>0</v>
      </c>
      <c r="S465" s="307">
        <f t="shared" ca="1" si="224"/>
        <v>8.0749999999999993</v>
      </c>
      <c r="T465" s="304">
        <f t="shared" ca="1" si="204"/>
        <v>79.21575</v>
      </c>
      <c r="U465" s="311">
        <f t="shared" ca="1" si="205"/>
        <v>0</v>
      </c>
      <c r="V465" s="306">
        <f t="shared" ca="1" si="206"/>
        <v>1.0926544157992641</v>
      </c>
      <c r="W465" s="304">
        <f t="shared" ca="1" si="207"/>
        <v>18.365010938087774</v>
      </c>
      <c r="Y465" s="314" t="str">
        <f t="shared" ca="1" si="225"/>
        <v/>
      </c>
      <c r="Z465" s="315" t="str">
        <f t="shared" ca="1" si="226"/>
        <v/>
      </c>
      <c r="AA465" s="316" t="str">
        <f t="shared" ca="1" si="227"/>
        <v/>
      </c>
      <c r="AC465" s="310" t="e">
        <f t="shared" ca="1" si="228"/>
        <v>#N/A</v>
      </c>
      <c r="AD465" s="323" t="e">
        <f t="shared" ca="1" si="229"/>
        <v>#N/A</v>
      </c>
      <c r="AE465" s="324">
        <f t="shared" ca="1" si="208"/>
        <v>1142.0648678124455</v>
      </c>
      <c r="AG465" s="306">
        <f t="shared" ca="1" si="230"/>
        <v>-11.319571892399169</v>
      </c>
      <c r="AH465" s="304">
        <f t="shared" ca="1" si="231"/>
        <v>-2.3477038071389162</v>
      </c>
    </row>
    <row r="466" spans="1:34" x14ac:dyDescent="0.2">
      <c r="A466" s="347">
        <f t="shared" ca="1" si="209"/>
        <v>0.1</v>
      </c>
      <c r="B466" s="304">
        <f t="shared" ca="1" si="210"/>
        <v>10.199999999999937</v>
      </c>
      <c r="D466" s="306">
        <f t="shared" ca="1" si="211"/>
        <v>-0.931246334991229</v>
      </c>
      <c r="E466" s="307">
        <f t="shared" ca="1" si="212"/>
        <v>-11.884907806514979</v>
      </c>
      <c r="F466" s="304">
        <f t="shared" ca="1" si="213"/>
        <v>11.921336053722976</v>
      </c>
      <c r="G466" s="306">
        <f t="shared" ca="1" si="214"/>
        <v>29.457113970528546</v>
      </c>
      <c r="H466" s="307">
        <f t="shared" ca="1" si="215"/>
        <v>64.652327550681647</v>
      </c>
      <c r="I466" s="304">
        <f t="shared" ca="1" si="216"/>
        <v>71.04678051251399</v>
      </c>
      <c r="J466" s="306">
        <f t="shared" ca="1" si="217"/>
        <v>318.50411811892263</v>
      </c>
      <c r="K466" s="307">
        <f t="shared" ca="1" si="218"/>
        <v>1148.5895251065463</v>
      </c>
      <c r="L466" s="304">
        <f t="shared" ca="1" si="203"/>
        <v>1191.932368233699</v>
      </c>
      <c r="M466" s="306">
        <f t="shared" ca="1" si="219"/>
        <v>1.1432758221459935</v>
      </c>
      <c r="N466" s="304">
        <f t="shared" ca="1" si="220"/>
        <v>65.504879428314766</v>
      </c>
      <c r="P466" s="310">
        <f t="shared" ca="1" si="221"/>
        <v>23</v>
      </c>
      <c r="Q466" s="304">
        <f t="shared" ca="1" si="222"/>
        <v>0</v>
      </c>
      <c r="R466" s="306">
        <f t="shared" ca="1" si="223"/>
        <v>0</v>
      </c>
      <c r="S466" s="307">
        <f t="shared" ca="1" si="224"/>
        <v>8.0749999999999993</v>
      </c>
      <c r="T466" s="304">
        <f t="shared" ca="1" si="204"/>
        <v>79.21575</v>
      </c>
      <c r="U466" s="311">
        <f t="shared" ca="1" si="205"/>
        <v>0</v>
      </c>
      <c r="V466" s="306">
        <f t="shared" ca="1" si="206"/>
        <v>1.0919393846256109</v>
      </c>
      <c r="W466" s="304">
        <f t="shared" ca="1" si="207"/>
        <v>17.787116540187636</v>
      </c>
      <c r="Y466" s="314" t="str">
        <f t="shared" ca="1" si="225"/>
        <v/>
      </c>
      <c r="Z466" s="315" t="str">
        <f t="shared" ca="1" si="226"/>
        <v/>
      </c>
      <c r="AA466" s="316" t="str">
        <f t="shared" ca="1" si="227"/>
        <v/>
      </c>
      <c r="AC466" s="310" t="e">
        <f t="shared" ca="1" si="228"/>
        <v>#N/A</v>
      </c>
      <c r="AD466" s="323" t="e">
        <f t="shared" ca="1" si="229"/>
        <v>#N/A</v>
      </c>
      <c r="AE466" s="324">
        <f t="shared" ca="1" si="208"/>
        <v>1148.5895251065463</v>
      </c>
      <c r="AG466" s="306">
        <f t="shared" ca="1" si="230"/>
        <v>-11.22422472631651</v>
      </c>
      <c r="AH466" s="304">
        <f t="shared" ca="1" si="231"/>
        <v>-2.2743047601347093</v>
      </c>
    </row>
    <row r="467" spans="1:34" x14ac:dyDescent="0.2">
      <c r="A467" s="347">
        <f t="shared" ca="1" si="209"/>
        <v>0.1</v>
      </c>
      <c r="B467" s="304">
        <f t="shared" ca="1" si="210"/>
        <v>10.299999999999937</v>
      </c>
      <c r="D467" s="306">
        <f t="shared" ca="1" si="211"/>
        <v>-0.91329023038780699</v>
      </c>
      <c r="E467" s="307">
        <f t="shared" ca="1" si="212"/>
        <v>-11.814484865114249</v>
      </c>
      <c r="F467" s="304">
        <f t="shared" ca="1" si="213"/>
        <v>11.849732135071047</v>
      </c>
      <c r="G467" s="306">
        <f t="shared" ca="1" si="214"/>
        <v>29.365784947489765</v>
      </c>
      <c r="H467" s="307">
        <f t="shared" ca="1" si="215"/>
        <v>63.470879064170219</v>
      </c>
      <c r="I467" s="304">
        <f t="shared" ca="1" si="216"/>
        <v>69.934982768002016</v>
      </c>
      <c r="J467" s="306">
        <f t="shared" ca="1" si="217"/>
        <v>321.44526306482356</v>
      </c>
      <c r="K467" s="307">
        <f t="shared" ca="1" si="218"/>
        <v>1154.9956854372888</v>
      </c>
      <c r="L467" s="304">
        <f t="shared" ca="1" si="203"/>
        <v>1198.8920262165257</v>
      </c>
      <c r="M467" s="306">
        <f t="shared" ca="1" si="219"/>
        <v>1.137459843865966</v>
      </c>
      <c r="N467" s="304">
        <f t="shared" ca="1" si="220"/>
        <v>65.171648419129426</v>
      </c>
      <c r="P467" s="310">
        <f t="shared" ca="1" si="221"/>
        <v>23</v>
      </c>
      <c r="Q467" s="304">
        <f t="shared" ca="1" si="222"/>
        <v>0</v>
      </c>
      <c r="R467" s="306">
        <f t="shared" ca="1" si="223"/>
        <v>0</v>
      </c>
      <c r="S467" s="307">
        <f t="shared" ca="1" si="224"/>
        <v>8.0749999999999993</v>
      </c>
      <c r="T467" s="304">
        <f t="shared" ca="1" si="204"/>
        <v>79.21575</v>
      </c>
      <c r="U467" s="311">
        <f t="shared" ca="1" si="205"/>
        <v>0</v>
      </c>
      <c r="V467" s="306">
        <f t="shared" ca="1" si="206"/>
        <v>1.091237768544226</v>
      </c>
      <c r="W467" s="304">
        <f t="shared" ca="1" si="207"/>
        <v>17.223703786593845</v>
      </c>
      <c r="Y467" s="314" t="str">
        <f t="shared" ca="1" si="225"/>
        <v/>
      </c>
      <c r="Z467" s="315" t="str">
        <f t="shared" ca="1" si="226"/>
        <v/>
      </c>
      <c r="AA467" s="316" t="str">
        <f t="shared" ca="1" si="227"/>
        <v/>
      </c>
      <c r="AC467" s="310" t="e">
        <f t="shared" ca="1" si="228"/>
        <v>#N/A</v>
      </c>
      <c r="AD467" s="323" t="e">
        <f t="shared" ca="1" si="229"/>
        <v>#N/A</v>
      </c>
      <c r="AE467" s="324">
        <f t="shared" ca="1" si="208"/>
        <v>1154.9956854372888</v>
      </c>
      <c r="AG467" s="306">
        <f t="shared" ca="1" si="230"/>
        <v>-11.12980537671743</v>
      </c>
      <c r="AH467" s="304">
        <f t="shared" ca="1" si="231"/>
        <v>-2.2027388904257137</v>
      </c>
    </row>
    <row r="468" spans="1:34" x14ac:dyDescent="0.2">
      <c r="A468" s="347">
        <f t="shared" ca="1" si="209"/>
        <v>0.1</v>
      </c>
      <c r="B468" s="304">
        <f t="shared" ca="1" si="210"/>
        <v>10.399999999999936</v>
      </c>
      <c r="D468" s="306">
        <f t="shared" ca="1" si="211"/>
        <v>-0.8956352101787074</v>
      </c>
      <c r="E468" s="307">
        <f t="shared" ca="1" si="212"/>
        <v>-11.74581592361708</v>
      </c>
      <c r="F468" s="304">
        <f t="shared" ca="1" si="213"/>
        <v>11.779913163568246</v>
      </c>
      <c r="G468" s="306">
        <f t="shared" ca="1" si="214"/>
        <v>29.276221426471892</v>
      </c>
      <c r="H468" s="307">
        <f t="shared" ca="1" si="215"/>
        <v>62.296297471808515</v>
      </c>
      <c r="I468" s="304">
        <f t="shared" ca="1" si="216"/>
        <v>68.832592713829015</v>
      </c>
      <c r="J468" s="306">
        <f t="shared" ca="1" si="217"/>
        <v>324.37736338352164</v>
      </c>
      <c r="K468" s="307">
        <f t="shared" ca="1" si="218"/>
        <v>1161.2840442640877</v>
      </c>
      <c r="L468" s="304">
        <f t="shared" ca="1" si="203"/>
        <v>1205.7368308789446</v>
      </c>
      <c r="M468" s="306">
        <f t="shared" ca="1" si="219"/>
        <v>1.1314753887637627</v>
      </c>
      <c r="N468" s="304">
        <f t="shared" ca="1" si="220"/>
        <v>64.82876439908766</v>
      </c>
      <c r="P468" s="310">
        <f t="shared" ca="1" si="221"/>
        <v>23</v>
      </c>
      <c r="Q468" s="304">
        <f t="shared" ca="1" si="222"/>
        <v>0</v>
      </c>
      <c r="R468" s="306">
        <f t="shared" ca="1" si="223"/>
        <v>0</v>
      </c>
      <c r="S468" s="307">
        <f t="shared" ca="1" si="224"/>
        <v>8.0749999999999993</v>
      </c>
      <c r="T468" s="304">
        <f t="shared" ca="1" si="204"/>
        <v>79.21575</v>
      </c>
      <c r="U468" s="311">
        <f t="shared" ca="1" si="205"/>
        <v>0</v>
      </c>
      <c r="V468" s="306">
        <f t="shared" ca="1" si="206"/>
        <v>1.0905494674852583</v>
      </c>
      <c r="W468" s="304">
        <f t="shared" ca="1" si="207"/>
        <v>16.674462427835298</v>
      </c>
      <c r="Y468" s="314" t="str">
        <f t="shared" ca="1" si="225"/>
        <v/>
      </c>
      <c r="Z468" s="315" t="str">
        <f t="shared" ca="1" si="226"/>
        <v/>
      </c>
      <c r="AA468" s="316" t="str">
        <f t="shared" ca="1" si="227"/>
        <v/>
      </c>
      <c r="AC468" s="310" t="e">
        <f t="shared" ca="1" si="228"/>
        <v>#N/A</v>
      </c>
      <c r="AD468" s="323" t="e">
        <f t="shared" ca="1" si="229"/>
        <v>#N/A</v>
      </c>
      <c r="AE468" s="324">
        <f t="shared" ca="1" si="208"/>
        <v>1161.2840442640877</v>
      </c>
      <c r="AG468" s="306">
        <f t="shared" ca="1" si="230"/>
        <v>-11.036226255060283</v>
      </c>
      <c r="AH468" s="304">
        <f t="shared" ca="1" si="231"/>
        <v>-2.1329664132004762</v>
      </c>
    </row>
    <row r="469" spans="1:34" x14ac:dyDescent="0.2">
      <c r="A469" s="347">
        <f t="shared" ca="1" si="209"/>
        <v>0.1</v>
      </c>
      <c r="B469" s="304">
        <f t="shared" ca="1" si="210"/>
        <v>10.499999999999936</v>
      </c>
      <c r="D469" s="306">
        <f t="shared" ca="1" si="211"/>
        <v>-0.87827436198479603</v>
      </c>
      <c r="E469" s="307">
        <f t="shared" ca="1" si="212"/>
        <v>-11.678862792060842</v>
      </c>
      <c r="F469" s="304">
        <f t="shared" ca="1" si="213"/>
        <v>11.711840246976688</v>
      </c>
      <c r="G469" s="306">
        <f t="shared" ca="1" si="214"/>
        <v>29.188393990273411</v>
      </c>
      <c r="H469" s="307">
        <f t="shared" ca="1" si="215"/>
        <v>61.128411192602428</v>
      </c>
      <c r="I469" s="304">
        <f t="shared" ca="1" si="216"/>
        <v>67.739537927736933</v>
      </c>
      <c r="J469" s="306">
        <f t="shared" ca="1" si="217"/>
        <v>327.30059415435892</v>
      </c>
      <c r="K469" s="307">
        <f t="shared" ca="1" si="218"/>
        <v>1167.4552796973082</v>
      </c>
      <c r="L469" s="304">
        <f t="shared" ca="1" si="203"/>
        <v>1212.4675290608473</v>
      </c>
      <c r="M469" s="306">
        <f t="shared" ca="1" si="219"/>
        <v>1.1253158184311929</v>
      </c>
      <c r="N469" s="304">
        <f t="shared" ca="1" si="220"/>
        <v>64.475847015417415</v>
      </c>
      <c r="P469" s="310">
        <f t="shared" ca="1" si="221"/>
        <v>23</v>
      </c>
      <c r="Q469" s="304">
        <f t="shared" ca="1" si="222"/>
        <v>0</v>
      </c>
      <c r="R469" s="306">
        <f t="shared" ca="1" si="223"/>
        <v>0</v>
      </c>
      <c r="S469" s="307">
        <f t="shared" ca="1" si="224"/>
        <v>8.0749999999999993</v>
      </c>
      <c r="T469" s="304">
        <f t="shared" ca="1" si="204"/>
        <v>79.21575</v>
      </c>
      <c r="U469" s="311">
        <f t="shared" ca="1" si="205"/>
        <v>0</v>
      </c>
      <c r="V469" s="306">
        <f t="shared" ca="1" si="206"/>
        <v>1.0898743839321199</v>
      </c>
      <c r="W469" s="304">
        <f t="shared" ca="1" si="207"/>
        <v>16.13909282779602</v>
      </c>
      <c r="Y469" s="314" t="str">
        <f t="shared" ca="1" si="225"/>
        <v/>
      </c>
      <c r="Z469" s="315" t="str">
        <f t="shared" ca="1" si="226"/>
        <v/>
      </c>
      <c r="AA469" s="316" t="str">
        <f t="shared" ca="1" si="227"/>
        <v/>
      </c>
      <c r="AC469" s="310" t="e">
        <f t="shared" ca="1" si="228"/>
        <v>#N/A</v>
      </c>
      <c r="AD469" s="323" t="e">
        <f t="shared" ca="1" si="229"/>
        <v>#N/A</v>
      </c>
      <c r="AE469" s="324">
        <f t="shared" ca="1" si="208"/>
        <v>1167.4552796973082</v>
      </c>
      <c r="AG469" s="306">
        <f t="shared" ca="1" si="230"/>
        <v>-10.943398114509526</v>
      </c>
      <c r="AH469" s="304">
        <f t="shared" ca="1" si="231"/>
        <v>-2.0649489074718637</v>
      </c>
    </row>
    <row r="470" spans="1:34" x14ac:dyDescent="0.2">
      <c r="A470" s="347">
        <f t="shared" ca="1" si="209"/>
        <v>0.1</v>
      </c>
      <c r="B470" s="304">
        <f t="shared" ca="1" si="210"/>
        <v>10.599999999999936</v>
      </c>
      <c r="D470" s="306">
        <f t="shared" ca="1" si="211"/>
        <v>-0.86120106553027453</v>
      </c>
      <c r="E470" s="307">
        <f t="shared" ca="1" si="212"/>
        <v>-11.61358853833427</v>
      </c>
      <c r="F470" s="304">
        <f t="shared" ca="1" si="213"/>
        <v>11.645475774437024</v>
      </c>
      <c r="G470" s="306">
        <f t="shared" ca="1" si="214"/>
        <v>29.102273883720382</v>
      </c>
      <c r="H470" s="307">
        <f t="shared" ca="1" si="215"/>
        <v>59.967052338769001</v>
      </c>
      <c r="I470" s="304">
        <f t="shared" ca="1" si="216"/>
        <v>66.655755275922985</v>
      </c>
      <c r="J470" s="306">
        <f t="shared" ca="1" si="217"/>
        <v>330.2151275480586</v>
      </c>
      <c r="K470" s="307">
        <f t="shared" ca="1" si="218"/>
        <v>1173.5100528738767</v>
      </c>
      <c r="L470" s="304">
        <f t="shared" ca="1" si="203"/>
        <v>1219.0848512952778</v>
      </c>
      <c r="M470" s="306">
        <f t="shared" ca="1" si="219"/>
        <v>1.1189741689396584</v>
      </c>
      <c r="N470" s="304">
        <f t="shared" ca="1" si="220"/>
        <v>64.112497264401199</v>
      </c>
      <c r="P470" s="310">
        <f t="shared" ca="1" si="221"/>
        <v>23</v>
      </c>
      <c r="Q470" s="304">
        <f t="shared" ca="1" si="222"/>
        <v>0</v>
      </c>
      <c r="R470" s="306">
        <f t="shared" ca="1" si="223"/>
        <v>0</v>
      </c>
      <c r="S470" s="307">
        <f t="shared" ca="1" si="224"/>
        <v>8.0749999999999993</v>
      </c>
      <c r="T470" s="304">
        <f t="shared" ca="1" si="204"/>
        <v>79.21575</v>
      </c>
      <c r="U470" s="311">
        <f t="shared" ca="1" si="205"/>
        <v>0</v>
      </c>
      <c r="V470" s="306">
        <f t="shared" ca="1" si="206"/>
        <v>1.0892124228641646</v>
      </c>
      <c r="W470" s="304">
        <f t="shared" ca="1" si="207"/>
        <v>15.617305582121121</v>
      </c>
      <c r="Y470" s="314" t="str">
        <f t="shared" ca="1" si="225"/>
        <v/>
      </c>
      <c r="Z470" s="315" t="str">
        <f t="shared" ca="1" si="226"/>
        <v/>
      </c>
      <c r="AA470" s="316" t="str">
        <f t="shared" ca="1" si="227"/>
        <v/>
      </c>
      <c r="AC470" s="310" t="e">
        <f t="shared" ca="1" si="228"/>
        <v>#N/A</v>
      </c>
      <c r="AD470" s="323" t="e">
        <f t="shared" ca="1" si="229"/>
        <v>#N/A</v>
      </c>
      <c r="AE470" s="324">
        <f t="shared" ca="1" si="208"/>
        <v>1173.5100528738767</v>
      </c>
      <c r="AG470" s="306">
        <f t="shared" ca="1" si="230"/>
        <v>-10.8512297852205</v>
      </c>
      <c r="AH470" s="304">
        <f t="shared" ca="1" si="231"/>
        <v>-1.9986492666001265</v>
      </c>
    </row>
    <row r="471" spans="1:34" x14ac:dyDescent="0.2">
      <c r="A471" s="347">
        <f t="shared" ca="1" si="209"/>
        <v>0.1</v>
      </c>
      <c r="B471" s="304">
        <f t="shared" ca="1" si="210"/>
        <v>10.699999999999935</v>
      </c>
      <c r="D471" s="306">
        <f t="shared" ca="1" si="211"/>
        <v>-0.84440898726991076</v>
      </c>
      <c r="E471" s="307">
        <f t="shared" ca="1" si="212"/>
        <v>-11.549957438970688</v>
      </c>
      <c r="F471" s="304">
        <f t="shared" ca="1" si="213"/>
        <v>11.580783366414231</v>
      </c>
      <c r="G471" s="306">
        <f t="shared" ca="1" si="214"/>
        <v>29.01783298499339</v>
      </c>
      <c r="H471" s="307">
        <f t="shared" ca="1" si="215"/>
        <v>58.812056594871933</v>
      </c>
      <c r="I471" s="304">
        <f t="shared" ca="1" si="216"/>
        <v>65.581191145505969</v>
      </c>
      <c r="J471" s="306">
        <f t="shared" ca="1" si="217"/>
        <v>333.12113289149431</v>
      </c>
      <c r="K471" s="307">
        <f t="shared" ca="1" si="218"/>
        <v>1179.4490083205587</v>
      </c>
      <c r="L471" s="304">
        <f t="shared" ca="1" si="203"/>
        <v>1225.5895121969925</v>
      </c>
      <c r="M471" s="306">
        <f t="shared" ca="1" si="219"/>
        <v>1.1124431331427129</v>
      </c>
      <c r="N471" s="304">
        <f t="shared" ca="1" si="220"/>
        <v>63.738296477387365</v>
      </c>
      <c r="P471" s="310">
        <f t="shared" ca="1" si="221"/>
        <v>23</v>
      </c>
      <c r="Q471" s="304">
        <f t="shared" ca="1" si="222"/>
        <v>0</v>
      </c>
      <c r="R471" s="306">
        <f t="shared" ca="1" si="223"/>
        <v>0</v>
      </c>
      <c r="S471" s="307">
        <f t="shared" ca="1" si="224"/>
        <v>8.0749999999999993</v>
      </c>
      <c r="T471" s="304">
        <f t="shared" ca="1" si="204"/>
        <v>79.21575</v>
      </c>
      <c r="U471" s="311">
        <f t="shared" ca="1" si="205"/>
        <v>0</v>
      </c>
      <c r="V471" s="306">
        <f t="shared" ca="1" si="206"/>
        <v>1.0885634917013118</v>
      </c>
      <c r="W471" s="304">
        <f t="shared" ca="1" si="207"/>
        <v>15.108821153656264</v>
      </c>
      <c r="Y471" s="314" t="str">
        <f t="shared" ca="1" si="225"/>
        <v/>
      </c>
      <c r="Z471" s="315" t="str">
        <f t="shared" ca="1" si="226"/>
        <v/>
      </c>
      <c r="AA471" s="316" t="str">
        <f t="shared" ca="1" si="227"/>
        <v/>
      </c>
      <c r="AC471" s="310" t="e">
        <f t="shared" ca="1" si="228"/>
        <v>#N/A</v>
      </c>
      <c r="AD471" s="323" t="e">
        <f t="shared" ca="1" si="229"/>
        <v>#N/A</v>
      </c>
      <c r="AE471" s="324">
        <f t="shared" ca="1" si="208"/>
        <v>1179.4490083205587</v>
      </c>
      <c r="AG471" s="306">
        <f t="shared" ca="1" si="230"/>
        <v>-10.75962789562409</v>
      </c>
      <c r="AH471" s="304">
        <f t="shared" ca="1" si="231"/>
        <v>-1.9340316510366715</v>
      </c>
    </row>
    <row r="472" spans="1:34" x14ac:dyDescent="0.2">
      <c r="A472" s="347">
        <f t="shared" ca="1" si="209"/>
        <v>0.1</v>
      </c>
      <c r="B472" s="304">
        <f t="shared" ca="1" si="210"/>
        <v>10.799999999999935</v>
      </c>
      <c r="D472" s="306">
        <f t="shared" ca="1" si="211"/>
        <v>-0.82789207567631395</v>
      </c>
      <c r="E472" s="307">
        <f t="shared" ca="1" si="212"/>
        <v>-11.487934931747024</v>
      </c>
      <c r="F472" s="304">
        <f t="shared" ca="1" si="213"/>
        <v>11.517727826486487</v>
      </c>
      <c r="G472" s="306">
        <f t="shared" ca="1" si="214"/>
        <v>28.935043777425758</v>
      </c>
      <c r="H472" s="307">
        <f t="shared" ca="1" si="215"/>
        <v>57.663263101697233</v>
      </c>
      <c r="I472" s="304">
        <f t="shared" ca="1" si="216"/>
        <v>64.515801707311226</v>
      </c>
      <c r="J472" s="306">
        <f t="shared" ca="1" si="217"/>
        <v>336.0187767296153</v>
      </c>
      <c r="K472" s="307">
        <f t="shared" ca="1" si="218"/>
        <v>1185.2727743053872</v>
      </c>
      <c r="L472" s="304">
        <f t="shared" ca="1" si="203"/>
        <v>1231.9822108392866</v>
      </c>
      <c r="M472" s="306">
        <f t="shared" ca="1" si="219"/>
        <v>1.1057150420654982</v>
      </c>
      <c r="N472" s="304">
        <f t="shared" ca="1" si="220"/>
        <v>63.352805254483329</v>
      </c>
      <c r="P472" s="310">
        <f t="shared" ca="1" si="221"/>
        <v>23</v>
      </c>
      <c r="Q472" s="304">
        <f t="shared" ca="1" si="222"/>
        <v>0</v>
      </c>
      <c r="R472" s="306">
        <f t="shared" ca="1" si="223"/>
        <v>0</v>
      </c>
      <c r="S472" s="307">
        <f t="shared" ca="1" si="224"/>
        <v>8.0749999999999993</v>
      </c>
      <c r="T472" s="304">
        <f t="shared" ca="1" si="204"/>
        <v>79.21575</v>
      </c>
      <c r="U472" s="311">
        <f t="shared" ca="1" si="205"/>
        <v>0</v>
      </c>
      <c r="V472" s="306">
        <f t="shared" ca="1" si="206"/>
        <v>1.0879275002505411</v>
      </c>
      <c r="W472" s="304">
        <f t="shared" ca="1" si="207"/>
        <v>14.613369524072116</v>
      </c>
      <c r="Y472" s="314" t="str">
        <f t="shared" ca="1" si="225"/>
        <v/>
      </c>
      <c r="Z472" s="315" t="str">
        <f t="shared" ca="1" si="226"/>
        <v/>
      </c>
      <c r="AA472" s="316" t="str">
        <f t="shared" ca="1" si="227"/>
        <v/>
      </c>
      <c r="AC472" s="310" t="e">
        <f t="shared" ca="1" si="228"/>
        <v>#N/A</v>
      </c>
      <c r="AD472" s="323" t="e">
        <f t="shared" ca="1" si="229"/>
        <v>#N/A</v>
      </c>
      <c r="AE472" s="324">
        <f t="shared" ca="1" si="208"/>
        <v>1185.2727743053872</v>
      </c>
      <c r="AG472" s="306">
        <f t="shared" ca="1" si="230"/>
        <v>-10.668496578437514</v>
      </c>
      <c r="AH472" s="304">
        <f t="shared" ca="1" si="231"/>
        <v>-1.8710614431772463</v>
      </c>
    </row>
    <row r="473" spans="1:34" x14ac:dyDescent="0.2">
      <c r="A473" s="347">
        <f t="shared" ca="1" si="209"/>
        <v>0.1</v>
      </c>
      <c r="B473" s="304">
        <f t="shared" ca="1" si="210"/>
        <v>10.899999999999935</v>
      </c>
      <c r="D473" s="306">
        <f t="shared" ca="1" si="211"/>
        <v>-0.81164455718746942</v>
      </c>
      <c r="E473" s="307">
        <f t="shared" ca="1" si="212"/>
        <v>-11.427487569957478</v>
      </c>
      <c r="F473" s="304">
        <f t="shared" ca="1" si="213"/>
        <v>11.456275094844079</v>
      </c>
      <c r="G473" s="306">
        <f t="shared" ca="1" si="214"/>
        <v>28.853879321707012</v>
      </c>
      <c r="H473" s="307">
        <f t="shared" ca="1" si="215"/>
        <v>56.520514344701482</v>
      </c>
      <c r="I473" s="304">
        <f t="shared" ca="1" si="216"/>
        <v>63.459553210696633</v>
      </c>
      <c r="J473" s="306">
        <f t="shared" ca="1" si="217"/>
        <v>338.90822288457196</v>
      </c>
      <c r="K473" s="307">
        <f t="shared" ca="1" si="218"/>
        <v>1190.981963177707</v>
      </c>
      <c r="L473" s="304">
        <f t="shared" ca="1" si="203"/>
        <v>1238.2636311195624</v>
      </c>
      <c r="M473" s="306">
        <f t="shared" ca="1" si="219"/>
        <v>1.0987818453597327</v>
      </c>
      <c r="N473" s="304">
        <f t="shared" ca="1" si="220"/>
        <v>62.955562344708959</v>
      </c>
      <c r="P473" s="310">
        <f t="shared" ca="1" si="221"/>
        <v>23</v>
      </c>
      <c r="Q473" s="304">
        <f t="shared" ca="1" si="222"/>
        <v>0</v>
      </c>
      <c r="R473" s="306">
        <f t="shared" ca="1" si="223"/>
        <v>0</v>
      </c>
      <c r="S473" s="307">
        <f t="shared" ca="1" si="224"/>
        <v>8.0749999999999993</v>
      </c>
      <c r="T473" s="304">
        <f t="shared" ca="1" si="204"/>
        <v>79.21575</v>
      </c>
      <c r="U473" s="311">
        <f t="shared" ca="1" si="205"/>
        <v>0</v>
      </c>
      <c r="V473" s="306">
        <f t="shared" ca="1" si="206"/>
        <v>1.0873043606541855</v>
      </c>
      <c r="W473" s="304">
        <f t="shared" ca="1" si="207"/>
        <v>14.130689860871612</v>
      </c>
      <c r="Y473" s="314" t="str">
        <f t="shared" ca="1" si="225"/>
        <v/>
      </c>
      <c r="Z473" s="315" t="str">
        <f t="shared" ca="1" si="226"/>
        <v/>
      </c>
      <c r="AA473" s="316" t="str">
        <f t="shared" ca="1" si="227"/>
        <v/>
      </c>
      <c r="AC473" s="310" t="e">
        <f t="shared" ca="1" si="228"/>
        <v>#N/A</v>
      </c>
      <c r="AD473" s="323" t="e">
        <f t="shared" ca="1" si="229"/>
        <v>#N/A</v>
      </c>
      <c r="AE473" s="324">
        <f t="shared" ca="1" si="208"/>
        <v>1190.981963177707</v>
      </c>
      <c r="AG473" s="306">
        <f t="shared" ca="1" si="230"/>
        <v>-10.577737160079735</v>
      </c>
      <c r="AH473" s="304">
        <f t="shared" ca="1" si="231"/>
        <v>-1.8097052042194572</v>
      </c>
    </row>
    <row r="474" spans="1:34" x14ac:dyDescent="0.2">
      <c r="A474" s="347">
        <f t="shared" ca="1" si="209"/>
        <v>0.1</v>
      </c>
      <c r="B474" s="304">
        <f t="shared" ca="1" si="210"/>
        <v>10.999999999999934</v>
      </c>
      <c r="D474" s="306">
        <f t="shared" ca="1" si="211"/>
        <v>-0.79566093281717931</v>
      </c>
      <c r="E474" s="307">
        <f t="shared" ca="1" si="212"/>
        <v>-11.368582978233356</v>
      </c>
      <c r="F474" s="304">
        <f t="shared" ca="1" si="213"/>
        <v>11.396392203368077</v>
      </c>
      <c r="G474" s="306">
        <f t="shared" ca="1" si="214"/>
        <v>28.774313228425296</v>
      </c>
      <c r="H474" s="307">
        <f t="shared" ca="1" si="215"/>
        <v>55.383656046878144</v>
      </c>
      <c r="I474" s="304">
        <f t="shared" ca="1" si="216"/>
        <v>62.412422312280377</v>
      </c>
      <c r="J474" s="306">
        <f t="shared" ca="1" si="217"/>
        <v>341.78963251207858</v>
      </c>
      <c r="K474" s="307">
        <f t="shared" ca="1" si="218"/>
        <v>1196.5771716972861</v>
      </c>
      <c r="L474" s="304">
        <f t="shared" ca="1" si="203"/>
        <v>1244.4344421140947</v>
      </c>
      <c r="M474" s="306">
        <f t="shared" ca="1" si="219"/>
        <v>1.0916350908089365</v>
      </c>
      <c r="N474" s="304">
        <f t="shared" ca="1" si="220"/>
        <v>62.546083471732423</v>
      </c>
      <c r="P474" s="310">
        <f t="shared" ca="1" si="221"/>
        <v>23</v>
      </c>
      <c r="Q474" s="304">
        <f t="shared" ca="1" si="222"/>
        <v>0</v>
      </c>
      <c r="R474" s="306">
        <f t="shared" ca="1" si="223"/>
        <v>0</v>
      </c>
      <c r="S474" s="307">
        <f t="shared" ca="1" si="224"/>
        <v>8.0749999999999993</v>
      </c>
      <c r="T474" s="304">
        <f t="shared" ca="1" si="204"/>
        <v>79.21575</v>
      </c>
      <c r="U474" s="311">
        <f t="shared" ca="1" si="205"/>
        <v>0</v>
      </c>
      <c r="V474" s="306">
        <f t="shared" ca="1" si="206"/>
        <v>1.0866939873399568</v>
      </c>
      <c r="W474" s="304">
        <f t="shared" ca="1" si="207"/>
        <v>13.660530199021649</v>
      </c>
      <c r="Y474" s="314" t="str">
        <f t="shared" ca="1" si="225"/>
        <v/>
      </c>
      <c r="Z474" s="315" t="str">
        <f t="shared" ca="1" si="226"/>
        <v/>
      </c>
      <c r="AA474" s="316" t="str">
        <f t="shared" ca="1" si="227"/>
        <v/>
      </c>
      <c r="AC474" s="310">
        <f t="shared" ca="1" si="228"/>
        <v>10.999999999999934</v>
      </c>
      <c r="AD474" s="323">
        <f t="shared" ca="1" si="229"/>
        <v>341.78963251207858</v>
      </c>
      <c r="AE474" s="324">
        <f t="shared" ca="1" si="208"/>
        <v>1196.5771716972861</v>
      </c>
      <c r="AG474" s="306">
        <f t="shared" ca="1" si="230"/>
        <v>-10.487247832127711</v>
      </c>
      <c r="AH474" s="304">
        <f t="shared" ca="1" si="231"/>
        <v>-1.7499306329252773</v>
      </c>
    </row>
    <row r="475" spans="1:34" x14ac:dyDescent="0.2">
      <c r="A475" s="347">
        <f t="shared" ca="1" si="209"/>
        <v>0.1</v>
      </c>
      <c r="B475" s="304">
        <f t="shared" ca="1" si="210"/>
        <v>11.099999999999934</v>
      </c>
      <c r="D475" s="306">
        <f t="shared" ca="1" si="211"/>
        <v>-0.77993597543349436</v>
      </c>
      <c r="E475" s="307">
        <f t="shared" ca="1" si="212"/>
        <v>-11.311189809782265</v>
      </c>
      <c r="F475" s="304">
        <f t="shared" ca="1" si="213"/>
        <v>11.338047232160287</v>
      </c>
      <c r="G475" s="306">
        <f t="shared" ca="1" si="214"/>
        <v>28.696319630881945</v>
      </c>
      <c r="H475" s="307">
        <f t="shared" ca="1" si="215"/>
        <v>54.252537065899915</v>
      </c>
      <c r="I475" s="304">
        <f t="shared" ca="1" si="216"/>
        <v>61.374396440572717</v>
      </c>
      <c r="J475" s="306">
        <f t="shared" ca="1" si="217"/>
        <v>344.66316415504394</v>
      </c>
      <c r="K475" s="307">
        <f t="shared" ca="1" si="218"/>
        <v>1202.058981352925</v>
      </c>
      <c r="L475" s="304">
        <f t="shared" ca="1" si="203"/>
        <v>1250.4952984224285</v>
      </c>
      <c r="M475" s="306">
        <f t="shared" ca="1" si="219"/>
        <v>1.0842659028763717</v>
      </c>
      <c r="N475" s="304">
        <f t="shared" ca="1" si="220"/>
        <v>62.123860104757725</v>
      </c>
      <c r="P475" s="310">
        <f t="shared" ca="1" si="221"/>
        <v>23</v>
      </c>
      <c r="Q475" s="304">
        <f t="shared" ca="1" si="222"/>
        <v>0</v>
      </c>
      <c r="R475" s="306">
        <f t="shared" ca="1" si="223"/>
        <v>0</v>
      </c>
      <c r="S475" s="307">
        <f t="shared" ca="1" si="224"/>
        <v>8.0749999999999993</v>
      </c>
      <c r="T475" s="304">
        <f t="shared" ca="1" si="204"/>
        <v>79.21575</v>
      </c>
      <c r="U475" s="311">
        <f t="shared" ca="1" si="205"/>
        <v>0</v>
      </c>
      <c r="V475" s="306">
        <f t="shared" ca="1" si="206"/>
        <v>1.0860962969726282</v>
      </c>
      <c r="W475" s="304">
        <f t="shared" ca="1" si="207"/>
        <v>13.202647136491429</v>
      </c>
      <c r="Y475" s="314" t="str">
        <f t="shared" ca="1" si="225"/>
        <v/>
      </c>
      <c r="Z475" s="315" t="str">
        <f t="shared" ca="1" si="226"/>
        <v/>
      </c>
      <c r="AA475" s="316" t="str">
        <f t="shared" ca="1" si="227"/>
        <v/>
      </c>
      <c r="AC475" s="310" t="e">
        <f t="shared" ca="1" si="228"/>
        <v>#N/A</v>
      </c>
      <c r="AD475" s="323" t="e">
        <f t="shared" ca="1" si="229"/>
        <v>#N/A</v>
      </c>
      <c r="AE475" s="324">
        <f t="shared" ca="1" si="208"/>
        <v>1202.058981352925</v>
      </c>
      <c r="AG475" s="306">
        <f t="shared" ca="1" si="230"/>
        <v>-10.396923303415781</v>
      </c>
      <c r="AH475" s="304">
        <f t="shared" ca="1" si="231"/>
        <v>-1.6917065261946316</v>
      </c>
    </row>
    <row r="476" spans="1:34" x14ac:dyDescent="0.2">
      <c r="A476" s="347">
        <f t="shared" ca="1" si="209"/>
        <v>0.1</v>
      </c>
      <c r="B476" s="304">
        <f t="shared" ca="1" si="210"/>
        <v>11.199999999999934</v>
      </c>
      <c r="D476" s="306">
        <f t="shared" ca="1" si="211"/>
        <v>-0.7644647277126112</v>
      </c>
      <c r="E476" s="307">
        <f t="shared" ca="1" si="212"/>
        <v>-11.255277704921037</v>
      </c>
      <c r="F476" s="304">
        <f t="shared" ca="1" si="213"/>
        <v>11.281209267397236</v>
      </c>
      <c r="G476" s="306">
        <f t="shared" ca="1" si="214"/>
        <v>28.619873158110682</v>
      </c>
      <c r="H476" s="307">
        <f t="shared" ca="1" si="215"/>
        <v>53.127009295407809</v>
      </c>
      <c r="I476" s="304">
        <f t="shared" ca="1" si="216"/>
        <v>60.345474198656291</v>
      </c>
      <c r="J476" s="306">
        <f t="shared" ca="1" si="217"/>
        <v>347.5289737944936</v>
      </c>
      <c r="K476" s="307">
        <f t="shared" ca="1" si="218"/>
        <v>1207.4279586709904</v>
      </c>
      <c r="L476" s="304">
        <f t="shared" ca="1" si="203"/>
        <v>1256.446840501837</v>
      </c>
      <c r="M476" s="306">
        <f t="shared" ca="1" si="219"/>
        <v>1.0766649602981397</v>
      </c>
      <c r="N476" s="304">
        <f t="shared" ca="1" si="220"/>
        <v>61.688358174703744</v>
      </c>
      <c r="P476" s="310">
        <f t="shared" ca="1" si="221"/>
        <v>23</v>
      </c>
      <c r="Q476" s="304">
        <f t="shared" ca="1" si="222"/>
        <v>0</v>
      </c>
      <c r="R476" s="306">
        <f t="shared" ca="1" si="223"/>
        <v>0</v>
      </c>
      <c r="S476" s="307">
        <f t="shared" ca="1" si="224"/>
        <v>8.0749999999999993</v>
      </c>
      <c r="T476" s="304">
        <f t="shared" ca="1" si="204"/>
        <v>79.21575</v>
      </c>
      <c r="U476" s="311">
        <f t="shared" ca="1" si="205"/>
        <v>0</v>
      </c>
      <c r="V476" s="306">
        <f t="shared" ca="1" si="206"/>
        <v>1.0855112084073157</v>
      </c>
      <c r="W476" s="304">
        <f t="shared" ca="1" si="207"/>
        <v>12.75680554301803</v>
      </c>
      <c r="Y476" s="314" t="str">
        <f t="shared" ca="1" si="225"/>
        <v/>
      </c>
      <c r="Z476" s="315" t="str">
        <f t="shared" ca="1" si="226"/>
        <v/>
      </c>
      <c r="AA476" s="316" t="str">
        <f t="shared" ca="1" si="227"/>
        <v/>
      </c>
      <c r="AC476" s="310" t="e">
        <f t="shared" ca="1" si="228"/>
        <v>#N/A</v>
      </c>
      <c r="AD476" s="323" t="e">
        <f t="shared" ca="1" si="229"/>
        <v>#N/A</v>
      </c>
      <c r="AE476" s="324">
        <f t="shared" ca="1" si="208"/>
        <v>1207.4279586709904</v>
      </c>
      <c r="AG476" s="306">
        <f t="shared" ca="1" si="230"/>
        <v>-10.306654431358821</v>
      </c>
      <c r="AH476" s="304">
        <f t="shared" ca="1" si="231"/>
        <v>-1.6350027413611679</v>
      </c>
    </row>
    <row r="477" spans="1:34" x14ac:dyDescent="0.2">
      <c r="A477" s="347">
        <f t="shared" ca="1" si="209"/>
        <v>0.1</v>
      </c>
      <c r="B477" s="304">
        <f t="shared" ca="1" si="210"/>
        <v>11.299999999999933</v>
      </c>
      <c r="D477" s="306">
        <f t="shared" ca="1" si="211"/>
        <v>-0.74924250077806664</v>
      </c>
      <c r="E477" s="307">
        <f t="shared" ca="1" si="212"/>
        <v>-11.200817250777035</v>
      </c>
      <c r="F477" s="304">
        <f t="shared" ca="1" si="213"/>
        <v>11.225848360381349</v>
      </c>
      <c r="G477" s="306">
        <f t="shared" ca="1" si="214"/>
        <v>28.544948908032875</v>
      </c>
      <c r="H477" s="307">
        <f t="shared" ca="1" si="215"/>
        <v>52.006927570330106</v>
      </c>
      <c r="I477" s="304">
        <f t="shared" ca="1" si="216"/>
        <v>59.325665807201602</v>
      </c>
      <c r="J477" s="306">
        <f t="shared" ca="1" si="217"/>
        <v>350.38721489780079</v>
      </c>
      <c r="K477" s="307">
        <f t="shared" ca="1" si="218"/>
        <v>1212.6846555142772</v>
      </c>
      <c r="L477" s="304">
        <f t="shared" ca="1" si="203"/>
        <v>1262.2896949922465</v>
      </c>
      <c r="M477" s="306">
        <f t="shared" ca="1" si="219"/>
        <v>1.0688224727364262</v>
      </c>
      <c r="N477" s="304">
        <f t="shared" ca="1" si="220"/>
        <v>61.239016736533713</v>
      </c>
      <c r="P477" s="310">
        <f t="shared" ca="1" si="221"/>
        <v>23</v>
      </c>
      <c r="Q477" s="304">
        <f t="shared" ca="1" si="222"/>
        <v>0</v>
      </c>
      <c r="R477" s="306">
        <f t="shared" ca="1" si="223"/>
        <v>0</v>
      </c>
      <c r="S477" s="307">
        <f t="shared" ca="1" si="224"/>
        <v>8.0749999999999993</v>
      </c>
      <c r="T477" s="304">
        <f t="shared" ca="1" si="204"/>
        <v>79.21575</v>
      </c>
      <c r="U477" s="311">
        <f t="shared" ca="1" si="205"/>
        <v>0</v>
      </c>
      <c r="V477" s="306">
        <f t="shared" ca="1" si="206"/>
        <v>1.0849386426442897</v>
      </c>
      <c r="W477" s="304">
        <f t="shared" ca="1" si="207"/>
        <v>12.322778281455182</v>
      </c>
      <c r="Y477" s="314" t="str">
        <f t="shared" ca="1" si="225"/>
        <v/>
      </c>
      <c r="Z477" s="315" t="str">
        <f t="shared" ca="1" si="226"/>
        <v/>
      </c>
      <c r="AA477" s="316" t="str">
        <f t="shared" ca="1" si="227"/>
        <v/>
      </c>
      <c r="AC477" s="310" t="e">
        <f t="shared" ca="1" si="228"/>
        <v>#N/A</v>
      </c>
      <c r="AD477" s="323" t="e">
        <f t="shared" ca="1" si="229"/>
        <v>#N/A</v>
      </c>
      <c r="AE477" s="324">
        <f t="shared" ca="1" si="208"/>
        <v>1212.6846555142772</v>
      </c>
      <c r="AG477" s="306">
        <f t="shared" ca="1" si="230"/>
        <v>-10.216327831074652</v>
      </c>
      <c r="AH477" s="304">
        <f t="shared" ca="1" si="231"/>
        <v>-1.579790160126072</v>
      </c>
    </row>
    <row r="478" spans="1:34" x14ac:dyDescent="0.2">
      <c r="A478" s="347">
        <f t="shared" ca="1" si="209"/>
        <v>0.1</v>
      </c>
      <c r="B478" s="304">
        <f t="shared" ca="1" si="210"/>
        <v>11.399999999999933</v>
      </c>
      <c r="D478" s="306">
        <f t="shared" ca="1" si="211"/>
        <v>-0.73426487353734027</v>
      </c>
      <c r="E478" s="307">
        <f t="shared" ca="1" si="212"/>
        <v>-11.147779942031981</v>
      </c>
      <c r="F478" s="304">
        <f t="shared" ca="1" si="213"/>
        <v>11.171935487661992</v>
      </c>
      <c r="G478" s="306">
        <f t="shared" ca="1" si="214"/>
        <v>28.47152242067914</v>
      </c>
      <c r="H478" s="307">
        <f t="shared" ca="1" si="215"/>
        <v>50.892149576126911</v>
      </c>
      <c r="I478" s="304">
        <f t="shared" ca="1" si="216"/>
        <v>58.314993590243233</v>
      </c>
      <c r="J478" s="306">
        <f t="shared" ca="1" si="217"/>
        <v>353.23803846423641</v>
      </c>
      <c r="K478" s="307">
        <f t="shared" ca="1" si="218"/>
        <v>1217.8296093716001</v>
      </c>
      <c r="L478" s="304">
        <f t="shared" ca="1" si="203"/>
        <v>1268.0244750320262</v>
      </c>
      <c r="M478" s="306">
        <f t="shared" ca="1" si="219"/>
        <v>1.0607281565235454</v>
      </c>
      <c r="N478" s="304">
        <f t="shared" ca="1" si="220"/>
        <v>60.775246579491331</v>
      </c>
      <c r="P478" s="310">
        <f t="shared" ca="1" si="221"/>
        <v>23</v>
      </c>
      <c r="Q478" s="304">
        <f t="shared" ca="1" si="222"/>
        <v>0</v>
      </c>
      <c r="R478" s="306">
        <f t="shared" ca="1" si="223"/>
        <v>0</v>
      </c>
      <c r="S478" s="307">
        <f t="shared" ca="1" si="224"/>
        <v>8.0749999999999993</v>
      </c>
      <c r="T478" s="304">
        <f t="shared" ca="1" si="204"/>
        <v>79.21575</v>
      </c>
      <c r="U478" s="311">
        <f t="shared" ca="1" si="205"/>
        <v>0</v>
      </c>
      <c r="V478" s="306">
        <f t="shared" ca="1" si="206"/>
        <v>1.0843785227852629</v>
      </c>
      <c r="W478" s="304">
        <f t="shared" ca="1" si="207"/>
        <v>11.900345941094852</v>
      </c>
      <c r="Y478" s="314" t="str">
        <f t="shared" ca="1" si="225"/>
        <v/>
      </c>
      <c r="Z478" s="315" t="str">
        <f t="shared" ca="1" si="226"/>
        <v/>
      </c>
      <c r="AA478" s="316" t="str">
        <f t="shared" ca="1" si="227"/>
        <v/>
      </c>
      <c r="AC478" s="310" t="e">
        <f t="shared" ca="1" si="228"/>
        <v>#N/A</v>
      </c>
      <c r="AD478" s="323" t="e">
        <f t="shared" ca="1" si="229"/>
        <v>#N/A</v>
      </c>
      <c r="AE478" s="324">
        <f t="shared" ca="1" si="208"/>
        <v>1217.8296093716001</v>
      </c>
      <c r="AG478" s="306">
        <f t="shared" ca="1" si="230"/>
        <v>-10.125825460898586</v>
      </c>
      <c r="AH478" s="304">
        <f t="shared" ca="1" si="231"/>
        <v>-1.5260406540501774</v>
      </c>
    </row>
    <row r="479" spans="1:34" x14ac:dyDescent="0.2">
      <c r="A479" s="347">
        <f t="shared" ca="1" si="209"/>
        <v>0.1</v>
      </c>
      <c r="B479" s="304">
        <f t="shared" ca="1" si="210"/>
        <v>11.499999999999932</v>
      </c>
      <c r="D479" s="306">
        <f t="shared" ca="1" si="211"/>
        <v>-0.71952769273017836</v>
      </c>
      <c r="E479" s="307">
        <f t="shared" ca="1" si="212"/>
        <v>-11.096138142581147</v>
      </c>
      <c r="F479" s="304">
        <f t="shared" ca="1" si="213"/>
        <v>11.119442512097889</v>
      </c>
      <c r="G479" s="306">
        <f t="shared" ca="1" si="214"/>
        <v>28.399569651406122</v>
      </c>
      <c r="H479" s="307">
        <f t="shared" ca="1" si="215"/>
        <v>49.7825357618688</v>
      </c>
      <c r="I479" s="304">
        <f t="shared" ca="1" si="216"/>
        <v>57.313492506274763</v>
      </c>
      <c r="J479" s="306">
        <f t="shared" ca="1" si="217"/>
        <v>356.08159306784069</v>
      </c>
      <c r="K479" s="307">
        <f t="shared" ca="1" si="218"/>
        <v>1222.8633436384998</v>
      </c>
      <c r="L479" s="304">
        <f t="shared" ca="1" si="203"/>
        <v>1273.6517805650267</v>
      </c>
      <c r="M479" s="306">
        <f t="shared" ca="1" si="219"/>
        <v>1.052371209546787</v>
      </c>
      <c r="N479" s="304">
        <f t="shared" ca="1" si="220"/>
        <v>60.296428788108464</v>
      </c>
      <c r="P479" s="310">
        <f t="shared" ca="1" si="221"/>
        <v>23</v>
      </c>
      <c r="Q479" s="304">
        <f t="shared" ca="1" si="222"/>
        <v>0</v>
      </c>
      <c r="R479" s="306">
        <f t="shared" ca="1" si="223"/>
        <v>0</v>
      </c>
      <c r="S479" s="307">
        <f t="shared" ca="1" si="224"/>
        <v>8.0749999999999993</v>
      </c>
      <c r="T479" s="304">
        <f t="shared" ca="1" si="204"/>
        <v>79.21575</v>
      </c>
      <c r="U479" s="311">
        <f t="shared" ca="1" si="205"/>
        <v>0</v>
      </c>
      <c r="V479" s="306">
        <f t="shared" ca="1" si="206"/>
        <v>1.0838307739910897</v>
      </c>
      <c r="W479" s="304">
        <f t="shared" ca="1" si="207"/>
        <v>11.489296582382178</v>
      </c>
      <c r="Y479" s="314" t="str">
        <f t="shared" ca="1" si="225"/>
        <v/>
      </c>
      <c r="Z479" s="315" t="str">
        <f t="shared" ca="1" si="226"/>
        <v/>
      </c>
      <c r="AA479" s="316" t="str">
        <f t="shared" ca="1" si="227"/>
        <v/>
      </c>
      <c r="AC479" s="310" t="e">
        <f t="shared" ca="1" si="228"/>
        <v>#N/A</v>
      </c>
      <c r="AD479" s="323" t="e">
        <f t="shared" ca="1" si="229"/>
        <v>#N/A</v>
      </c>
      <c r="AE479" s="324">
        <f t="shared" ca="1" si="208"/>
        <v>1222.8633436384998</v>
      </c>
      <c r="AG479" s="306">
        <f t="shared" ca="1" si="230"/>
        <v>-10.035024182929568</v>
      </c>
      <c r="AH479" s="304">
        <f t="shared" ca="1" si="231"/>
        <v>-1.4737270515287744</v>
      </c>
    </row>
    <row r="480" spans="1:34" x14ac:dyDescent="0.2">
      <c r="A480" s="347">
        <f t="shared" ca="1" si="209"/>
        <v>0.1</v>
      </c>
      <c r="B480" s="304">
        <f t="shared" ca="1" si="210"/>
        <v>11.599999999999932</v>
      </c>
      <c r="D480" s="306">
        <f t="shared" ca="1" si="211"/>
        <v>-0.7050270737050276</v>
      </c>
      <c r="E480" s="307">
        <f t="shared" ca="1" si="212"/>
        <v>-11.045865047978587</v>
      </c>
      <c r="F480" s="304">
        <f t="shared" ca="1" si="213"/>
        <v>11.068342144730261</v>
      </c>
      <c r="G480" s="306">
        <f t="shared" ca="1" si="214"/>
        <v>28.32906694403562</v>
      </c>
      <c r="H480" s="307">
        <f t="shared" ca="1" si="215"/>
        <v>48.677949257070942</v>
      </c>
      <c r="I480" s="304">
        <f t="shared" ca="1" si="216"/>
        <v>56.321210727341658</v>
      </c>
      <c r="J480" s="306">
        <f t="shared" ca="1" si="217"/>
        <v>358.91802489761278</v>
      </c>
      <c r="K480" s="307">
        <f t="shared" ca="1" si="218"/>
        <v>1227.7863678894469</v>
      </c>
      <c r="L480" s="304">
        <f t="shared" ca="1" si="203"/>
        <v>1279.1721986392463</v>
      </c>
      <c r="M480" s="306">
        <f t="shared" ca="1" si="219"/>
        <v>1.043740285347837</v>
      </c>
      <c r="N480" s="304">
        <f t="shared" ca="1" si="220"/>
        <v>59.8019132582113</v>
      </c>
      <c r="P480" s="310">
        <f t="shared" ca="1" si="221"/>
        <v>23</v>
      </c>
      <c r="Q480" s="304">
        <f t="shared" ca="1" si="222"/>
        <v>0</v>
      </c>
      <c r="R480" s="306">
        <f t="shared" ca="1" si="223"/>
        <v>0</v>
      </c>
      <c r="S480" s="307">
        <f t="shared" ca="1" si="224"/>
        <v>8.0749999999999993</v>
      </c>
      <c r="T480" s="304">
        <f t="shared" ca="1" si="204"/>
        <v>79.21575</v>
      </c>
      <c r="U480" s="311">
        <f t="shared" ca="1" si="205"/>
        <v>0</v>
      </c>
      <c r="V480" s="306">
        <f t="shared" ca="1" si="206"/>
        <v>1.08329532344082</v>
      </c>
      <c r="W480" s="304">
        <f t="shared" ca="1" si="207"/>
        <v>11.08942549247339</v>
      </c>
      <c r="Y480" s="314" t="str">
        <f t="shared" ca="1" si="225"/>
        <v/>
      </c>
      <c r="Z480" s="315" t="str">
        <f t="shared" ca="1" si="226"/>
        <v/>
      </c>
      <c r="AA480" s="316" t="str">
        <f t="shared" ca="1" si="227"/>
        <v/>
      </c>
      <c r="AC480" s="310" t="e">
        <f t="shared" ca="1" si="228"/>
        <v>#N/A</v>
      </c>
      <c r="AD480" s="323" t="e">
        <f t="shared" ca="1" si="229"/>
        <v>#N/A</v>
      </c>
      <c r="AE480" s="324">
        <f t="shared" ca="1" si="208"/>
        <v>1227.7863678894469</v>
      </c>
      <c r="AG480" s="306">
        <f t="shared" ca="1" si="230"/>
        <v>-9.9437952973322776</v>
      </c>
      <c r="AH480" s="304">
        <f t="shared" ca="1" si="231"/>
        <v>-1.4228231061773595</v>
      </c>
    </row>
    <row r="481" spans="1:34" x14ac:dyDescent="0.2">
      <c r="A481" s="347">
        <f t="shared" ca="1" si="209"/>
        <v>0.1</v>
      </c>
      <c r="B481" s="304">
        <f t="shared" ca="1" si="210"/>
        <v>11.699999999999932</v>
      </c>
      <c r="D481" s="306">
        <f t="shared" ca="1" si="211"/>
        <v>-0.69075940194184771</v>
      </c>
      <c r="E481" s="307">
        <f t="shared" ca="1" si="212"/>
        <v>-10.996934648535937</v>
      </c>
      <c r="F481" s="304">
        <f t="shared" ca="1" si="213"/>
        <v>11.018607907332999</v>
      </c>
      <c r="G481" s="306">
        <f t="shared" ca="1" si="214"/>
        <v>28.259991003841435</v>
      </c>
      <c r="H481" s="307">
        <f t="shared" ca="1" si="215"/>
        <v>47.578255792217348</v>
      </c>
      <c r="I481" s="304">
        <f t="shared" ca="1" si="216"/>
        <v>55.338210268916924</v>
      </c>
      <c r="J481" s="306">
        <f t="shared" ca="1" si="217"/>
        <v>361.74747779500666</v>
      </c>
      <c r="K481" s="307">
        <f t="shared" ca="1" si="218"/>
        <v>1232.5991781419114</v>
      </c>
      <c r="L481" s="304">
        <f t="shared" ca="1" si="203"/>
        <v>1284.5863036974838</v>
      </c>
      <c r="M481" s="306">
        <f t="shared" ca="1" si="219"/>
        <v>1.0348234665394995</v>
      </c>
      <c r="N481" s="304">
        <f t="shared" ca="1" si="220"/>
        <v>59.291017173810687</v>
      </c>
      <c r="P481" s="310">
        <f t="shared" ca="1" si="221"/>
        <v>23</v>
      </c>
      <c r="Q481" s="304">
        <f t="shared" ca="1" si="222"/>
        <v>0</v>
      </c>
      <c r="R481" s="306">
        <f t="shared" ca="1" si="223"/>
        <v>0</v>
      </c>
      <c r="S481" s="307">
        <f t="shared" ca="1" si="224"/>
        <v>8.0749999999999993</v>
      </c>
      <c r="T481" s="304">
        <f t="shared" ca="1" si="204"/>
        <v>79.21575</v>
      </c>
      <c r="U481" s="311">
        <f t="shared" ca="1" si="205"/>
        <v>0</v>
      </c>
      <c r="V481" s="306">
        <f t="shared" ca="1" si="206"/>
        <v>1.0827721002920589</v>
      </c>
      <c r="W481" s="304">
        <f t="shared" ca="1" si="207"/>
        <v>10.700534951113504</v>
      </c>
      <c r="Y481" s="314" t="str">
        <f t="shared" ca="1" si="225"/>
        <v/>
      </c>
      <c r="Z481" s="315" t="str">
        <f t="shared" ca="1" si="226"/>
        <v/>
      </c>
      <c r="AA481" s="316" t="str">
        <f t="shared" ca="1" si="227"/>
        <v/>
      </c>
      <c r="AC481" s="310" t="e">
        <f t="shared" ca="1" si="228"/>
        <v>#N/A</v>
      </c>
      <c r="AD481" s="323" t="e">
        <f t="shared" ca="1" si="229"/>
        <v>#N/A</v>
      </c>
      <c r="AE481" s="324">
        <f t="shared" ca="1" si="208"/>
        <v>1232.5991781419114</v>
      </c>
      <c r="AG481" s="306">
        <f t="shared" ca="1" si="230"/>
        <v>-9.8520040492528</v>
      </c>
      <c r="AH481" s="304">
        <f t="shared" ca="1" si="231"/>
        <v>-1.3733034665601722</v>
      </c>
    </row>
    <row r="482" spans="1:34" x14ac:dyDescent="0.2">
      <c r="A482" s="347">
        <f t="shared" ca="1" si="209"/>
        <v>0.1</v>
      </c>
      <c r="B482" s="304">
        <f t="shared" ca="1" si="210"/>
        <v>11.799999999999931</v>
      </c>
      <c r="D482" s="306">
        <f t="shared" ca="1" si="211"/>
        <v>-0.67672133534126033</v>
      </c>
      <c r="E482" s="307">
        <f t="shared" ca="1" si="212"/>
        <v>-10.949321692938287</v>
      </c>
      <c r="F482" s="304">
        <f t="shared" ca="1" si="213"/>
        <v>10.970214095502195</v>
      </c>
      <c r="G482" s="306">
        <f t="shared" ca="1" si="214"/>
        <v>28.192318870307307</v>
      </c>
      <c r="H482" s="307">
        <f t="shared" ca="1" si="215"/>
        <v>46.483323622923521</v>
      </c>
      <c r="I482" s="304">
        <f t="shared" ca="1" si="216"/>
        <v>54.364567673426095</v>
      </c>
      <c r="J482" s="306">
        <f t="shared" ca="1" si="217"/>
        <v>364.57009328871408</v>
      </c>
      <c r="K482" s="307">
        <f t="shared" ca="1" si="218"/>
        <v>1237.3022571126685</v>
      </c>
      <c r="L482" s="304">
        <f t="shared" ca="1" si="203"/>
        <v>1289.8946578603409</v>
      </c>
      <c r="M482" s="306">
        <f t="shared" ca="1" si="219"/>
        <v>1.0256082376775708</v>
      </c>
      <c r="N482" s="304">
        <f t="shared" ca="1" si="220"/>
        <v>58.76302345277503</v>
      </c>
      <c r="P482" s="310">
        <f t="shared" ca="1" si="221"/>
        <v>23</v>
      </c>
      <c r="Q482" s="304">
        <f t="shared" ca="1" si="222"/>
        <v>0</v>
      </c>
      <c r="R482" s="306">
        <f t="shared" ca="1" si="223"/>
        <v>0</v>
      </c>
      <c r="S482" s="307">
        <f t="shared" ca="1" si="224"/>
        <v>8.0749999999999993</v>
      </c>
      <c r="T482" s="304">
        <f t="shared" ca="1" si="204"/>
        <v>79.21575</v>
      </c>
      <c r="U482" s="311">
        <f t="shared" ca="1" si="205"/>
        <v>0</v>
      </c>
      <c r="V482" s="306">
        <f t="shared" ca="1" si="206"/>
        <v>1.0822610356425673</v>
      </c>
      <c r="W482" s="304">
        <f t="shared" ca="1" si="207"/>
        <v>10.322434006335669</v>
      </c>
      <c r="Y482" s="314" t="str">
        <f t="shared" ca="1" si="225"/>
        <v/>
      </c>
      <c r="Z482" s="315" t="str">
        <f t="shared" ca="1" si="226"/>
        <v/>
      </c>
      <c r="AA482" s="316" t="str">
        <f t="shared" ca="1" si="227"/>
        <v/>
      </c>
      <c r="AC482" s="310" t="e">
        <f t="shared" ca="1" si="228"/>
        <v>#N/A</v>
      </c>
      <c r="AD482" s="323" t="e">
        <f t="shared" ca="1" si="229"/>
        <v>#N/A</v>
      </c>
      <c r="AE482" s="324">
        <f t="shared" ca="1" si="208"/>
        <v>1237.3022571126685</v>
      </c>
      <c r="AG482" s="306">
        <f t="shared" ca="1" si="230"/>
        <v>-9.7595091074005929</v>
      </c>
      <c r="AH482" s="304">
        <f t="shared" ca="1" si="231"/>
        <v>-1.3251436471967188</v>
      </c>
    </row>
    <row r="483" spans="1:34" x14ac:dyDescent="0.2">
      <c r="A483" s="347">
        <f t="shared" ca="1" si="209"/>
        <v>0.1</v>
      </c>
      <c r="B483" s="304">
        <f t="shared" ca="1" si="210"/>
        <v>11.899999999999931</v>
      </c>
      <c r="D483" s="306">
        <f t="shared" ca="1" si="211"/>
        <v>-0.6629098073013302</v>
      </c>
      <c r="E483" s="307">
        <f t="shared" ca="1" si="212"/>
        <v>-10.90300165223556</v>
      </c>
      <c r="F483" s="304">
        <f t="shared" ca="1" si="213"/>
        <v>10.923135742142346</v>
      </c>
      <c r="G483" s="306">
        <f t="shared" ca="1" si="214"/>
        <v>28.126027889577173</v>
      </c>
      <c r="H483" s="307">
        <f t="shared" ca="1" si="215"/>
        <v>45.393023457699968</v>
      </c>
      <c r="I483" s="304">
        <f t="shared" ca="1" si="216"/>
        <v>53.400374750338337</v>
      </c>
      <c r="J483" s="306">
        <f t="shared" ca="1" si="217"/>
        <v>367.3860106267083</v>
      </c>
      <c r="K483" s="307">
        <f t="shared" ca="1" si="218"/>
        <v>1241.8960744666997</v>
      </c>
      <c r="L483" s="304">
        <f t="shared" ca="1" si="203"/>
        <v>1295.0978112019209</v>
      </c>
      <c r="M483" s="306">
        <f t="shared" ca="1" si="219"/>
        <v>1.0160814577680517</v>
      </c>
      <c r="N483" s="304">
        <f t="shared" ca="1" si="220"/>
        <v>58.217179171609558</v>
      </c>
      <c r="P483" s="310">
        <f t="shared" ca="1" si="221"/>
        <v>23</v>
      </c>
      <c r="Q483" s="304">
        <f t="shared" ca="1" si="222"/>
        <v>0</v>
      </c>
      <c r="R483" s="306">
        <f t="shared" ca="1" si="223"/>
        <v>0</v>
      </c>
      <c r="S483" s="307">
        <f t="shared" ca="1" si="224"/>
        <v>8.0749999999999993</v>
      </c>
      <c r="T483" s="304">
        <f t="shared" ca="1" si="204"/>
        <v>79.21575</v>
      </c>
      <c r="U483" s="311">
        <f t="shared" ca="1" si="205"/>
        <v>0</v>
      </c>
      <c r="V483" s="306">
        <f t="shared" ca="1" si="206"/>
        <v>1.0817620624930584</v>
      </c>
      <c r="W483" s="304">
        <f t="shared" ca="1" si="207"/>
        <v>9.9549382595075286</v>
      </c>
      <c r="Y483" s="314" t="str">
        <f t="shared" ca="1" si="225"/>
        <v/>
      </c>
      <c r="Z483" s="315" t="str">
        <f t="shared" ca="1" si="226"/>
        <v/>
      </c>
      <c r="AA483" s="316" t="str">
        <f t="shared" ca="1" si="227"/>
        <v/>
      </c>
      <c r="AC483" s="310" t="e">
        <f t="shared" ca="1" si="228"/>
        <v>#N/A</v>
      </c>
      <c r="AD483" s="323" t="e">
        <f t="shared" ca="1" si="229"/>
        <v>#N/A</v>
      </c>
      <c r="AE483" s="324">
        <f t="shared" ca="1" si="208"/>
        <v>1241.8960744666997</v>
      </c>
      <c r="AG483" s="306">
        <f t="shared" ca="1" si="230"/>
        <v>-9.666162013621534</v>
      </c>
      <c r="AH483" s="304">
        <f t="shared" ca="1" si="231"/>
        <v>-1.2783200007846032</v>
      </c>
    </row>
    <row r="484" spans="1:34" x14ac:dyDescent="0.2">
      <c r="A484" s="347">
        <f t="shared" ca="1" si="209"/>
        <v>0.1</v>
      </c>
      <c r="B484" s="304">
        <f t="shared" ca="1" si="210"/>
        <v>11.999999999999931</v>
      </c>
      <c r="D484" s="306">
        <f t="shared" ca="1" si="211"/>
        <v>-0.64932203060423366</v>
      </c>
      <c r="E484" s="307">
        <f t="shared" ca="1" si="212"/>
        <v>-10.857950684061647</v>
      </c>
      <c r="F484" s="304">
        <f t="shared" ca="1" si="213"/>
        <v>10.877348581200419</v>
      </c>
      <c r="G484" s="306">
        <f t="shared" ca="1" si="214"/>
        <v>28.061095686516751</v>
      </c>
      <c r="H484" s="307">
        <f t="shared" ca="1" si="215"/>
        <v>44.307228389293805</v>
      </c>
      <c r="I484" s="304">
        <f t="shared" ca="1" si="216"/>
        <v>52.445739375748076</v>
      </c>
      <c r="J484" s="306">
        <f t="shared" ca="1" si="217"/>
        <v>370.195366805513</v>
      </c>
      <c r="K484" s="307">
        <f t="shared" ca="1" si="218"/>
        <v>1246.3810870590494</v>
      </c>
      <c r="L484" s="304">
        <f t="shared" ca="1" si="203"/>
        <v>1300.1963020185706</v>
      </c>
      <c r="M484" s="306">
        <f t="shared" ca="1" si="219"/>
        <v>1.0062293326406828</v>
      </c>
      <c r="N484" s="304">
        <f t="shared" ca="1" si="220"/>
        <v>57.65269398257653</v>
      </c>
      <c r="P484" s="310">
        <f t="shared" ca="1" si="221"/>
        <v>23</v>
      </c>
      <c r="Q484" s="304">
        <f t="shared" ca="1" si="222"/>
        <v>0</v>
      </c>
      <c r="R484" s="306">
        <f t="shared" ca="1" si="223"/>
        <v>0</v>
      </c>
      <c r="S484" s="307">
        <f t="shared" ca="1" si="224"/>
        <v>8.0749999999999993</v>
      </c>
      <c r="T484" s="304">
        <f t="shared" ca="1" si="204"/>
        <v>79.21575</v>
      </c>
      <c r="U484" s="311">
        <f t="shared" ca="1" si="205"/>
        <v>0</v>
      </c>
      <c r="V484" s="306">
        <f t="shared" ca="1" si="206"/>
        <v>1.081275115711136</v>
      </c>
      <c r="W484" s="304">
        <f t="shared" ca="1" si="207"/>
        <v>9.5978696592716517</v>
      </c>
      <c r="Y484" s="314" t="str">
        <f t="shared" ca="1" si="225"/>
        <v/>
      </c>
      <c r="Z484" s="315" t="str">
        <f t="shared" ca="1" si="226"/>
        <v/>
      </c>
      <c r="AA484" s="316" t="str">
        <f t="shared" ca="1" si="227"/>
        <v/>
      </c>
      <c r="AC484" s="310">
        <f t="shared" ca="1" si="228"/>
        <v>11.999999999999931</v>
      </c>
      <c r="AD484" s="323">
        <f t="shared" ca="1" si="229"/>
        <v>370.195366805513</v>
      </c>
      <c r="AE484" s="324">
        <f t="shared" ca="1" si="208"/>
        <v>1246.3810870590494</v>
      </c>
      <c r="AG484" s="306">
        <f t="shared" ca="1" si="230"/>
        <v>-9.5718066031552098</v>
      </c>
      <c r="AH484" s="304">
        <f t="shared" ca="1" si="231"/>
        <v>-1.2328096915798799</v>
      </c>
    </row>
    <row r="485" spans="1:34" x14ac:dyDescent="0.2">
      <c r="A485" s="347">
        <f t="shared" ca="1" si="209"/>
        <v>0.1</v>
      </c>
      <c r="B485" s="304">
        <f t="shared" ca="1" si="210"/>
        <v>12.09999999999993</v>
      </c>
      <c r="D485" s="306">
        <f t="shared" ca="1" si="211"/>
        <v>-0.63595550213549634</v>
      </c>
      <c r="E485" s="307">
        <f t="shared" ca="1" si="212"/>
        <v>-10.814145596926375</v>
      </c>
      <c r="F485" s="304">
        <f t="shared" ca="1" si="213"/>
        <v>10.832829011491805</v>
      </c>
      <c r="G485" s="306">
        <f t="shared" ca="1" si="214"/>
        <v>27.997500136303202</v>
      </c>
      <c r="H485" s="307">
        <f t="shared" ca="1" si="215"/>
        <v>43.225813829601165</v>
      </c>
      <c r="I485" s="304">
        <f t="shared" ca="1" si="216"/>
        <v>51.500786354323147</v>
      </c>
      <c r="J485" s="306">
        <f t="shared" ca="1" si="217"/>
        <v>372.99829659665403</v>
      </c>
      <c r="K485" s="307">
        <f t="shared" ca="1" si="218"/>
        <v>1250.7577391699942</v>
      </c>
      <c r="L485" s="304">
        <f t="shared" ca="1" si="203"/>
        <v>1305.1906570910019</v>
      </c>
      <c r="M485" s="306">
        <f t="shared" ca="1" si="219"/>
        <v>0.99603738748044057</v>
      </c>
      <c r="N485" s="304">
        <f t="shared" ca="1" si="220"/>
        <v>57.068738539865869</v>
      </c>
      <c r="P485" s="310">
        <f t="shared" ca="1" si="221"/>
        <v>23</v>
      </c>
      <c r="Q485" s="304">
        <f t="shared" ca="1" si="222"/>
        <v>0</v>
      </c>
      <c r="R485" s="306">
        <f t="shared" ca="1" si="223"/>
        <v>0</v>
      </c>
      <c r="S485" s="307">
        <f t="shared" ca="1" si="224"/>
        <v>8.0749999999999993</v>
      </c>
      <c r="T485" s="304">
        <f t="shared" ca="1" si="204"/>
        <v>79.21575</v>
      </c>
      <c r="U485" s="311">
        <f t="shared" ca="1" si="205"/>
        <v>0</v>
      </c>
      <c r="V485" s="306">
        <f t="shared" ca="1" si="206"/>
        <v>1.0808001319963203</v>
      </c>
      <c r="W485" s="304">
        <f t="shared" ca="1" si="207"/>
        <v>9.2510563039470686</v>
      </c>
      <c r="Y485" s="314" t="str">
        <f t="shared" ca="1" si="225"/>
        <v/>
      </c>
      <c r="Z485" s="315" t="str">
        <f t="shared" ca="1" si="226"/>
        <v/>
      </c>
      <c r="AA485" s="316" t="str">
        <f t="shared" ca="1" si="227"/>
        <v/>
      </c>
      <c r="AC485" s="310" t="e">
        <f t="shared" ca="1" si="228"/>
        <v>#N/A</v>
      </c>
      <c r="AD485" s="323" t="e">
        <f t="shared" ca="1" si="229"/>
        <v>#N/A</v>
      </c>
      <c r="AE485" s="324">
        <f t="shared" ca="1" si="208"/>
        <v>1250.7577391699942</v>
      </c>
      <c r="AG485" s="306">
        <f t="shared" ca="1" si="230"/>
        <v>-9.476278395756621</v>
      </c>
      <c r="AH485" s="304">
        <f t="shared" ca="1" si="231"/>
        <v>-1.1885906698788424</v>
      </c>
    </row>
    <row r="486" spans="1:34" x14ac:dyDescent="0.2">
      <c r="A486" s="347">
        <f t="shared" ca="1" si="209"/>
        <v>0.1</v>
      </c>
      <c r="B486" s="304">
        <f t="shared" ca="1" si="210"/>
        <v>12.19999999999993</v>
      </c>
      <c r="D486" s="306">
        <f t="shared" ca="1" si="211"/>
        <v>-0.62280800845823903</v>
      </c>
      <c r="E486" s="307">
        <f t="shared" ca="1" si="212"/>
        <v>-10.771563814416869</v>
      </c>
      <c r="F486" s="304">
        <f t="shared" ca="1" si="213"/>
        <v>10.789554060453778</v>
      </c>
      <c r="G486" s="306">
        <f t="shared" ca="1" si="214"/>
        <v>27.935219335457379</v>
      </c>
      <c r="H486" s="307">
        <f t="shared" ca="1" si="215"/>
        <v>42.148657448159476</v>
      </c>
      <c r="I486" s="304">
        <f t="shared" ca="1" si="216"/>
        <v>50.565658346375763</v>
      </c>
      <c r="J486" s="306">
        <f t="shared" ca="1" si="217"/>
        <v>375.79493257024205</v>
      </c>
      <c r="K486" s="307">
        <f t="shared" ca="1" si="218"/>
        <v>1255.0264627338822</v>
      </c>
      <c r="L486" s="304">
        <f t="shared" ca="1" si="203"/>
        <v>1310.0813919401319</v>
      </c>
      <c r="M486" s="306">
        <f t="shared" ca="1" si="219"/>
        <v>0.98549043988071239</v>
      </c>
      <c r="N486" s="304">
        <f t="shared" ca="1" si="220"/>
        <v>56.464442955655805</v>
      </c>
      <c r="P486" s="310">
        <f t="shared" ca="1" si="221"/>
        <v>23</v>
      </c>
      <c r="Q486" s="304">
        <f t="shared" ca="1" si="222"/>
        <v>0</v>
      </c>
      <c r="R486" s="306">
        <f t="shared" ca="1" si="223"/>
        <v>0</v>
      </c>
      <c r="S486" s="307">
        <f t="shared" ca="1" si="224"/>
        <v>8.0749999999999993</v>
      </c>
      <c r="T486" s="304">
        <f t="shared" ca="1" si="204"/>
        <v>79.21575</v>
      </c>
      <c r="U486" s="311">
        <f t="shared" ca="1" si="205"/>
        <v>0</v>
      </c>
      <c r="V486" s="306">
        <f t="shared" ca="1" si="206"/>
        <v>1.0803370498461133</v>
      </c>
      <c r="W486" s="304">
        <f t="shared" ca="1" si="207"/>
        <v>8.9143322519775481</v>
      </c>
      <c r="Y486" s="314" t="str">
        <f t="shared" ca="1" si="225"/>
        <v/>
      </c>
      <c r="Z486" s="315" t="str">
        <f t="shared" ca="1" si="226"/>
        <v/>
      </c>
      <c r="AA486" s="316" t="str">
        <f t="shared" ca="1" si="227"/>
        <v/>
      </c>
      <c r="AC486" s="310" t="e">
        <f t="shared" ca="1" si="228"/>
        <v>#N/A</v>
      </c>
      <c r="AD486" s="323" t="e">
        <f t="shared" ca="1" si="229"/>
        <v>#N/A</v>
      </c>
      <c r="AE486" s="324">
        <f t="shared" ca="1" si="208"/>
        <v>1255.0264627338822</v>
      </c>
      <c r="AG486" s="306">
        <f t="shared" ca="1" si="230"/>
        <v>-9.3794039584951676</v>
      </c>
      <c r="AH486" s="304">
        <f t="shared" ca="1" si="231"/>
        <v>-1.1456416475476248</v>
      </c>
    </row>
    <row r="487" spans="1:34" x14ac:dyDescent="0.2">
      <c r="A487" s="347">
        <f t="shared" ca="1" si="209"/>
        <v>0.1</v>
      </c>
      <c r="B487" s="304">
        <f t="shared" ca="1" si="210"/>
        <v>12.29999999999993</v>
      </c>
      <c r="D487" s="306">
        <f t="shared" ca="1" si="211"/>
        <v>-0.60987763226377589</v>
      </c>
      <c r="E487" s="307">
        <f t="shared" ca="1" si="212"/>
        <v>-10.730183339135383</v>
      </c>
      <c r="F487" s="304">
        <f t="shared" ca="1" si="213"/>
        <v>10.747501347652589</v>
      </c>
      <c r="G487" s="306">
        <f t="shared" ca="1" si="214"/>
        <v>27.874231572231</v>
      </c>
      <c r="H487" s="307">
        <f t="shared" ca="1" si="215"/>
        <v>41.075639114245938</v>
      </c>
      <c r="I487" s="304">
        <f t="shared" ca="1" si="216"/>
        <v>49.640516862600556</v>
      </c>
      <c r="J487" s="306">
        <f t="shared" ca="1" si="217"/>
        <v>378.58540511562649</v>
      </c>
      <c r="K487" s="307">
        <f t="shared" ca="1" si="218"/>
        <v>1259.1876775620026</v>
      </c>
      <c r="L487" s="304">
        <f t="shared" ca="1" si="203"/>
        <v>1314.8690110769789</v>
      </c>
      <c r="M487" s="306">
        <f t="shared" ca="1" si="219"/>
        <v>0.97457257386712592</v>
      </c>
      <c r="N487" s="304">
        <f t="shared" ca="1" si="220"/>
        <v>55.838895311787979</v>
      </c>
      <c r="P487" s="310">
        <f t="shared" ca="1" si="221"/>
        <v>23</v>
      </c>
      <c r="Q487" s="304">
        <f t="shared" ca="1" si="222"/>
        <v>0</v>
      </c>
      <c r="R487" s="306">
        <f t="shared" ca="1" si="223"/>
        <v>0</v>
      </c>
      <c r="S487" s="307">
        <f t="shared" ca="1" si="224"/>
        <v>8.0749999999999993</v>
      </c>
      <c r="T487" s="304">
        <f t="shared" ca="1" si="204"/>
        <v>79.21575</v>
      </c>
      <c r="U487" s="311">
        <f t="shared" ca="1" si="205"/>
        <v>0</v>
      </c>
      <c r="V487" s="306">
        <f t="shared" ca="1" si="206"/>
        <v>1.0798858095230524</v>
      </c>
      <c r="W487" s="304">
        <f t="shared" ca="1" si="207"/>
        <v>8.5875373400289998</v>
      </c>
      <c r="Y487" s="314" t="str">
        <f t="shared" ca="1" si="225"/>
        <v/>
      </c>
      <c r="Z487" s="315" t="str">
        <f t="shared" ca="1" si="226"/>
        <v/>
      </c>
      <c r="AA487" s="316" t="str">
        <f t="shared" ca="1" si="227"/>
        <v/>
      </c>
      <c r="AC487" s="310" t="e">
        <f t="shared" ca="1" si="228"/>
        <v>#N/A</v>
      </c>
      <c r="AD487" s="323" t="e">
        <f t="shared" ca="1" si="229"/>
        <v>#N/A</v>
      </c>
      <c r="AE487" s="324">
        <f t="shared" ca="1" si="208"/>
        <v>1259.1876775620026</v>
      </c>
      <c r="AG487" s="306">
        <f t="shared" ca="1" si="230"/>
        <v>-9.281000241854457</v>
      </c>
      <c r="AH487" s="304">
        <f t="shared" ca="1" si="231"/>
        <v>-1.1039420745483033</v>
      </c>
    </row>
    <row r="488" spans="1:34" x14ac:dyDescent="0.2">
      <c r="A488" s="347">
        <f t="shared" ca="1" si="209"/>
        <v>0.1</v>
      </c>
      <c r="B488" s="304">
        <f t="shared" ca="1" si="210"/>
        <v>12.399999999999929</v>
      </c>
      <c r="D488" s="306">
        <f t="shared" ca="1" si="211"/>
        <v>-0.59716275971774768</v>
      </c>
      <c r="E488" s="307">
        <f t="shared" ca="1" si="212"/>
        <v>-10.68998271618973</v>
      </c>
      <c r="F488" s="304">
        <f t="shared" ca="1" si="213"/>
        <v>10.706649047859413</v>
      </c>
      <c r="G488" s="306">
        <f t="shared" ca="1" si="214"/>
        <v>27.814515296259227</v>
      </c>
      <c r="H488" s="307">
        <f t="shared" ca="1" si="215"/>
        <v>40.006640842626965</v>
      </c>
      <c r="I488" s="304">
        <f t="shared" ca="1" si="216"/>
        <v>48.725543328697597</v>
      </c>
      <c r="J488" s="306">
        <f t="shared" ca="1" si="217"/>
        <v>381.36984245905097</v>
      </c>
      <c r="K488" s="307">
        <f t="shared" ca="1" si="218"/>
        <v>1263.2417915598462</v>
      </c>
      <c r="L488" s="304">
        <f t="shared" ca="1" si="203"/>
        <v>1319.5540082469422</v>
      </c>
      <c r="M488" s="306">
        <f t="shared" ca="1" si="219"/>
        <v>0.96326711544136345</v>
      </c>
      <c r="N488" s="304">
        <f t="shared" ca="1" si="220"/>
        <v>55.191140258531178</v>
      </c>
      <c r="P488" s="310">
        <f t="shared" ca="1" si="221"/>
        <v>23</v>
      </c>
      <c r="Q488" s="304">
        <f t="shared" ca="1" si="222"/>
        <v>0</v>
      </c>
      <c r="R488" s="306">
        <f t="shared" ca="1" si="223"/>
        <v>0</v>
      </c>
      <c r="S488" s="307">
        <f t="shared" ca="1" si="224"/>
        <v>8.0749999999999993</v>
      </c>
      <c r="T488" s="304">
        <f t="shared" ca="1" si="204"/>
        <v>79.21575</v>
      </c>
      <c r="U488" s="311">
        <f t="shared" ca="1" si="205"/>
        <v>0</v>
      </c>
      <c r="V488" s="306">
        <f t="shared" ca="1" si="206"/>
        <v>1.0794463530227025</v>
      </c>
      <c r="W488" s="304">
        <f t="shared" ca="1" si="207"/>
        <v>8.2705170083539539</v>
      </c>
      <c r="Y488" s="314" t="str">
        <f t="shared" ca="1" si="225"/>
        <v/>
      </c>
      <c r="Z488" s="315" t="str">
        <f t="shared" ca="1" si="226"/>
        <v/>
      </c>
      <c r="AA488" s="316" t="str">
        <f t="shared" ca="1" si="227"/>
        <v/>
      </c>
      <c r="AC488" s="310" t="e">
        <f t="shared" ca="1" si="228"/>
        <v>#N/A</v>
      </c>
      <c r="AD488" s="323" t="e">
        <f t="shared" ca="1" si="229"/>
        <v>#N/A</v>
      </c>
      <c r="AE488" s="324">
        <f t="shared" ca="1" si="208"/>
        <v>1263.2417915598462</v>
      </c>
      <c r="AG488" s="306">
        <f t="shared" ca="1" si="230"/>
        <v>-9.1808738917821486</v>
      </c>
      <c r="AH488" s="304">
        <f t="shared" ca="1" si="231"/>
        <v>-1.06347211641226</v>
      </c>
    </row>
    <row r="489" spans="1:34" x14ac:dyDescent="0.2">
      <c r="A489" s="347">
        <f t="shared" ca="1" si="209"/>
        <v>0.1</v>
      </c>
      <c r="B489" s="304">
        <f t="shared" ca="1" si="210"/>
        <v>12.499999999999929</v>
      </c>
      <c r="D489" s="306">
        <f t="shared" ca="1" si="211"/>
        <v>-0.58466208871747016</v>
      </c>
      <c r="E489" s="307">
        <f t="shared" ca="1" si="212"/>
        <v>-10.6509409960405</v>
      </c>
      <c r="F489" s="304">
        <f t="shared" ca="1" si="213"/>
        <v>10.666975853498483</v>
      </c>
      <c r="G489" s="306">
        <f t="shared" ca="1" si="214"/>
        <v>27.756049087387481</v>
      </c>
      <c r="H489" s="307">
        <f t="shared" ca="1" si="215"/>
        <v>38.941546743022911</v>
      </c>
      <c r="I489" s="304">
        <f t="shared" ca="1" si="216"/>
        <v>47.820940221627829</v>
      </c>
      <c r="J489" s="306">
        <f t="shared" ca="1" si="217"/>
        <v>384.14837067823333</v>
      </c>
      <c r="K489" s="307">
        <f t="shared" ca="1" si="218"/>
        <v>1267.1892009391288</v>
      </c>
      <c r="L489" s="304">
        <f t="shared" ca="1" si="203"/>
        <v>1324.1368666688084</v>
      </c>
      <c r="M489" s="306">
        <f t="shared" ca="1" si="219"/>
        <v>0.95155661031180272</v>
      </c>
      <c r="N489" s="304">
        <f t="shared" ca="1" si="220"/>
        <v>54.520177738641046</v>
      </c>
      <c r="P489" s="310">
        <f t="shared" ca="1" si="221"/>
        <v>23</v>
      </c>
      <c r="Q489" s="304">
        <f t="shared" ca="1" si="222"/>
        <v>0</v>
      </c>
      <c r="R489" s="306">
        <f t="shared" ca="1" si="223"/>
        <v>0</v>
      </c>
      <c r="S489" s="307">
        <f t="shared" ca="1" si="224"/>
        <v>8.0749999999999993</v>
      </c>
      <c r="T489" s="304">
        <f t="shared" ca="1" si="204"/>
        <v>79.21575</v>
      </c>
      <c r="U489" s="311">
        <f t="shared" ca="1" si="205"/>
        <v>0</v>
      </c>
      <c r="V489" s="306">
        <f t="shared" ca="1" si="206"/>
        <v>1.0790186240425335</v>
      </c>
      <c r="W489" s="304">
        <f t="shared" ca="1" si="207"/>
        <v>7.9631221330549824</v>
      </c>
      <c r="Y489" s="314" t="str">
        <f t="shared" ca="1" si="225"/>
        <v/>
      </c>
      <c r="Z489" s="315" t="str">
        <f t="shared" ca="1" si="226"/>
        <v/>
      </c>
      <c r="AA489" s="316" t="str">
        <f t="shared" ca="1" si="227"/>
        <v/>
      </c>
      <c r="AC489" s="310" t="e">
        <f t="shared" ca="1" si="228"/>
        <v>#N/A</v>
      </c>
      <c r="AD489" s="323" t="e">
        <f t="shared" ca="1" si="229"/>
        <v>#N/A</v>
      </c>
      <c r="AE489" s="324">
        <f t="shared" ca="1" si="208"/>
        <v>1267.1892009391288</v>
      </c>
      <c r="AG489" s="306">
        <f t="shared" ca="1" si="230"/>
        <v>-9.0788205416241805</v>
      </c>
      <c r="AH489" s="304">
        <f t="shared" ca="1" si="231"/>
        <v>-1.0242126326134928</v>
      </c>
    </row>
    <row r="490" spans="1:34" x14ac:dyDescent="0.2">
      <c r="A490" s="347">
        <f t="shared" ca="1" si="209"/>
        <v>0.1</v>
      </c>
      <c r="B490" s="304">
        <f t="shared" ca="1" si="210"/>
        <v>12.599999999999929</v>
      </c>
      <c r="D490" s="306">
        <f t="shared" ca="1" si="211"/>
        <v>-0.57237463807103861</v>
      </c>
      <c r="E490" s="307">
        <f t="shared" ca="1" si="212"/>
        <v>-10.613037696495951</v>
      </c>
      <c r="F490" s="304">
        <f t="shared" ca="1" si="213"/>
        <v>10.62846093625747</v>
      </c>
      <c r="G490" s="306">
        <f t="shared" ca="1" si="214"/>
        <v>27.698811623580376</v>
      </c>
      <c r="H490" s="307">
        <f t="shared" ca="1" si="215"/>
        <v>37.880242973373313</v>
      </c>
      <c r="I490" s="304">
        <f t="shared" ca="1" si="216"/>
        <v>46.926932278600844</v>
      </c>
      <c r="J490" s="306">
        <f t="shared" ca="1" si="217"/>
        <v>386.92111371378172</v>
      </c>
      <c r="K490" s="307">
        <f t="shared" ca="1" si="218"/>
        <v>1271.0302904249486</v>
      </c>
      <c r="L490" s="304">
        <f t="shared" ca="1" si="203"/>
        <v>1328.6180592688188</v>
      </c>
      <c r="M490" s="306">
        <f t="shared" ca="1" si="219"/>
        <v>0.93942280461469652</v>
      </c>
      <c r="N490" s="304">
        <f t="shared" ca="1" si="220"/>
        <v>53.824961882765066</v>
      </c>
      <c r="P490" s="310">
        <f t="shared" ca="1" si="221"/>
        <v>23</v>
      </c>
      <c r="Q490" s="304">
        <f t="shared" ca="1" si="222"/>
        <v>0</v>
      </c>
      <c r="R490" s="306">
        <f t="shared" ca="1" si="223"/>
        <v>0</v>
      </c>
      <c r="S490" s="307">
        <f t="shared" ca="1" si="224"/>
        <v>8.0749999999999993</v>
      </c>
      <c r="T490" s="304">
        <f t="shared" ca="1" si="204"/>
        <v>79.21575</v>
      </c>
      <c r="U490" s="311">
        <f t="shared" ca="1" si="205"/>
        <v>0</v>
      </c>
      <c r="V490" s="306">
        <f t="shared" ca="1" si="206"/>
        <v>1.0786025679516389</v>
      </c>
      <c r="W490" s="304">
        <f t="shared" ca="1" si="207"/>
        <v>7.6652088648914711</v>
      </c>
      <c r="Y490" s="314" t="str">
        <f t="shared" ca="1" si="225"/>
        <v/>
      </c>
      <c r="Z490" s="315" t="str">
        <f t="shared" ca="1" si="226"/>
        <v/>
      </c>
      <c r="AA490" s="316" t="str">
        <f t="shared" ca="1" si="227"/>
        <v/>
      </c>
      <c r="AC490" s="310" t="e">
        <f t="shared" ca="1" si="228"/>
        <v>#N/A</v>
      </c>
      <c r="AD490" s="323" t="e">
        <f t="shared" ca="1" si="229"/>
        <v>#N/A</v>
      </c>
      <c r="AE490" s="324">
        <f t="shared" ca="1" si="208"/>
        <v>1271.0302904249486</v>
      </c>
      <c r="AG490" s="306">
        <f t="shared" ca="1" si="230"/>
        <v>-8.9746240894723162</v>
      </c>
      <c r="AH490" s="304">
        <f t="shared" ca="1" si="231"/>
        <v>-0.9861451557962827</v>
      </c>
    </row>
    <row r="491" spans="1:34" x14ac:dyDescent="0.2">
      <c r="A491" s="347">
        <f t="shared" ca="1" si="209"/>
        <v>0.1</v>
      </c>
      <c r="B491" s="304">
        <f t="shared" ca="1" si="210"/>
        <v>12.699999999999928</v>
      </c>
      <c r="D491" s="306">
        <f t="shared" ca="1" si="211"/>
        <v>-0.56029975760155171</v>
      </c>
      <c r="E491" s="307">
        <f t="shared" ca="1" si="212"/>
        <v>-10.576252763631217</v>
      </c>
      <c r="F491" s="304">
        <f t="shared" ca="1" si="213"/>
        <v>10.591083907635957</v>
      </c>
      <c r="G491" s="306">
        <f t="shared" ca="1" si="214"/>
        <v>27.642781647820222</v>
      </c>
      <c r="H491" s="307">
        <f t="shared" ca="1" si="215"/>
        <v>36.822617697010195</v>
      </c>
      <c r="I491" s="304">
        <f t="shared" ca="1" si="216"/>
        <v>46.043767779029928</v>
      </c>
      <c r="J491" s="306">
        <f t="shared" ca="1" si="217"/>
        <v>389.68819337735175</v>
      </c>
      <c r="K491" s="307">
        <f t="shared" ca="1" si="218"/>
        <v>1274.7654334584677</v>
      </c>
      <c r="L491" s="304">
        <f t="shared" ca="1" si="203"/>
        <v>1332.9980489101472</v>
      </c>
      <c r="M491" s="306">
        <f t="shared" ca="1" si="219"/>
        <v>0.92684662958804198</v>
      </c>
      <c r="N491" s="304">
        <f t="shared" ca="1" si="220"/>
        <v>53.104400131319935</v>
      </c>
      <c r="P491" s="310">
        <f t="shared" ca="1" si="221"/>
        <v>23</v>
      </c>
      <c r="Q491" s="304">
        <f t="shared" ca="1" si="222"/>
        <v>0</v>
      </c>
      <c r="R491" s="306">
        <f t="shared" ca="1" si="223"/>
        <v>0</v>
      </c>
      <c r="S491" s="307">
        <f t="shared" ca="1" si="224"/>
        <v>8.0749999999999993</v>
      </c>
      <c r="T491" s="304">
        <f t="shared" ca="1" si="204"/>
        <v>79.21575</v>
      </c>
      <c r="U491" s="311">
        <f t="shared" ca="1" si="205"/>
        <v>0</v>
      </c>
      <c r="V491" s="306">
        <f t="shared" ca="1" si="206"/>
        <v>1.0781981317612332</v>
      </c>
      <c r="W491" s="304">
        <f t="shared" ca="1" si="207"/>
        <v>7.3766384742851479</v>
      </c>
      <c r="Y491" s="314" t="str">
        <f t="shared" ca="1" si="225"/>
        <v/>
      </c>
      <c r="Z491" s="315" t="str">
        <f t="shared" ca="1" si="226"/>
        <v/>
      </c>
      <c r="AA491" s="316" t="str">
        <f t="shared" ca="1" si="227"/>
        <v/>
      </c>
      <c r="AC491" s="310" t="e">
        <f t="shared" ca="1" si="228"/>
        <v>#N/A</v>
      </c>
      <c r="AD491" s="323" t="e">
        <f t="shared" ca="1" si="229"/>
        <v>#N/A</v>
      </c>
      <c r="AE491" s="324">
        <f t="shared" ca="1" si="208"/>
        <v>1274.7654334584677</v>
      </c>
      <c r="AG491" s="306">
        <f t="shared" ca="1" si="230"/>
        <v>-8.8680559684161064</v>
      </c>
      <c r="AH491" s="304">
        <f t="shared" ca="1" si="231"/>
        <v>-0.94925187181318538</v>
      </c>
    </row>
    <row r="492" spans="1:34" x14ac:dyDescent="0.2">
      <c r="A492" s="347">
        <f t="shared" ca="1" si="209"/>
        <v>0.1</v>
      </c>
      <c r="B492" s="304">
        <f t="shared" ca="1" si="210"/>
        <v>12.799999999999928</v>
      </c>
      <c r="D492" s="306">
        <f t="shared" ca="1" si="211"/>
        <v>-0.54843713917016579</v>
      </c>
      <c r="E492" s="307">
        <f t="shared" ca="1" si="212"/>
        <v>-10.540566531393106</v>
      </c>
      <c r="F492" s="304">
        <f t="shared" ca="1" si="213"/>
        <v>10.554824778192467</v>
      </c>
      <c r="G492" s="306">
        <f t="shared" ca="1" si="214"/>
        <v>27.587937933903206</v>
      </c>
      <c r="H492" s="307">
        <f t="shared" ca="1" si="215"/>
        <v>35.768561043870882</v>
      </c>
      <c r="I492" s="304">
        <f t="shared" ca="1" si="216"/>
        <v>45.171719898560575</v>
      </c>
      <c r="J492" s="306">
        <f t="shared" ca="1" si="217"/>
        <v>392.4497293564379</v>
      </c>
      <c r="K492" s="307">
        <f t="shared" ca="1" si="218"/>
        <v>1278.3949923955117</v>
      </c>
      <c r="L492" s="304">
        <f t="shared" ca="1" si="203"/>
        <v>1337.2772886181317</v>
      </c>
      <c r="M492" s="306">
        <f t="shared" ca="1" si="219"/>
        <v>0.9138081913424978</v>
      </c>
      <c r="N492" s="304">
        <f t="shared" ca="1" si="220"/>
        <v>52.357352648408295</v>
      </c>
      <c r="P492" s="310">
        <f t="shared" ca="1" si="221"/>
        <v>23</v>
      </c>
      <c r="Q492" s="304">
        <f t="shared" ca="1" si="222"/>
        <v>0</v>
      </c>
      <c r="R492" s="306">
        <f t="shared" ca="1" si="223"/>
        <v>0</v>
      </c>
      <c r="S492" s="307">
        <f t="shared" ca="1" si="224"/>
        <v>8.0749999999999993</v>
      </c>
      <c r="T492" s="304">
        <f t="shared" ca="1" si="204"/>
        <v>79.21575</v>
      </c>
      <c r="U492" s="311">
        <f t="shared" ca="1" si="205"/>
        <v>0</v>
      </c>
      <c r="V492" s="306">
        <f t="shared" ca="1" si="206"/>
        <v>1.0778052640958895</v>
      </c>
      <c r="W492" s="304">
        <f t="shared" ca="1" si="207"/>
        <v>7.0972772021896349</v>
      </c>
      <c r="Y492" s="314" t="str">
        <f t="shared" ca="1" si="225"/>
        <v/>
      </c>
      <c r="Z492" s="315" t="str">
        <f t="shared" ca="1" si="226"/>
        <v/>
      </c>
      <c r="AA492" s="316" t="str">
        <f t="shared" ca="1" si="227"/>
        <v/>
      </c>
      <c r="AC492" s="310" t="e">
        <f t="shared" ca="1" si="228"/>
        <v>#N/A</v>
      </c>
      <c r="AD492" s="323" t="e">
        <f t="shared" ca="1" si="229"/>
        <v>#N/A</v>
      </c>
      <c r="AE492" s="324">
        <f t="shared" ca="1" si="208"/>
        <v>1278.3949923955117</v>
      </c>
      <c r="AG492" s="306">
        <f t="shared" ca="1" si="230"/>
        <v>-8.758874419584302</v>
      </c>
      <c r="AH492" s="304">
        <f t="shared" ca="1" si="231"/>
        <v>-0.91351560053066849</v>
      </c>
    </row>
    <row r="493" spans="1:34" x14ac:dyDescent="0.2">
      <c r="A493" s="347">
        <f t="shared" ca="1" si="209"/>
        <v>0.1</v>
      </c>
      <c r="B493" s="304">
        <f t="shared" ca="1" si="210"/>
        <v>12.899999999999928</v>
      </c>
      <c r="D493" s="306">
        <f t="shared" ca="1" si="211"/>
        <v>-0.53678682859906912</v>
      </c>
      <c r="E493" s="307">
        <f t="shared" ca="1" si="212"/>
        <v>-10.505959679635803</v>
      </c>
      <c r="F493" s="304">
        <f t="shared" ca="1" si="213"/>
        <v>10.519663915234682</v>
      </c>
      <c r="G493" s="306">
        <f t="shared" ca="1" si="214"/>
        <v>27.534259251043299</v>
      </c>
      <c r="H493" s="307">
        <f t="shared" ca="1" si="215"/>
        <v>34.717965075907301</v>
      </c>
      <c r="I493" s="304">
        <f t="shared" ca="1" si="216"/>
        <v>44.311088132831749</v>
      </c>
      <c r="J493" s="306">
        <f t="shared" ca="1" si="217"/>
        <v>395.20583921568522</v>
      </c>
      <c r="K493" s="307">
        <f t="shared" ca="1" si="218"/>
        <v>1281.9193187015007</v>
      </c>
      <c r="L493" s="304">
        <f t="shared" ca="1" si="203"/>
        <v>1341.4562218016263</v>
      </c>
      <c r="M493" s="306">
        <f t="shared" ca="1" si="219"/>
        <v>0.90028676708166477</v>
      </c>
      <c r="N493" s="304">
        <f t="shared" ca="1" si="220"/>
        <v>51.582632105256764</v>
      </c>
      <c r="P493" s="310">
        <f t="shared" ca="1" si="221"/>
        <v>23</v>
      </c>
      <c r="Q493" s="304">
        <f t="shared" ca="1" si="222"/>
        <v>0</v>
      </c>
      <c r="R493" s="306">
        <f t="shared" ca="1" si="223"/>
        <v>0</v>
      </c>
      <c r="S493" s="307">
        <f t="shared" ca="1" si="224"/>
        <v>8.0749999999999993</v>
      </c>
      <c r="T493" s="304">
        <f t="shared" ca="1" si="204"/>
        <v>79.21575</v>
      </c>
      <c r="U493" s="311">
        <f t="shared" ca="1" si="205"/>
        <v>0</v>
      </c>
      <c r="V493" s="306">
        <f t="shared" ca="1" si="206"/>
        <v>1.077423915165453</v>
      </c>
      <c r="W493" s="304">
        <f t="shared" ca="1" si="207"/>
        <v>6.8269961164974458</v>
      </c>
      <c r="Y493" s="314" t="str">
        <f t="shared" ca="1" si="225"/>
        <v/>
      </c>
      <c r="Z493" s="315" t="str">
        <f t="shared" ca="1" si="226"/>
        <v/>
      </c>
      <c r="AA493" s="316" t="str">
        <f t="shared" ca="1" si="227"/>
        <v/>
      </c>
      <c r="AC493" s="310" t="e">
        <f t="shared" ca="1" si="228"/>
        <v>#N/A</v>
      </c>
      <c r="AD493" s="323" t="e">
        <f t="shared" ca="1" si="229"/>
        <v>#N/A</v>
      </c>
      <c r="AE493" s="324">
        <f t="shared" ca="1" si="208"/>
        <v>1281.9193187015007</v>
      </c>
      <c r="AG493" s="306">
        <f t="shared" ca="1" si="230"/>
        <v>-8.6468237807583179</v>
      </c>
      <c r="AH493" s="304">
        <f t="shared" ca="1" si="231"/>
        <v>-0.87891977736094562</v>
      </c>
    </row>
    <row r="494" spans="1:34" x14ac:dyDescent="0.2">
      <c r="A494" s="347">
        <f t="shared" ca="1" si="209"/>
        <v>0.1</v>
      </c>
      <c r="B494" s="304">
        <f t="shared" ca="1" si="210"/>
        <v>12.999999999999927</v>
      </c>
      <c r="D494" s="306">
        <f t="shared" ca="1" si="211"/>
        <v>-0.52534923845923398</v>
      </c>
      <c r="E494" s="307">
        <f t="shared" ca="1" si="212"/>
        <v>-10.472413190316392</v>
      </c>
      <c r="F494" s="304">
        <f t="shared" ca="1" si="213"/>
        <v>10.485581998680972</v>
      </c>
      <c r="G494" s="306">
        <f t="shared" ca="1" si="214"/>
        <v>27.481724327197377</v>
      </c>
      <c r="H494" s="307">
        <f t="shared" ca="1" si="215"/>
        <v>33.67072375687566</v>
      </c>
      <c r="I494" s="304">
        <f t="shared" ca="1" si="216"/>
        <v>43.462199786802131</v>
      </c>
      <c r="J494" s="306">
        <f t="shared" ca="1" si="217"/>
        <v>397.95663839459723</v>
      </c>
      <c r="K494" s="307">
        <f t="shared" ca="1" si="218"/>
        <v>1285.3387531431399</v>
      </c>
      <c r="L494" s="304">
        <f t="shared" ca="1" si="203"/>
        <v>1345.5352824708425</v>
      </c>
      <c r="M494" s="306">
        <f t="shared" ca="1" si="219"/>
        <v>0.88626080935933704</v>
      </c>
      <c r="N494" s="304">
        <f t="shared" ca="1" si="220"/>
        <v>50.779003924138465</v>
      </c>
      <c r="P494" s="310">
        <f t="shared" ca="1" si="221"/>
        <v>23</v>
      </c>
      <c r="Q494" s="304">
        <f t="shared" ca="1" si="222"/>
        <v>0</v>
      </c>
      <c r="R494" s="306">
        <f t="shared" ca="1" si="223"/>
        <v>0</v>
      </c>
      <c r="S494" s="307">
        <f t="shared" ca="1" si="224"/>
        <v>8.0749999999999993</v>
      </c>
      <c r="T494" s="304">
        <f t="shared" ca="1" si="204"/>
        <v>79.21575</v>
      </c>
      <c r="U494" s="311">
        <f t="shared" ca="1" si="205"/>
        <v>0</v>
      </c>
      <c r="V494" s="306">
        <f t="shared" ca="1" si="206"/>
        <v>1.0770540367375794</v>
      </c>
      <c r="W494" s="304">
        <f t="shared" ca="1" si="207"/>
        <v>6.5656709736647478</v>
      </c>
      <c r="Y494" s="314" t="str">
        <f t="shared" ca="1" si="225"/>
        <v/>
      </c>
      <c r="Z494" s="315" t="str">
        <f t="shared" ca="1" si="226"/>
        <v/>
      </c>
      <c r="AA494" s="316" t="str">
        <f t="shared" ca="1" si="227"/>
        <v/>
      </c>
      <c r="AC494" s="310">
        <f t="shared" ca="1" si="228"/>
        <v>12.999999999999927</v>
      </c>
      <c r="AD494" s="323">
        <f t="shared" ca="1" si="229"/>
        <v>397.95663839459723</v>
      </c>
      <c r="AE494" s="324">
        <f t="shared" ca="1" si="208"/>
        <v>1285.3387531431399</v>
      </c>
      <c r="AG494" s="306">
        <f t="shared" ca="1" si="230"/>
        <v>-8.5316338068177959</v>
      </c>
      <c r="AH494" s="304">
        <f t="shared" ca="1" si="231"/>
        <v>-0.84544843547955995</v>
      </c>
    </row>
    <row r="495" spans="1:34" x14ac:dyDescent="0.2">
      <c r="A495" s="347">
        <f t="shared" ca="1" si="209"/>
        <v>0.1</v>
      </c>
      <c r="B495" s="304">
        <f t="shared" ca="1" si="210"/>
        <v>13.099999999999927</v>
      </c>
      <c r="D495" s="306">
        <f t="shared" ca="1" si="211"/>
        <v>-0.51412516166730482</v>
      </c>
      <c r="E495" s="307">
        <f t="shared" ca="1" si="212"/>
        <v>-10.439908301562687</v>
      </c>
      <c r="F495" s="304">
        <f t="shared" ca="1" si="213"/>
        <v>10.452559974805069</v>
      </c>
      <c r="G495" s="306">
        <f t="shared" ca="1" si="214"/>
        <v>27.430311811030645</v>
      </c>
      <c r="H495" s="307">
        <f t="shared" ca="1" si="215"/>
        <v>32.626732926719392</v>
      </c>
      <c r="I495" s="304">
        <f t="shared" ca="1" si="216"/>
        <v>42.625411523196377</v>
      </c>
      <c r="J495" s="306">
        <f t="shared" ca="1" si="217"/>
        <v>400.70224020150863</v>
      </c>
      <c r="K495" s="307">
        <f t="shared" ca="1" si="218"/>
        <v>1288.6536259773197</v>
      </c>
      <c r="L495" s="304">
        <f t="shared" ca="1" si="203"/>
        <v>1349.5148954520662</v>
      </c>
      <c r="M495" s="306">
        <f t="shared" ca="1" si="219"/>
        <v>0.87170796022487651</v>
      </c>
      <c r="N495" s="304">
        <f t="shared" ca="1" si="220"/>
        <v>49.945187088843262</v>
      </c>
      <c r="P495" s="310">
        <f t="shared" ca="1" si="221"/>
        <v>23</v>
      </c>
      <c r="Q495" s="304">
        <f t="shared" ca="1" si="222"/>
        <v>0</v>
      </c>
      <c r="R495" s="306">
        <f t="shared" ca="1" si="223"/>
        <v>0</v>
      </c>
      <c r="S495" s="307">
        <f t="shared" ca="1" si="224"/>
        <v>8.0749999999999993</v>
      </c>
      <c r="T495" s="304">
        <f t="shared" ca="1" si="204"/>
        <v>79.21575</v>
      </c>
      <c r="U495" s="311">
        <f t="shared" ca="1" si="205"/>
        <v>0</v>
      </c>
      <c r="V495" s="306">
        <f t="shared" ca="1" si="206"/>
        <v>1.0766955821108442</v>
      </c>
      <c r="W495" s="304">
        <f t="shared" ca="1" si="207"/>
        <v>6.3131820852397214</v>
      </c>
      <c r="Y495" s="314" t="str">
        <f t="shared" ca="1" si="225"/>
        <v/>
      </c>
      <c r="Z495" s="315" t="str">
        <f t="shared" ca="1" si="226"/>
        <v/>
      </c>
      <c r="AA495" s="316" t="str">
        <f t="shared" ca="1" si="227"/>
        <v/>
      </c>
      <c r="AC495" s="310" t="e">
        <f t="shared" ca="1" si="228"/>
        <v>#N/A</v>
      </c>
      <c r="AD495" s="323" t="e">
        <f t="shared" ca="1" si="229"/>
        <v>#N/A</v>
      </c>
      <c r="AE495" s="324">
        <f t="shared" ca="1" si="208"/>
        <v>1288.6536259773197</v>
      </c>
      <c r="AG495" s="306">
        <f t="shared" ca="1" si="230"/>
        <v>-8.4130190424158133</v>
      </c>
      <c r="AH495" s="304">
        <f t="shared" ca="1" si="231"/>
        <v>-0.81308618868913296</v>
      </c>
    </row>
    <row r="496" spans="1:34" x14ac:dyDescent="0.2">
      <c r="A496" s="347">
        <f t="shared" ca="1" si="209"/>
        <v>0.1</v>
      </c>
      <c r="B496" s="304">
        <f t="shared" ca="1" si="210"/>
        <v>13.199999999999926</v>
      </c>
      <c r="D496" s="306">
        <f t="shared" ca="1" si="211"/>
        <v>-0.50311578581043603</v>
      </c>
      <c r="E496" s="307">
        <f t="shared" ca="1" si="212"/>
        <v>-10.408426459310339</v>
      </c>
      <c r="F496" s="304">
        <f t="shared" ca="1" si="213"/>
        <v>10.420579007560146</v>
      </c>
      <c r="G496" s="306">
        <f t="shared" ca="1" si="214"/>
        <v>27.3800002324496</v>
      </c>
      <c r="H496" s="307">
        <f t="shared" ca="1" si="215"/>
        <v>31.585890280788359</v>
      </c>
      <c r="I496" s="304">
        <f t="shared" ca="1" si="216"/>
        <v>41.801110960821852</v>
      </c>
      <c r="J496" s="306">
        <f t="shared" ca="1" si="217"/>
        <v>403.44275580368264</v>
      </c>
      <c r="K496" s="307">
        <f t="shared" ca="1" si="218"/>
        <v>1291.8642571376952</v>
      </c>
      <c r="L496" s="304">
        <f t="shared" ca="1" si="203"/>
        <v>1353.3954765996518</v>
      </c>
      <c r="M496" s="306">
        <f t="shared" ca="1" si="219"/>
        <v>0.856605077399477</v>
      </c>
      <c r="N496" s="304">
        <f t="shared" ca="1" si="220"/>
        <v>49.079855644467251</v>
      </c>
      <c r="P496" s="310">
        <f t="shared" ca="1" si="221"/>
        <v>23</v>
      </c>
      <c r="Q496" s="304">
        <f t="shared" ca="1" si="222"/>
        <v>0</v>
      </c>
      <c r="R496" s="306">
        <f t="shared" ca="1" si="223"/>
        <v>0</v>
      </c>
      <c r="S496" s="307">
        <f t="shared" ca="1" si="224"/>
        <v>8.0749999999999993</v>
      </c>
      <c r="T496" s="304">
        <f t="shared" ca="1" si="204"/>
        <v>79.21575</v>
      </c>
      <c r="U496" s="311">
        <f t="shared" ca="1" si="205"/>
        <v>0</v>
      </c>
      <c r="V496" s="306">
        <f t="shared" ca="1" si="206"/>
        <v>1.0763485060883609</v>
      </c>
      <c r="W496" s="304">
        <f t="shared" ca="1" si="207"/>
        <v>6.0694141889843687</v>
      </c>
      <c r="Y496" s="314" t="str">
        <f t="shared" ca="1" si="225"/>
        <v/>
      </c>
      <c r="Z496" s="315" t="str">
        <f t="shared" ca="1" si="226"/>
        <v/>
      </c>
      <c r="AA496" s="316" t="str">
        <f t="shared" ca="1" si="227"/>
        <v/>
      </c>
      <c r="AC496" s="310" t="e">
        <f t="shared" ca="1" si="228"/>
        <v>#N/A</v>
      </c>
      <c r="AD496" s="323" t="e">
        <f t="shared" ca="1" si="229"/>
        <v>#N/A</v>
      </c>
      <c r="AE496" s="324">
        <f t="shared" ca="1" si="208"/>
        <v>1291.8642571376952</v>
      </c>
      <c r="AG496" s="306">
        <f t="shared" ca="1" si="230"/>
        <v>-8.2906782721578232</v>
      </c>
      <c r="AH496" s="304">
        <f t="shared" ca="1" si="231"/>
        <v>-0.78181821489036807</v>
      </c>
    </row>
    <row r="497" spans="1:34" x14ac:dyDescent="0.2">
      <c r="A497" s="347">
        <f t="shared" ca="1" si="209"/>
        <v>0.1</v>
      </c>
      <c r="B497" s="304">
        <f t="shared" ca="1" si="210"/>
        <v>13.299999999999926</v>
      </c>
      <c r="D497" s="306">
        <f t="shared" ca="1" si="211"/>
        <v>-0.49232270808644663</v>
      </c>
      <c r="E497" s="307">
        <f t="shared" ca="1" si="212"/>
        <v>-10.377949266192093</v>
      </c>
      <c r="F497" s="304">
        <f t="shared" ca="1" si="213"/>
        <v>10.389620427164536</v>
      </c>
      <c r="G497" s="306">
        <f t="shared" ca="1" si="214"/>
        <v>27.330767961640955</v>
      </c>
      <c r="H497" s="307">
        <f t="shared" ca="1" si="215"/>
        <v>30.548095354169149</v>
      </c>
      <c r="I497" s="304">
        <f t="shared" ca="1" si="216"/>
        <v>40.989718310089302</v>
      </c>
      <c r="J497" s="306">
        <f t="shared" ca="1" si="217"/>
        <v>406.17829421338718</v>
      </c>
      <c r="K497" s="307">
        <f t="shared" ca="1" si="218"/>
        <v>1294.9709564194432</v>
      </c>
      <c r="L497" s="304">
        <f t="shared" ca="1" si="203"/>
        <v>1357.1774330057158</v>
      </c>
      <c r="M497" s="306">
        <f t="shared" ca="1" si="219"/>
        <v>0.84092827494407851</v>
      </c>
      <c r="N497" s="304">
        <f t="shared" ca="1" si="220"/>
        <v>48.18164102751259</v>
      </c>
      <c r="P497" s="310">
        <f t="shared" ca="1" si="221"/>
        <v>23</v>
      </c>
      <c r="Q497" s="304">
        <f t="shared" ca="1" si="222"/>
        <v>0</v>
      </c>
      <c r="R497" s="306">
        <f t="shared" ca="1" si="223"/>
        <v>0</v>
      </c>
      <c r="S497" s="307">
        <f t="shared" ca="1" si="224"/>
        <v>8.0749999999999993</v>
      </c>
      <c r="T497" s="304">
        <f t="shared" ca="1" si="204"/>
        <v>79.21575</v>
      </c>
      <c r="U497" s="311">
        <f t="shared" ca="1" si="205"/>
        <v>0</v>
      </c>
      <c r="V497" s="306">
        <f t="shared" ca="1" si="206"/>
        <v>1.0760127649518481</v>
      </c>
      <c r="W497" s="304">
        <f t="shared" ca="1" si="207"/>
        <v>5.8342563242822152</v>
      </c>
      <c r="Y497" s="314" t="str">
        <f t="shared" ca="1" si="225"/>
        <v/>
      </c>
      <c r="Z497" s="315" t="str">
        <f t="shared" ca="1" si="226"/>
        <v/>
      </c>
      <c r="AA497" s="316" t="str">
        <f t="shared" ca="1" si="227"/>
        <v/>
      </c>
      <c r="AC497" s="310" t="e">
        <f t="shared" ca="1" si="228"/>
        <v>#N/A</v>
      </c>
      <c r="AD497" s="323" t="e">
        <f t="shared" ca="1" si="229"/>
        <v>#N/A</v>
      </c>
      <c r="AE497" s="324">
        <f t="shared" ca="1" si="208"/>
        <v>1294.9709564194432</v>
      </c>
      <c r="AG497" s="306">
        <f t="shared" ca="1" si="230"/>
        <v>-8.1642940792468544</v>
      </c>
      <c r="AH497" s="304">
        <f t="shared" ca="1" si="231"/>
        <v>-0.75163024012190327</v>
      </c>
    </row>
    <row r="498" spans="1:34" x14ac:dyDescent="0.2">
      <c r="A498" s="347">
        <f t="shared" ca="1" si="209"/>
        <v>0.1</v>
      </c>
      <c r="B498" s="304">
        <f t="shared" ca="1" si="210"/>
        <v>13.399999999999926</v>
      </c>
      <c r="D498" s="306">
        <f t="shared" ca="1" si="211"/>
        <v>-0.48174795070837778</v>
      </c>
      <c r="E498" s="307">
        <f t="shared" ca="1" si="212"/>
        <v>-10.348458427350812</v>
      </c>
      <c r="F498" s="304">
        <f t="shared" ca="1" si="213"/>
        <v>10.359665675620027</v>
      </c>
      <c r="G498" s="306">
        <f t="shared" ca="1" si="214"/>
        <v>27.282593166570116</v>
      </c>
      <c r="H498" s="307">
        <f t="shared" ca="1" si="215"/>
        <v>29.513249511434068</v>
      </c>
      <c r="I498" s="304">
        <f t="shared" ca="1" si="216"/>
        <v>40.19168802895372</v>
      </c>
      <c r="J498" s="306">
        <f t="shared" ca="1" si="217"/>
        <v>408.90896226979771</v>
      </c>
      <c r="K498" s="307">
        <f t="shared" ca="1" si="218"/>
        <v>1297.9740236627233</v>
      </c>
      <c r="L498" s="304">
        <f t="shared" ca="1" si="203"/>
        <v>1360.8611632079749</v>
      </c>
      <c r="M498" s="306">
        <f t="shared" ca="1" si="219"/>
        <v>0.824652981220106</v>
      </c>
      <c r="N498" s="304">
        <f t="shared" ca="1" si="220"/>
        <v>47.249135386793213</v>
      </c>
      <c r="P498" s="310">
        <f t="shared" ca="1" si="221"/>
        <v>23</v>
      </c>
      <c r="Q498" s="304">
        <f t="shared" ca="1" si="222"/>
        <v>0</v>
      </c>
      <c r="R498" s="306">
        <f t="shared" ca="1" si="223"/>
        <v>0</v>
      </c>
      <c r="S498" s="307">
        <f t="shared" ca="1" si="224"/>
        <v>8.0749999999999993</v>
      </c>
      <c r="T498" s="304">
        <f t="shared" ca="1" si="204"/>
        <v>79.21575</v>
      </c>
      <c r="U498" s="311">
        <f t="shared" ca="1" si="205"/>
        <v>0</v>
      </c>
      <c r="V498" s="306">
        <f t="shared" ca="1" si="206"/>
        <v>1.0756883164360822</v>
      </c>
      <c r="W498" s="304">
        <f t="shared" ca="1" si="207"/>
        <v>5.60760171152568</v>
      </c>
      <c r="Y498" s="314" t="str">
        <f t="shared" ca="1" si="225"/>
        <v/>
      </c>
      <c r="Z498" s="315" t="str">
        <f t="shared" ca="1" si="226"/>
        <v/>
      </c>
      <c r="AA498" s="316" t="str">
        <f t="shared" ca="1" si="227"/>
        <v/>
      </c>
      <c r="AC498" s="310" t="e">
        <f t="shared" ca="1" si="228"/>
        <v>#N/A</v>
      </c>
      <c r="AD498" s="323" t="e">
        <f t="shared" ca="1" si="229"/>
        <v>#N/A</v>
      </c>
      <c r="AE498" s="324">
        <f t="shared" ca="1" si="208"/>
        <v>1297.9740236627233</v>
      </c>
      <c r="AG498" s="306">
        <f t="shared" ca="1" si="230"/>
        <v>-8.0335325501156678</v>
      </c>
      <c r="AH498" s="304">
        <f t="shared" ca="1" si="231"/>
        <v>-0.72250852313092451</v>
      </c>
    </row>
    <row r="499" spans="1:34" x14ac:dyDescent="0.2">
      <c r="A499" s="347">
        <f t="shared" ca="1" si="209"/>
        <v>0.1</v>
      </c>
      <c r="B499" s="304">
        <f t="shared" ca="1" si="210"/>
        <v>13.499999999999925</v>
      </c>
      <c r="D499" s="306">
        <f t="shared" ca="1" si="211"/>
        <v>-0.47139397657648702</v>
      </c>
      <c r="E499" s="307">
        <f t="shared" ca="1" si="212"/>
        <v>-10.319935692840813</v>
      </c>
      <c r="F499" s="304">
        <f t="shared" ca="1" si="213"/>
        <v>10.330696248826715</v>
      </c>
      <c r="G499" s="306">
        <f t="shared" ca="1" si="214"/>
        <v>27.235453768912468</v>
      </c>
      <c r="H499" s="307">
        <f t="shared" ca="1" si="215"/>
        <v>28.481255942149986</v>
      </c>
      <c r="I499" s="304">
        <f t="shared" ca="1" si="216"/>
        <v>39.407510477583102</v>
      </c>
      <c r="J499" s="306">
        <f t="shared" ca="1" si="217"/>
        <v>411.63486461657186</v>
      </c>
      <c r="K499" s="307">
        <f t="shared" ca="1" si="218"/>
        <v>1300.8737489354025</v>
      </c>
      <c r="L499" s="304">
        <f t="shared" ca="1" si="203"/>
        <v>1364.447057396201</v>
      </c>
      <c r="M499" s="306">
        <f t="shared" ca="1" si="219"/>
        <v>0.80775401730014829</v>
      </c>
      <c r="N499" s="304">
        <f t="shared" ca="1" si="220"/>
        <v>46.280896076035781</v>
      </c>
      <c r="P499" s="310">
        <f t="shared" ca="1" si="221"/>
        <v>23</v>
      </c>
      <c r="Q499" s="304">
        <f t="shared" ca="1" si="222"/>
        <v>0</v>
      </c>
      <c r="R499" s="306">
        <f t="shared" ca="1" si="223"/>
        <v>0</v>
      </c>
      <c r="S499" s="307">
        <f t="shared" ca="1" si="224"/>
        <v>8.0749999999999993</v>
      </c>
      <c r="T499" s="304">
        <f t="shared" ca="1" si="204"/>
        <v>79.21575</v>
      </c>
      <c r="U499" s="311">
        <f t="shared" ca="1" si="205"/>
        <v>0</v>
      </c>
      <c r="V499" s="306">
        <f t="shared" ca="1" si="206"/>
        <v>1.0753751197036683</v>
      </c>
      <c r="W499" s="304">
        <f t="shared" ca="1" si="207"/>
        <v>5.3893476351765273</v>
      </c>
      <c r="Y499" s="314" t="str">
        <f t="shared" ca="1" si="225"/>
        <v/>
      </c>
      <c r="Z499" s="315" t="str">
        <f t="shared" ca="1" si="226"/>
        <v/>
      </c>
      <c r="AA499" s="316" t="str">
        <f t="shared" ca="1" si="227"/>
        <v/>
      </c>
      <c r="AC499" s="310" t="e">
        <f t="shared" ca="1" si="228"/>
        <v>#N/A</v>
      </c>
      <c r="AD499" s="323" t="e">
        <f t="shared" ca="1" si="229"/>
        <v>#N/A</v>
      </c>
      <c r="AE499" s="324">
        <f t="shared" ca="1" si="208"/>
        <v>1300.8737489354025</v>
      </c>
      <c r="AG499" s="306">
        <f t="shared" ca="1" si="230"/>
        <v>-7.8980431700254901</v>
      </c>
      <c r="AH499" s="304">
        <f t="shared" ca="1" si="231"/>
        <v>-0.69443984043661677</v>
      </c>
    </row>
    <row r="500" spans="1:34" x14ac:dyDescent="0.2">
      <c r="A500" s="347">
        <f t="shared" ca="1" si="209"/>
        <v>0.1</v>
      </c>
      <c r="B500" s="304">
        <f t="shared" ca="1" si="210"/>
        <v>13.599999999999925</v>
      </c>
      <c r="D500" s="306">
        <f t="shared" ca="1" si="211"/>
        <v>-0.46126370496586877</v>
      </c>
      <c r="E500" s="307">
        <f t="shared" ca="1" si="212"/>
        <v>-10.292362796281102</v>
      </c>
      <c r="F500" s="304">
        <f t="shared" ca="1" si="213"/>
        <v>10.302693634957325</v>
      </c>
      <c r="G500" s="306">
        <f t="shared" ca="1" si="214"/>
        <v>27.18932739841588</v>
      </c>
      <c r="H500" s="307">
        <f t="shared" ca="1" si="215"/>
        <v>27.452019662521874</v>
      </c>
      <c r="I500" s="304">
        <f t="shared" ca="1" si="216"/>
        <v>38.637713544278675</v>
      </c>
      <c r="J500" s="306">
        <f t="shared" ca="1" si="217"/>
        <v>414.35610367493825</v>
      </c>
      <c r="K500" s="307">
        <f t="shared" ca="1" si="218"/>
        <v>1303.6704127156361</v>
      </c>
      <c r="L500" s="304">
        <f t="shared" ca="1" si="203"/>
        <v>1367.9354976177908</v>
      </c>
      <c r="M500" s="306">
        <f t="shared" ca="1" si="219"/>
        <v>0.79020569934625129</v>
      </c>
      <c r="N500" s="304">
        <f t="shared" ca="1" si="220"/>
        <v>45.275451519723838</v>
      </c>
      <c r="P500" s="310">
        <f t="shared" ca="1" si="221"/>
        <v>23</v>
      </c>
      <c r="Q500" s="304">
        <f t="shared" ca="1" si="222"/>
        <v>0</v>
      </c>
      <c r="R500" s="306">
        <f t="shared" ca="1" si="223"/>
        <v>0</v>
      </c>
      <c r="S500" s="307">
        <f t="shared" ca="1" si="224"/>
        <v>8.0749999999999993</v>
      </c>
      <c r="T500" s="304">
        <f t="shared" ca="1" si="204"/>
        <v>79.21575</v>
      </c>
      <c r="U500" s="311">
        <f t="shared" ca="1" si="205"/>
        <v>0</v>
      </c>
      <c r="V500" s="306">
        <f t="shared" ca="1" si="206"/>
        <v>1.0750731353200575</v>
      </c>
      <c r="W500" s="304">
        <f t="shared" ca="1" si="207"/>
        <v>5.1793953301913689</v>
      </c>
      <c r="Y500" s="314" t="str">
        <f t="shared" ca="1" si="225"/>
        <v/>
      </c>
      <c r="Z500" s="315" t="str">
        <f t="shared" ca="1" si="226"/>
        <v/>
      </c>
      <c r="AA500" s="316" t="str">
        <f t="shared" ca="1" si="227"/>
        <v/>
      </c>
      <c r="AC500" s="310" t="e">
        <f t="shared" ca="1" si="228"/>
        <v>#N/A</v>
      </c>
      <c r="AD500" s="323" t="e">
        <f t="shared" ca="1" si="229"/>
        <v>#N/A</v>
      </c>
      <c r="AE500" s="324">
        <f t="shared" ca="1" si="208"/>
        <v>1303.6704127156361</v>
      </c>
      <c r="AG500" s="306">
        <f t="shared" ca="1" si="230"/>
        <v>-7.7574589629587969</v>
      </c>
      <c r="AH500" s="304">
        <f t="shared" ca="1" si="231"/>
        <v>-0.66741147184848637</v>
      </c>
    </row>
    <row r="501" spans="1:34" x14ac:dyDescent="0.2">
      <c r="A501" s="347">
        <f t="shared" ca="1" si="209"/>
        <v>0.1</v>
      </c>
      <c r="B501" s="304">
        <f t="shared" ca="1" si="210"/>
        <v>13.699999999999925</v>
      </c>
      <c r="D501" s="306">
        <f t="shared" ca="1" si="211"/>
        <v>-0.45136052691338968</v>
      </c>
      <c r="E501" s="307">
        <f t="shared" ca="1" si="212"/>
        <v>-10.265721389431448</v>
      </c>
      <c r="F501" s="304">
        <f t="shared" ca="1" si="213"/>
        <v>10.275639248761406</v>
      </c>
      <c r="G501" s="306">
        <f t="shared" ca="1" si="214"/>
        <v>27.14419134572454</v>
      </c>
      <c r="H501" s="307">
        <f t="shared" ca="1" si="215"/>
        <v>26.425447523578729</v>
      </c>
      <c r="I501" s="304">
        <f t="shared" ca="1" si="216"/>
        <v>37.882864208434931</v>
      </c>
      <c r="J501" s="306">
        <f t="shared" ca="1" si="217"/>
        <v>417.07277961214527</v>
      </c>
      <c r="K501" s="307">
        <f t="shared" ca="1" si="218"/>
        <v>1306.364286074941</v>
      </c>
      <c r="L501" s="304">
        <f t="shared" ca="1" si="203"/>
        <v>1371.3268579829871</v>
      </c>
      <c r="M501" s="306">
        <f t="shared" ca="1" si="219"/>
        <v>0.77198196882268888</v>
      </c>
      <c r="N501" s="304">
        <f t="shared" ca="1" si="220"/>
        <v>44.231308673739974</v>
      </c>
      <c r="P501" s="310">
        <f t="shared" ca="1" si="221"/>
        <v>23</v>
      </c>
      <c r="Q501" s="304">
        <f t="shared" ca="1" si="222"/>
        <v>0</v>
      </c>
      <c r="R501" s="306">
        <f t="shared" ca="1" si="223"/>
        <v>0</v>
      </c>
      <c r="S501" s="307">
        <f t="shared" ca="1" si="224"/>
        <v>8.0749999999999993</v>
      </c>
      <c r="T501" s="304">
        <f t="shared" ca="1" si="204"/>
        <v>79.21575</v>
      </c>
      <c r="U501" s="311">
        <f t="shared" ca="1" si="205"/>
        <v>0</v>
      </c>
      <c r="V501" s="306">
        <f t="shared" ca="1" si="206"/>
        <v>1.0747823252287394</v>
      </c>
      <c r="W501" s="304">
        <f t="shared" ca="1" si="207"/>
        <v>4.9776498715011046</v>
      </c>
      <c r="Y501" s="314" t="str">
        <f t="shared" ca="1" si="225"/>
        <v/>
      </c>
      <c r="Z501" s="315" t="str">
        <f t="shared" ca="1" si="226"/>
        <v/>
      </c>
      <c r="AA501" s="316" t="str">
        <f t="shared" ca="1" si="227"/>
        <v/>
      </c>
      <c r="AC501" s="310" t="e">
        <f t="shared" ca="1" si="228"/>
        <v>#N/A</v>
      </c>
      <c r="AD501" s="323" t="e">
        <f t="shared" ca="1" si="229"/>
        <v>#N/A</v>
      </c>
      <c r="AE501" s="324">
        <f t="shared" ca="1" si="208"/>
        <v>1306.364286074941</v>
      </c>
      <c r="AG501" s="306">
        <f t="shared" ca="1" si="230"/>
        <v>-7.611396938294253</v>
      </c>
      <c r="AH501" s="304">
        <f t="shared" ca="1" si="231"/>
        <v>-0.64141118640140793</v>
      </c>
    </row>
    <row r="502" spans="1:34" x14ac:dyDescent="0.2">
      <c r="A502" s="347">
        <f t="shared" ca="1" si="209"/>
        <v>0.1</v>
      </c>
      <c r="B502" s="304">
        <f t="shared" ca="1" si="210"/>
        <v>13.799999999999924</v>
      </c>
      <c r="D502" s="306">
        <f t="shared" ca="1" si="211"/>
        <v>-0.4416883199126434</v>
      </c>
      <c r="E502" s="307">
        <f t="shared" ca="1" si="212"/>
        <v>-10.239992972381092</v>
      </c>
      <c r="F502" s="304">
        <f t="shared" ca="1" si="213"/>
        <v>10.249514361488616</v>
      </c>
      <c r="G502" s="306">
        <f t="shared" ca="1" si="214"/>
        <v>27.100022513733276</v>
      </c>
      <c r="H502" s="307">
        <f t="shared" ca="1" si="215"/>
        <v>25.401448226340619</v>
      </c>
      <c r="I502" s="304">
        <f t="shared" ca="1" si="216"/>
        <v>37.143569998592127</v>
      </c>
      <c r="J502" s="306">
        <f t="shared" ca="1" si="217"/>
        <v>419.78499030511819</v>
      </c>
      <c r="K502" s="307">
        <f t="shared" ca="1" si="218"/>
        <v>1308.9556308624369</v>
      </c>
      <c r="L502" s="304">
        <f t="shared" ca="1" si="203"/>
        <v>1374.621504870322</v>
      </c>
      <c r="M502" s="306">
        <f t="shared" ca="1" si="219"/>
        <v>0.75305655472548838</v>
      </c>
      <c r="N502" s="304">
        <f t="shared" ca="1" si="220"/>
        <v>43.146962320432998</v>
      </c>
      <c r="P502" s="310">
        <f t="shared" ca="1" si="221"/>
        <v>23</v>
      </c>
      <c r="Q502" s="304">
        <f t="shared" ca="1" si="222"/>
        <v>0</v>
      </c>
      <c r="R502" s="306">
        <f t="shared" ca="1" si="223"/>
        <v>0</v>
      </c>
      <c r="S502" s="307">
        <f t="shared" ca="1" si="224"/>
        <v>8.0749999999999993</v>
      </c>
      <c r="T502" s="304">
        <f t="shared" ca="1" si="204"/>
        <v>79.21575</v>
      </c>
      <c r="U502" s="311">
        <f t="shared" ca="1" si="205"/>
        <v>0</v>
      </c>
      <c r="V502" s="306">
        <f t="shared" ca="1" si="206"/>
        <v>1.0745026527265251</v>
      </c>
      <c r="W502" s="304">
        <f t="shared" ca="1" si="207"/>
        <v>4.7840200662289742</v>
      </c>
      <c r="Y502" s="314" t="str">
        <f t="shared" ca="1" si="225"/>
        <v/>
      </c>
      <c r="Z502" s="315" t="str">
        <f t="shared" ca="1" si="226"/>
        <v/>
      </c>
      <c r="AA502" s="316" t="str">
        <f t="shared" ca="1" si="227"/>
        <v/>
      </c>
      <c r="AC502" s="310" t="e">
        <f t="shared" ca="1" si="228"/>
        <v>#N/A</v>
      </c>
      <c r="AD502" s="323" t="e">
        <f t="shared" ca="1" si="229"/>
        <v>#N/A</v>
      </c>
      <c r="AE502" s="324">
        <f t="shared" ca="1" si="208"/>
        <v>1308.9556308624369</v>
      </c>
      <c r="AG502" s="306">
        <f t="shared" ca="1" si="230"/>
        <v>-7.4594589165576322</v>
      </c>
      <c r="AH502" s="304">
        <f t="shared" ca="1" si="231"/>
        <v>-0.61642722866886746</v>
      </c>
    </row>
    <row r="503" spans="1:34" x14ac:dyDescent="0.2">
      <c r="A503" s="347">
        <f t="shared" ca="1" si="209"/>
        <v>0.1</v>
      </c>
      <c r="B503" s="304">
        <f t="shared" ca="1" si="210"/>
        <v>13.899999999999924</v>
      </c>
      <c r="D503" s="306">
        <f t="shared" ca="1" si="211"/>
        <v>-0.43225146143969856</v>
      </c>
      <c r="E503" s="307">
        <f t="shared" ca="1" si="212"/>
        <v>-10.215158819073173</v>
      </c>
      <c r="F503" s="304">
        <f t="shared" ca="1" si="213"/>
        <v>10.224300026153633</v>
      </c>
      <c r="G503" s="306">
        <f t="shared" ca="1" si="214"/>
        <v>27.056797367589304</v>
      </c>
      <c r="H503" s="307">
        <f t="shared" ca="1" si="215"/>
        <v>24.379932344433303</v>
      </c>
      <c r="I503" s="304">
        <f t="shared" ca="1" si="216"/>
        <v>36.420480294882609</v>
      </c>
      <c r="J503" s="306">
        <f t="shared" ca="1" si="217"/>
        <v>422.49283129918433</v>
      </c>
      <c r="K503" s="307">
        <f t="shared" ca="1" si="218"/>
        <v>1311.4446998909757</v>
      </c>
      <c r="L503" s="304">
        <f t="shared" ca="1" si="203"/>
        <v>1377.8197971328952</v>
      </c>
      <c r="M503" s="306">
        <f t="shared" ca="1" si="219"/>
        <v>0.7334031722624561</v>
      </c>
      <c r="N503" s="304">
        <f t="shared" ca="1" si="220"/>
        <v>42.020906452144821</v>
      </c>
      <c r="P503" s="310">
        <f t="shared" ca="1" si="221"/>
        <v>23</v>
      </c>
      <c r="Q503" s="304">
        <f t="shared" ca="1" si="222"/>
        <v>0</v>
      </c>
      <c r="R503" s="306">
        <f t="shared" ca="1" si="223"/>
        <v>0</v>
      </c>
      <c r="S503" s="307">
        <f t="shared" ca="1" si="224"/>
        <v>8.0749999999999993</v>
      </c>
      <c r="T503" s="304">
        <f t="shared" ca="1" si="204"/>
        <v>79.21575</v>
      </c>
      <c r="U503" s="311">
        <f t="shared" ca="1" si="205"/>
        <v>0</v>
      </c>
      <c r="V503" s="306">
        <f t="shared" ca="1" si="206"/>
        <v>1.0742340824388443</v>
      </c>
      <c r="W503" s="304">
        <f t="shared" ca="1" si="207"/>
        <v>4.5984183483265033</v>
      </c>
      <c r="Y503" s="314" t="str">
        <f t="shared" ca="1" si="225"/>
        <v/>
      </c>
      <c r="Z503" s="315" t="str">
        <f t="shared" ca="1" si="226"/>
        <v/>
      </c>
      <c r="AA503" s="316" t="str">
        <f t="shared" ca="1" si="227"/>
        <v/>
      </c>
      <c r="AC503" s="310" t="e">
        <f t="shared" ca="1" si="228"/>
        <v>#N/A</v>
      </c>
      <c r="AD503" s="323" t="e">
        <f t="shared" ca="1" si="229"/>
        <v>#N/A</v>
      </c>
      <c r="AE503" s="324">
        <f t="shared" ca="1" si="208"/>
        <v>1311.4446998909757</v>
      </c>
      <c r="AG503" s="306">
        <f t="shared" ca="1" si="230"/>
        <v>-7.3012328167007938</v>
      </c>
      <c r="AH503" s="304">
        <f t="shared" ca="1" si="231"/>
        <v>-0.59244830541535287</v>
      </c>
    </row>
    <row r="504" spans="1:34" x14ac:dyDescent="0.2">
      <c r="A504" s="347">
        <f t="shared" ca="1" si="209"/>
        <v>0.1</v>
      </c>
      <c r="B504" s="304">
        <f t="shared" ca="1" si="210"/>
        <v>13.999999999999924</v>
      </c>
      <c r="D504" s="306">
        <f t="shared" ca="1" si="211"/>
        <v>-0.42305484073542998</v>
      </c>
      <c r="E504" s="307">
        <f t="shared" ca="1" si="212"/>
        <v>-10.191199897940241</v>
      </c>
      <c r="F504" s="304">
        <f t="shared" ca="1" si="213"/>
        <v>10.199976997917537</v>
      </c>
      <c r="G504" s="306">
        <f t="shared" ca="1" si="214"/>
        <v>27.01449188351576</v>
      </c>
      <c r="H504" s="307">
        <f t="shared" ca="1" si="215"/>
        <v>23.360812354639279</v>
      </c>
      <c r="I504" s="304">
        <f t="shared" ca="1" si="216"/>
        <v>35.7142874154477</v>
      </c>
      <c r="J504" s="306">
        <f t="shared" ca="1" si="217"/>
        <v>425.19639576173961</v>
      </c>
      <c r="K504" s="307">
        <f t="shared" ca="1" si="218"/>
        <v>1313.8317371259293</v>
      </c>
      <c r="L504" s="304">
        <f t="shared" ca="1" si="203"/>
        <v>1380.922086306143</v>
      </c>
      <c r="M504" s="306">
        <f t="shared" ca="1" si="219"/>
        <v>0.71299576256564479</v>
      </c>
      <c r="N504" s="304">
        <f t="shared" ca="1" si="220"/>
        <v>40.851648005723177</v>
      </c>
      <c r="P504" s="310">
        <f t="shared" ca="1" si="221"/>
        <v>23</v>
      </c>
      <c r="Q504" s="304">
        <f t="shared" ca="1" si="222"/>
        <v>0</v>
      </c>
      <c r="R504" s="306">
        <f t="shared" ca="1" si="223"/>
        <v>0</v>
      </c>
      <c r="S504" s="307">
        <f t="shared" ca="1" si="224"/>
        <v>8.0749999999999993</v>
      </c>
      <c r="T504" s="304">
        <f t="shared" ca="1" si="204"/>
        <v>79.21575</v>
      </c>
      <c r="U504" s="311">
        <f t="shared" ca="1" si="205"/>
        <v>0</v>
      </c>
      <c r="V504" s="306">
        <f t="shared" ca="1" si="206"/>
        <v>1.0739765802949621</v>
      </c>
      <c r="W504" s="304">
        <f t="shared" ca="1" si="207"/>
        <v>4.4207606752999027</v>
      </c>
      <c r="Y504" s="314" t="str">
        <f t="shared" ca="1" si="225"/>
        <v/>
      </c>
      <c r="Z504" s="315" t="str">
        <f t="shared" ca="1" si="226"/>
        <v/>
      </c>
      <c r="AA504" s="316" t="str">
        <f t="shared" ca="1" si="227"/>
        <v/>
      </c>
      <c r="AC504" s="310">
        <f t="shared" ca="1" si="228"/>
        <v>13.999999999999924</v>
      </c>
      <c r="AD504" s="323">
        <f t="shared" ca="1" si="229"/>
        <v>425.19639576173961</v>
      </c>
      <c r="AE504" s="324">
        <f t="shared" ca="1" si="208"/>
        <v>1313.8317371259293</v>
      </c>
      <c r="AG504" s="306">
        <f t="shared" ca="1" si="230"/>
        <v>-7.1362944974137017</v>
      </c>
      <c r="AH504" s="304">
        <f t="shared" ca="1" si="231"/>
        <v>-0.56946357254817381</v>
      </c>
    </row>
    <row r="505" spans="1:34" x14ac:dyDescent="0.2">
      <c r="A505" s="347">
        <f t="shared" ca="1" si="209"/>
        <v>0.1</v>
      </c>
      <c r="B505" s="304">
        <f t="shared" ca="1" si="210"/>
        <v>14.099999999999923</v>
      </c>
      <c r="D505" s="306">
        <f t="shared" ca="1" si="211"/>
        <v>-0.41410386816272909</v>
      </c>
      <c r="E505" s="307">
        <f t="shared" ca="1" si="212"/>
        <v>-10.168096787501776</v>
      </c>
      <c r="F505" s="304">
        <f t="shared" ca="1" si="213"/>
        <v>10.176525649436122</v>
      </c>
      <c r="G505" s="306">
        <f t="shared" ca="1" si="214"/>
        <v>26.973081496699486</v>
      </c>
      <c r="H505" s="307">
        <f t="shared" ca="1" si="215"/>
        <v>22.344002675889101</v>
      </c>
      <c r="I505" s="304">
        <f t="shared" ca="1" si="216"/>
        <v>35.025727415825806</v>
      </c>
      <c r="J505" s="306">
        <f t="shared" ca="1" si="217"/>
        <v>427.89577443075035</v>
      </c>
      <c r="K505" s="307">
        <f t="shared" ca="1" si="218"/>
        <v>1316.1169778774556</v>
      </c>
      <c r="L505" s="304">
        <f t="shared" ca="1" si="203"/>
        <v>1383.9287168178059</v>
      </c>
      <c r="M505" s="306">
        <f t="shared" ca="1" si="219"/>
        <v>0.69180877801351393</v>
      </c>
      <c r="N505" s="304">
        <f t="shared" ca="1" si="220"/>
        <v>39.637723210277208</v>
      </c>
      <c r="P505" s="310">
        <f t="shared" ca="1" si="221"/>
        <v>23</v>
      </c>
      <c r="Q505" s="304">
        <f t="shared" ca="1" si="222"/>
        <v>0</v>
      </c>
      <c r="R505" s="306">
        <f t="shared" ca="1" si="223"/>
        <v>0</v>
      </c>
      <c r="S505" s="307">
        <f t="shared" ca="1" si="224"/>
        <v>8.0749999999999993</v>
      </c>
      <c r="T505" s="304">
        <f t="shared" ca="1" si="204"/>
        <v>79.21575</v>
      </c>
      <c r="U505" s="311">
        <f t="shared" ca="1" si="205"/>
        <v>0</v>
      </c>
      <c r="V505" s="306">
        <f t="shared" ca="1" si="206"/>
        <v>1.0737301135030248</v>
      </c>
      <c r="W505" s="304">
        <f t="shared" ca="1" si="207"/>
        <v>4.2509664266923117</v>
      </c>
      <c r="Y505" s="314" t="str">
        <f t="shared" ca="1" si="225"/>
        <v/>
      </c>
      <c r="Z505" s="315" t="str">
        <f t="shared" ca="1" si="226"/>
        <v/>
      </c>
      <c r="AA505" s="316" t="str">
        <f t="shared" ca="1" si="227"/>
        <v/>
      </c>
      <c r="AC505" s="310" t="e">
        <f t="shared" ca="1" si="228"/>
        <v>#N/A</v>
      </c>
      <c r="AD505" s="323" t="e">
        <f t="shared" ca="1" si="229"/>
        <v>#N/A</v>
      </c>
      <c r="AE505" s="324">
        <f t="shared" ca="1" si="208"/>
        <v>1316.1169778774556</v>
      </c>
      <c r="AG505" s="306">
        <f t="shared" ca="1" si="230"/>
        <v>-6.9642102542545192</v>
      </c>
      <c r="AH505" s="304">
        <f t="shared" ca="1" si="231"/>
        <v>-0.54746262232816134</v>
      </c>
    </row>
    <row r="506" spans="1:34" x14ac:dyDescent="0.2">
      <c r="A506" s="347">
        <f t="shared" ca="1" si="209"/>
        <v>0.1</v>
      </c>
      <c r="B506" s="304">
        <f t="shared" ca="1" si="210"/>
        <v>14.199999999999923</v>
      </c>
      <c r="D506" s="306">
        <f t="shared" ca="1" si="211"/>
        <v>-0.4054044813403882</v>
      </c>
      <c r="E506" s="307">
        <f t="shared" ca="1" si="212"/>
        <v>-10.145829586878884</v>
      </c>
      <c r="F506" s="304">
        <f t="shared" ca="1" si="213"/>
        <v>10.153925881129812</v>
      </c>
      <c r="G506" s="306">
        <f t="shared" ca="1" si="214"/>
        <v>26.932541048565447</v>
      </c>
      <c r="H506" s="307">
        <f t="shared" ca="1" si="215"/>
        <v>21.329419717201212</v>
      </c>
      <c r="I506" s="304">
        <f t="shared" ca="1" si="216"/>
        <v>34.355580519112095</v>
      </c>
      <c r="J506" s="306">
        <f t="shared" ca="1" si="217"/>
        <v>430.59105555801358</v>
      </c>
      <c r="K506" s="307">
        <f t="shared" ca="1" si="218"/>
        <v>1318.3006489971101</v>
      </c>
      <c r="L506" s="304">
        <f t="shared" ca="1" si="203"/>
        <v>1386.840026200847</v>
      </c>
      <c r="M506" s="306">
        <f t="shared" ca="1" si="219"/>
        <v>0.66981751752182173</v>
      </c>
      <c r="N506" s="304">
        <f t="shared" ca="1" si="220"/>
        <v>38.377716797930454</v>
      </c>
      <c r="P506" s="310">
        <f t="shared" ca="1" si="221"/>
        <v>23</v>
      </c>
      <c r="Q506" s="304">
        <f t="shared" ca="1" si="222"/>
        <v>0</v>
      </c>
      <c r="R506" s="306">
        <f t="shared" ca="1" si="223"/>
        <v>0</v>
      </c>
      <c r="S506" s="307">
        <f t="shared" ca="1" si="224"/>
        <v>8.0749999999999993</v>
      </c>
      <c r="T506" s="304">
        <f t="shared" ca="1" si="204"/>
        <v>79.21575</v>
      </c>
      <c r="U506" s="311">
        <f t="shared" ca="1" si="205"/>
        <v>0</v>
      </c>
      <c r="V506" s="306">
        <f t="shared" ca="1" si="206"/>
        <v>1.0734946505248364</v>
      </c>
      <c r="W506" s="304">
        <f t="shared" ca="1" si="207"/>
        <v>4.0889583039791102</v>
      </c>
      <c r="Y506" s="314" t="str">
        <f t="shared" ca="1" si="225"/>
        <v/>
      </c>
      <c r="Z506" s="315" t="str">
        <f t="shared" ca="1" si="226"/>
        <v/>
      </c>
      <c r="AA506" s="316" t="str">
        <f t="shared" ca="1" si="227"/>
        <v/>
      </c>
      <c r="AC506" s="310" t="e">
        <f t="shared" ca="1" si="228"/>
        <v>#N/A</v>
      </c>
      <c r="AD506" s="323" t="e">
        <f t="shared" ca="1" si="229"/>
        <v>#N/A</v>
      </c>
      <c r="AE506" s="324">
        <f t="shared" ca="1" si="208"/>
        <v>1318.3006489971101</v>
      </c>
      <c r="AG506" s="306">
        <f t="shared" ca="1" si="230"/>
        <v>-6.7845400819652157</v>
      </c>
      <c r="AH506" s="304">
        <f t="shared" ca="1" si="231"/>
        <v>-0.5264354707978095</v>
      </c>
    </row>
    <row r="507" spans="1:34" x14ac:dyDescent="0.2">
      <c r="A507" s="347">
        <f t="shared" ca="1" si="209"/>
        <v>0.1</v>
      </c>
      <c r="B507" s="304">
        <f t="shared" ca="1" si="210"/>
        <v>14.299999999999923</v>
      </c>
      <c r="D507" s="306">
        <f t="shared" ca="1" si="211"/>
        <v>-0.3969631471325421</v>
      </c>
      <c r="E507" s="307">
        <f t="shared" ca="1" si="212"/>
        <v>-10.124377821319689</v>
      </c>
      <c r="F507" s="304">
        <f t="shared" ca="1" si="213"/>
        <v>10.132157026468322</v>
      </c>
      <c r="G507" s="306">
        <f t="shared" ca="1" si="214"/>
        <v>26.892844733852193</v>
      </c>
      <c r="H507" s="307">
        <f t="shared" ca="1" si="215"/>
        <v>20.316981935069244</v>
      </c>
      <c r="I507" s="304">
        <f t="shared" ca="1" si="216"/>
        <v>33.704671083234317</v>
      </c>
      <c r="J507" s="306">
        <f t="shared" ca="1" si="217"/>
        <v>433.28232484713448</v>
      </c>
      <c r="K507" s="307">
        <f t="shared" ca="1" si="218"/>
        <v>1320.3829690797236</v>
      </c>
      <c r="L507" s="304">
        <f t="shared" ca="1" si="203"/>
        <v>1389.656345310136</v>
      </c>
      <c r="M507" s="306">
        <f t="shared" ca="1" si="219"/>
        <v>0.64699851565911182</v>
      </c>
      <c r="N507" s="304">
        <f t="shared" ca="1" si="220"/>
        <v>37.070284298496013</v>
      </c>
      <c r="P507" s="310">
        <f t="shared" ca="1" si="221"/>
        <v>23</v>
      </c>
      <c r="Q507" s="304">
        <f t="shared" ca="1" si="222"/>
        <v>0</v>
      </c>
      <c r="R507" s="306">
        <f t="shared" ca="1" si="223"/>
        <v>0</v>
      </c>
      <c r="S507" s="307">
        <f t="shared" ca="1" si="224"/>
        <v>8.0749999999999993</v>
      </c>
      <c r="T507" s="304">
        <f t="shared" ca="1" si="204"/>
        <v>79.21575</v>
      </c>
      <c r="U507" s="311">
        <f t="shared" ca="1" si="205"/>
        <v>0</v>
      </c>
      <c r="V507" s="306">
        <f t="shared" ca="1" si="206"/>
        <v>1.0732701610502564</v>
      </c>
      <c r="W507" s="304">
        <f t="shared" ca="1" si="207"/>
        <v>3.9346622315253055</v>
      </c>
      <c r="Y507" s="314" t="str">
        <f t="shared" ca="1" si="225"/>
        <v/>
      </c>
      <c r="Z507" s="315" t="str">
        <f t="shared" ca="1" si="226"/>
        <v/>
      </c>
      <c r="AA507" s="316" t="str">
        <f t="shared" ca="1" si="227"/>
        <v/>
      </c>
      <c r="AC507" s="310" t="e">
        <f t="shared" ca="1" si="228"/>
        <v>#N/A</v>
      </c>
      <c r="AD507" s="323" t="e">
        <f t="shared" ca="1" si="229"/>
        <v>#N/A</v>
      </c>
      <c r="AE507" s="324">
        <f t="shared" ca="1" si="208"/>
        <v>1320.3829690797236</v>
      </c>
      <c r="AG507" s="306">
        <f t="shared" ca="1" si="230"/>
        <v>-6.5968418159980242</v>
      </c>
      <c r="AH507" s="304">
        <f t="shared" ca="1" si="231"/>
        <v>-0.50637254538441001</v>
      </c>
    </row>
    <row r="508" spans="1:34" x14ac:dyDescent="0.2">
      <c r="A508" s="347">
        <f t="shared" ca="1" si="209"/>
        <v>0.1</v>
      </c>
      <c r="B508" s="304">
        <f t="shared" ca="1" si="210"/>
        <v>14.399999999999922</v>
      </c>
      <c r="D508" s="306">
        <f t="shared" ca="1" si="211"/>
        <v>-0.38878685844749056</v>
      </c>
      <c r="E508" s="307">
        <f t="shared" ca="1" si="212"/>
        <v>-10.103720343007332</v>
      </c>
      <c r="F508" s="304">
        <f t="shared" ca="1" si="213"/>
        <v>10.111197752541569</v>
      </c>
      <c r="G508" s="306">
        <f t="shared" ca="1" si="214"/>
        <v>26.853966048007443</v>
      </c>
      <c r="H508" s="307">
        <f t="shared" ca="1" si="215"/>
        <v>19.30660990076851</v>
      </c>
      <c r="I508" s="304">
        <f t="shared" ca="1" si="216"/>
        <v>33.07386700051854</v>
      </c>
      <c r="J508" s="306">
        <f t="shared" ca="1" si="217"/>
        <v>435.96966538622746</v>
      </c>
      <c r="K508" s="307">
        <f t="shared" ca="1" si="218"/>
        <v>1322.3641486715155</v>
      </c>
      <c r="L508" s="304">
        <f t="shared" ca="1" si="203"/>
        <v>1392.3779985437579</v>
      </c>
      <c r="M508" s="306">
        <f t="shared" ca="1" si="219"/>
        <v>0.62332998857374611</v>
      </c>
      <c r="N508" s="304">
        <f t="shared" ca="1" si="220"/>
        <v>35.714177589213477</v>
      </c>
      <c r="P508" s="310">
        <f t="shared" ca="1" si="221"/>
        <v>23</v>
      </c>
      <c r="Q508" s="304">
        <f t="shared" ca="1" si="222"/>
        <v>0</v>
      </c>
      <c r="R508" s="306">
        <f t="shared" ca="1" si="223"/>
        <v>0</v>
      </c>
      <c r="S508" s="307">
        <f t="shared" ca="1" si="224"/>
        <v>8.0749999999999993</v>
      </c>
      <c r="T508" s="304">
        <f t="shared" ca="1" si="204"/>
        <v>79.21575</v>
      </c>
      <c r="U508" s="311">
        <f t="shared" ca="1" si="205"/>
        <v>0</v>
      </c>
      <c r="V508" s="306">
        <f t="shared" ca="1" si="206"/>
        <v>1.0730566159711201</v>
      </c>
      <c r="W508" s="304">
        <f t="shared" ca="1" si="207"/>
        <v>3.7880072582460094</v>
      </c>
      <c r="Y508" s="314" t="str">
        <f t="shared" ca="1" si="225"/>
        <v/>
      </c>
      <c r="Z508" s="315" t="str">
        <f t="shared" ca="1" si="226"/>
        <v/>
      </c>
      <c r="AA508" s="316" t="str">
        <f t="shared" ca="1" si="227"/>
        <v/>
      </c>
      <c r="AC508" s="310" t="e">
        <f t="shared" ca="1" si="228"/>
        <v>#N/A</v>
      </c>
      <c r="AD508" s="323" t="e">
        <f t="shared" ca="1" si="229"/>
        <v>#N/A</v>
      </c>
      <c r="AE508" s="324">
        <f t="shared" ca="1" si="208"/>
        <v>1322.3641486715155</v>
      </c>
      <c r="AG508" s="306">
        <f t="shared" ca="1" si="230"/>
        <v>-6.4006762674498798</v>
      </c>
      <c r="AH508" s="304">
        <f t="shared" ca="1" si="231"/>
        <v>-0.48726467263471279</v>
      </c>
    </row>
    <row r="509" spans="1:34" x14ac:dyDescent="0.2">
      <c r="A509" s="347">
        <f t="shared" ca="1" si="209"/>
        <v>0.1</v>
      </c>
      <c r="B509" s="304">
        <f t="shared" ca="1" si="210"/>
        <v>14.499999999999922</v>
      </c>
      <c r="D509" s="306">
        <f t="shared" ca="1" si="211"/>
        <v>-0.38088312467868035</v>
      </c>
      <c r="E509" s="307">
        <f t="shared" ca="1" si="212"/>
        <v>-10.083835227646112</v>
      </c>
      <c r="F509" s="304">
        <f t="shared" ca="1" si="213"/>
        <v>10.09102595641205</v>
      </c>
      <c r="G509" s="306">
        <f t="shared" ca="1" si="214"/>
        <v>26.815877735539576</v>
      </c>
      <c r="H509" s="307">
        <f t="shared" ca="1" si="215"/>
        <v>18.2982263780039</v>
      </c>
      <c r="I509" s="304">
        <f t="shared" ca="1" si="216"/>
        <v>32.464078414581323</v>
      </c>
      <c r="J509" s="306">
        <f t="shared" ca="1" si="217"/>
        <v>438.6531575754048</v>
      </c>
      <c r="K509" s="307">
        <f t="shared" ca="1" si="218"/>
        <v>1324.2443904854542</v>
      </c>
      <c r="L509" s="304">
        <f t="shared" ca="1" si="203"/>
        <v>1395.0053040698681</v>
      </c>
      <c r="M509" s="306">
        <f t="shared" ca="1" si="219"/>
        <v>0.59879233839825086</v>
      </c>
      <c r="N509" s="304">
        <f t="shared" ca="1" si="220"/>
        <v>34.308273794989162</v>
      </c>
      <c r="P509" s="310">
        <f t="shared" ca="1" si="221"/>
        <v>23</v>
      </c>
      <c r="Q509" s="304">
        <f t="shared" ca="1" si="222"/>
        <v>0</v>
      </c>
      <c r="R509" s="306">
        <f t="shared" ca="1" si="223"/>
        <v>0</v>
      </c>
      <c r="S509" s="307">
        <f t="shared" ca="1" si="224"/>
        <v>8.0749999999999993</v>
      </c>
      <c r="T509" s="304">
        <f t="shared" ca="1" si="204"/>
        <v>79.21575</v>
      </c>
      <c r="U509" s="311">
        <f t="shared" ca="1" si="205"/>
        <v>0</v>
      </c>
      <c r="V509" s="306">
        <f t="shared" ca="1" si="206"/>
        <v>1.0728539873545548</v>
      </c>
      <c r="W509" s="304">
        <f t="shared" ca="1" si="207"/>
        <v>3.648925459603614</v>
      </c>
      <c r="Y509" s="314" t="str">
        <f t="shared" ca="1" si="225"/>
        <v/>
      </c>
      <c r="Z509" s="315" t="str">
        <f t="shared" ca="1" si="226"/>
        <v/>
      </c>
      <c r="AA509" s="316" t="str">
        <f t="shared" ca="1" si="227"/>
        <v/>
      </c>
      <c r="AC509" s="310" t="e">
        <f t="shared" ca="1" si="228"/>
        <v>#N/A</v>
      </c>
      <c r="AD509" s="323" t="e">
        <f t="shared" ca="1" si="229"/>
        <v>#N/A</v>
      </c>
      <c r="AE509" s="324">
        <f t="shared" ca="1" si="208"/>
        <v>1324.2443904854542</v>
      </c>
      <c r="AG509" s="306">
        <f t="shared" ca="1" si="230"/>
        <v>-6.1956134593804313</v>
      </c>
      <c r="AH509" s="304">
        <f t="shared" ca="1" si="231"/>
        <v>-0.46910306603665752</v>
      </c>
    </row>
    <row r="510" spans="1:34" x14ac:dyDescent="0.2">
      <c r="A510" s="347">
        <f t="shared" ca="1" si="209"/>
        <v>0.1</v>
      </c>
      <c r="B510" s="304">
        <f t="shared" ca="1" si="210"/>
        <v>14.599999999999921</v>
      </c>
      <c r="D510" s="306">
        <f t="shared" ca="1" si="211"/>
        <v>-0.37325995451200206</v>
      </c>
      <c r="E510" s="307">
        <f t="shared" ca="1" si="212"/>
        <v>-10.064699667594775</v>
      </c>
      <c r="F510" s="304">
        <f t="shared" ca="1" si="213"/>
        <v>10.071618658017423</v>
      </c>
      <c r="G510" s="306">
        <f t="shared" ca="1" si="214"/>
        <v>26.778551740088375</v>
      </c>
      <c r="H510" s="307">
        <f t="shared" ca="1" si="215"/>
        <v>17.291756411244421</v>
      </c>
      <c r="I510" s="304">
        <f t="shared" ca="1" si="216"/>
        <v>31.876255631463408</v>
      </c>
      <c r="J510" s="306">
        <f t="shared" ca="1" si="217"/>
        <v>441.3328790491862</v>
      </c>
      <c r="K510" s="307">
        <f t="shared" ca="1" si="218"/>
        <v>1326.0238896249166</v>
      </c>
      <c r="L510" s="304">
        <f t="shared" ca="1" si="203"/>
        <v>1397.5385740600639</v>
      </c>
      <c r="M510" s="306">
        <f t="shared" ca="1" si="219"/>
        <v>0.57336871593714323</v>
      </c>
      <c r="N510" s="304">
        <f t="shared" ca="1" si="220"/>
        <v>32.851607528033689</v>
      </c>
      <c r="P510" s="310">
        <f t="shared" ca="1" si="221"/>
        <v>23</v>
      </c>
      <c r="Q510" s="304">
        <f t="shared" ca="1" si="222"/>
        <v>0</v>
      </c>
      <c r="R510" s="306">
        <f t="shared" ca="1" si="223"/>
        <v>0</v>
      </c>
      <c r="S510" s="307">
        <f t="shared" ca="1" si="224"/>
        <v>8.0749999999999993</v>
      </c>
      <c r="T510" s="304">
        <f t="shared" ca="1" si="204"/>
        <v>79.21575</v>
      </c>
      <c r="U510" s="311">
        <f t="shared" ca="1" si="205"/>
        <v>0</v>
      </c>
      <c r="V510" s="306">
        <f t="shared" ca="1" si="206"/>
        <v>1.0726622484155819</v>
      </c>
      <c r="W510" s="304">
        <f t="shared" ca="1" si="207"/>
        <v>3.5173518395695416</v>
      </c>
      <c r="Y510" s="314" t="str">
        <f t="shared" ca="1" si="225"/>
        <v/>
      </c>
      <c r="Z510" s="315" t="str">
        <f t="shared" ca="1" si="226"/>
        <v/>
      </c>
      <c r="AA510" s="316" t="str">
        <f t="shared" ca="1" si="227"/>
        <v/>
      </c>
      <c r="AC510" s="310" t="e">
        <f t="shared" ca="1" si="228"/>
        <v>#N/A</v>
      </c>
      <c r="AD510" s="323" t="e">
        <f t="shared" ca="1" si="229"/>
        <v>#N/A</v>
      </c>
      <c r="AE510" s="324">
        <f t="shared" ca="1" si="208"/>
        <v>1326.0238896249166</v>
      </c>
      <c r="AG510" s="306">
        <f t="shared" ca="1" si="230"/>
        <v>-5.9812400576516094</v>
      </c>
      <c r="AH510" s="304">
        <f t="shared" ca="1" si="231"/>
        <v>-0.45187931388280056</v>
      </c>
    </row>
    <row r="511" spans="1:34" x14ac:dyDescent="0.2">
      <c r="A511" s="347">
        <f t="shared" ca="1" si="209"/>
        <v>0.1</v>
      </c>
      <c r="B511" s="304">
        <f t="shared" ca="1" si="210"/>
        <v>14.699999999999921</v>
      </c>
      <c r="D511" s="306">
        <f t="shared" ca="1" si="211"/>
        <v>-0.36592582973846993</v>
      </c>
      <c r="E511" s="307">
        <f t="shared" ca="1" si="212"/>
        <v>-10.04628986264211</v>
      </c>
      <c r="F511" s="304">
        <f t="shared" ca="1" si="213"/>
        <v>10.052951890718239</v>
      </c>
      <c r="G511" s="306">
        <f t="shared" ca="1" si="214"/>
        <v>26.741959157114529</v>
      </c>
      <c r="H511" s="307">
        <f t="shared" ca="1" si="215"/>
        <v>16.287127424980209</v>
      </c>
      <c r="I511" s="304">
        <f t="shared" ca="1" si="216"/>
        <v>31.311386097046615</v>
      </c>
      <c r="J511" s="306">
        <f t="shared" ca="1" si="217"/>
        <v>444.00890459404633</v>
      </c>
      <c r="K511" s="307">
        <f t="shared" ca="1" si="218"/>
        <v>1327.7028338167279</v>
      </c>
      <c r="L511" s="304">
        <f t="shared" ca="1" si="203"/>
        <v>1399.9781149302923</v>
      </c>
      <c r="M511" s="306">
        <f t="shared" ca="1" si="219"/>
        <v>0.54704563897022151</v>
      </c>
      <c r="N511" s="304">
        <f t="shared" ca="1" si="220"/>
        <v>31.343406314031046</v>
      </c>
      <c r="P511" s="310">
        <f t="shared" ca="1" si="221"/>
        <v>23</v>
      </c>
      <c r="Q511" s="304">
        <f t="shared" ca="1" si="222"/>
        <v>0</v>
      </c>
      <c r="R511" s="306">
        <f t="shared" ca="1" si="223"/>
        <v>0</v>
      </c>
      <c r="S511" s="307">
        <f t="shared" ca="1" si="224"/>
        <v>8.0749999999999993</v>
      </c>
      <c r="T511" s="304">
        <f t="shared" ca="1" si="204"/>
        <v>79.21575</v>
      </c>
      <c r="U511" s="311">
        <f t="shared" ca="1" si="205"/>
        <v>0</v>
      </c>
      <c r="V511" s="306">
        <f t="shared" ca="1" si="206"/>
        <v>1.0724813734888829</v>
      </c>
      <c r="W511" s="304">
        <f t="shared" ca="1" si="207"/>
        <v>3.3932242321748749</v>
      </c>
      <c r="Y511" s="314" t="str">
        <f t="shared" ca="1" si="225"/>
        <v/>
      </c>
      <c r="Z511" s="315" t="str">
        <f t="shared" ca="1" si="226"/>
        <v/>
      </c>
      <c r="AA511" s="316" t="str">
        <f t="shared" ca="1" si="227"/>
        <v/>
      </c>
      <c r="AC511" s="310" t="e">
        <f t="shared" ca="1" si="228"/>
        <v>#N/A</v>
      </c>
      <c r="AD511" s="323" t="e">
        <f t="shared" ca="1" si="229"/>
        <v>#N/A</v>
      </c>
      <c r="AE511" s="324">
        <f t="shared" ca="1" si="208"/>
        <v>1327.7028338167279</v>
      </c>
      <c r="AG511" s="306">
        <f t="shared" ca="1" si="230"/>
        <v>-5.7571680635258753</v>
      </c>
      <c r="AH511" s="304">
        <f t="shared" ca="1" si="231"/>
        <v>-0.43558536712935503</v>
      </c>
    </row>
    <row r="512" spans="1:34" x14ac:dyDescent="0.2">
      <c r="A512" s="347">
        <f t="shared" ca="1" si="209"/>
        <v>0.1</v>
      </c>
      <c r="B512" s="304">
        <f t="shared" ca="1" si="210"/>
        <v>14.799999999999921</v>
      </c>
      <c r="D512" s="306">
        <f t="shared" ca="1" si="211"/>
        <v>-0.35888966866353039</v>
      </c>
      <c r="E512" s="307">
        <f t="shared" ca="1" si="212"/>
        <v>-10.028580909898546</v>
      </c>
      <c r="F512" s="304">
        <f t="shared" ca="1" si="213"/>
        <v>10.035000590964355</v>
      </c>
      <c r="G512" s="306">
        <f t="shared" ca="1" si="214"/>
        <v>26.706070190248177</v>
      </c>
      <c r="H512" s="307">
        <f t="shared" ca="1" si="215"/>
        <v>15.284269333990355</v>
      </c>
      <c r="I512" s="304">
        <f t="shared" ca="1" si="216"/>
        <v>30.770490312642405</v>
      </c>
      <c r="J512" s="306">
        <f t="shared" ca="1" si="217"/>
        <v>446.68130606141449</v>
      </c>
      <c r="K512" s="307">
        <f t="shared" ca="1" si="218"/>
        <v>1329.2814036546765</v>
      </c>
      <c r="L512" s="304">
        <f t="shared" ca="1" si="203"/>
        <v>1402.3242275903524</v>
      </c>
      <c r="M512" s="306">
        <f t="shared" ca="1" si="219"/>
        <v>0.519813660361789</v>
      </c>
      <c r="N512" s="304">
        <f t="shared" ca="1" si="220"/>
        <v>29.783128871977322</v>
      </c>
      <c r="P512" s="310">
        <f t="shared" ca="1" si="221"/>
        <v>23</v>
      </c>
      <c r="Q512" s="304">
        <f t="shared" ca="1" si="222"/>
        <v>0</v>
      </c>
      <c r="R512" s="306">
        <f t="shared" ca="1" si="223"/>
        <v>0</v>
      </c>
      <c r="S512" s="307">
        <f t="shared" ca="1" si="224"/>
        <v>8.0749999999999993</v>
      </c>
      <c r="T512" s="304">
        <f t="shared" ca="1" si="204"/>
        <v>79.21575</v>
      </c>
      <c r="U512" s="311">
        <f t="shared" ca="1" si="205"/>
        <v>0</v>
      </c>
      <c r="V512" s="306">
        <f t="shared" ca="1" si="206"/>
        <v>1.0723113379996041</v>
      </c>
      <c r="W512" s="304">
        <f t="shared" ca="1" si="207"/>
        <v>3.2764832022738553</v>
      </c>
      <c r="Y512" s="314" t="str">
        <f t="shared" ca="1" si="225"/>
        <v/>
      </c>
      <c r="Z512" s="315" t="str">
        <f t="shared" ca="1" si="226"/>
        <v/>
      </c>
      <c r="AA512" s="316" t="str">
        <f t="shared" ca="1" si="227"/>
        <v/>
      </c>
      <c r="AC512" s="310" t="e">
        <f t="shared" ca="1" si="228"/>
        <v>#N/A</v>
      </c>
      <c r="AD512" s="323" t="e">
        <f t="shared" ca="1" si="229"/>
        <v>#N/A</v>
      </c>
      <c r="AE512" s="324">
        <f t="shared" ca="1" si="208"/>
        <v>1329.2814036546765</v>
      </c>
      <c r="AG512" s="306">
        <f t="shared" ca="1" si="230"/>
        <v>-5.52304479579918</v>
      </c>
      <c r="AH512" s="304">
        <f t="shared" ca="1" si="231"/>
        <v>-0.42021352720431893</v>
      </c>
    </row>
    <row r="513" spans="1:34" x14ac:dyDescent="0.2">
      <c r="A513" s="347">
        <f t="shared" ca="1" si="209"/>
        <v>0.1</v>
      </c>
      <c r="B513" s="304">
        <f t="shared" ca="1" si="210"/>
        <v>14.89999999999992</v>
      </c>
      <c r="D513" s="306">
        <f t="shared" ca="1" si="211"/>
        <v>-0.35216077771009247</v>
      </c>
      <c r="E513" s="307">
        <f t="shared" ca="1" si="212"/>
        <v>-10.011546694704412</v>
      </c>
      <c r="F513" s="304">
        <f t="shared" ca="1" si="213"/>
        <v>10.017738488980646</v>
      </c>
      <c r="G513" s="306">
        <f t="shared" ca="1" si="214"/>
        <v>26.670854112477169</v>
      </c>
      <c r="H513" s="307">
        <f t="shared" ca="1" si="215"/>
        <v>14.283114664519914</v>
      </c>
      <c r="I513" s="304">
        <f t="shared" ca="1" si="216"/>
        <v>30.254616566878916</v>
      </c>
      <c r="J513" s="306">
        <f t="shared" ca="1" si="217"/>
        <v>449.35015227655077</v>
      </c>
      <c r="K513" s="307">
        <f t="shared" ca="1" si="218"/>
        <v>1330.759772854602</v>
      </c>
      <c r="L513" s="304">
        <f t="shared" ca="1" si="203"/>
        <v>1404.5772077030836</v>
      </c>
      <c r="M513" s="306">
        <f t="shared" ca="1" si="219"/>
        <v>0.49166807634551857</v>
      </c>
      <c r="N513" s="304">
        <f t="shared" ca="1" si="220"/>
        <v>28.170505695914159</v>
      </c>
      <c r="P513" s="310">
        <f t="shared" ca="1" si="221"/>
        <v>23</v>
      </c>
      <c r="Q513" s="304">
        <f t="shared" ca="1" si="222"/>
        <v>0</v>
      </c>
      <c r="R513" s="306">
        <f t="shared" ca="1" si="223"/>
        <v>0</v>
      </c>
      <c r="S513" s="307">
        <f t="shared" ca="1" si="224"/>
        <v>8.0749999999999993</v>
      </c>
      <c r="T513" s="304">
        <f t="shared" ca="1" si="204"/>
        <v>79.21575</v>
      </c>
      <c r="U513" s="311">
        <f t="shared" ca="1" si="205"/>
        <v>0</v>
      </c>
      <c r="V513" s="306">
        <f t="shared" ca="1" si="206"/>
        <v>1.0721521184330767</v>
      </c>
      <c r="W513" s="304">
        <f t="shared" ca="1" si="207"/>
        <v>3.1670719451484604</v>
      </c>
      <c r="Y513" s="314" t="str">
        <f t="shared" ca="1" si="225"/>
        <v/>
      </c>
      <c r="Z513" s="315" t="str">
        <f t="shared" ca="1" si="226"/>
        <v/>
      </c>
      <c r="AA513" s="316" t="str">
        <f t="shared" ca="1" si="227"/>
        <v/>
      </c>
      <c r="AC513" s="310" t="e">
        <f t="shared" ca="1" si="228"/>
        <v>#N/A</v>
      </c>
      <c r="AD513" s="323" t="e">
        <f t="shared" ca="1" si="229"/>
        <v>#N/A</v>
      </c>
      <c r="AE513" s="324">
        <f t="shared" ca="1" si="208"/>
        <v>1330.759772854602</v>
      </c>
      <c r="AG513" s="306">
        <f t="shared" ca="1" si="230"/>
        <v>-5.2785641349604218</v>
      </c>
      <c r="AH513" s="304">
        <f t="shared" ca="1" si="231"/>
        <v>-0.40575643371812453</v>
      </c>
    </row>
    <row r="514" spans="1:34" x14ac:dyDescent="0.2">
      <c r="A514" s="347">
        <f t="shared" ca="1" si="209"/>
        <v>0.1</v>
      </c>
      <c r="B514" s="304">
        <f t="shared" ca="1" si="210"/>
        <v>14.99999999999992</v>
      </c>
      <c r="D514" s="306">
        <f t="shared" ca="1" si="211"/>
        <v>-0.34574878989043145</v>
      </c>
      <c r="E514" s="307">
        <f t="shared" ca="1" si="212"/>
        <v>-9.9951597849209399</v>
      </c>
      <c r="F514" s="304">
        <f t="shared" ca="1" si="213"/>
        <v>10.001138002838053</v>
      </c>
      <c r="G514" s="306">
        <f t="shared" ca="1" si="214"/>
        <v>26.636279233488125</v>
      </c>
      <c r="H514" s="307">
        <f t="shared" ca="1" si="215"/>
        <v>13.283598686027821</v>
      </c>
      <c r="I514" s="304">
        <f t="shared" ca="1" si="216"/>
        <v>29.764834376421295</v>
      </c>
      <c r="J514" s="306">
        <f t="shared" ca="1" si="217"/>
        <v>452.01550894384906</v>
      </c>
      <c r="K514" s="307">
        <f t="shared" ca="1" si="218"/>
        <v>1332.1381085221294</v>
      </c>
      <c r="L514" s="304">
        <f t="shared" ca="1" si="203"/>
        <v>1406.7373459543483</v>
      </c>
      <c r="M514" s="306">
        <f t="shared" ca="1" si="219"/>
        <v>0.46260966090435068</v>
      </c>
      <c r="N514" s="304">
        <f t="shared" ca="1" si="220"/>
        <v>26.505581131797456</v>
      </c>
      <c r="P514" s="310">
        <f t="shared" ca="1" si="221"/>
        <v>23</v>
      </c>
      <c r="Q514" s="304">
        <f t="shared" ca="1" si="222"/>
        <v>0</v>
      </c>
      <c r="R514" s="306">
        <f t="shared" ca="1" si="223"/>
        <v>0</v>
      </c>
      <c r="S514" s="307">
        <f t="shared" ca="1" si="224"/>
        <v>8.0749999999999993</v>
      </c>
      <c r="T514" s="304">
        <f t="shared" ca="1" si="204"/>
        <v>79.21575</v>
      </c>
      <c r="U514" s="311">
        <f t="shared" ca="1" si="205"/>
        <v>0</v>
      </c>
      <c r="V514" s="306">
        <f t="shared" ca="1" si="206"/>
        <v>1.0720036923033347</v>
      </c>
      <c r="W514" s="304">
        <f t="shared" ca="1" si="207"/>
        <v>3.0649361845918826</v>
      </c>
      <c r="Y514" s="314" t="str">
        <f t="shared" ca="1" si="225"/>
        <v/>
      </c>
      <c r="Z514" s="315" t="str">
        <f t="shared" ca="1" si="226"/>
        <v/>
      </c>
      <c r="AA514" s="316" t="str">
        <f t="shared" ca="1" si="227"/>
        <v/>
      </c>
      <c r="AC514" s="310">
        <f t="shared" ca="1" si="228"/>
        <v>14.99999999999992</v>
      </c>
      <c r="AD514" s="323">
        <f t="shared" ca="1" si="229"/>
        <v>452.01550894384906</v>
      </c>
      <c r="AE514" s="324">
        <f t="shared" ca="1" si="208"/>
        <v>1332.1381085221294</v>
      </c>
      <c r="AG514" s="306">
        <f t="shared" ca="1" si="230"/>
        <v>-5.0234789291410253</v>
      </c>
      <c r="AH514" s="304">
        <f t="shared" ca="1" si="231"/>
        <v>-0.39220705203076911</v>
      </c>
    </row>
    <row r="515" spans="1:34" x14ac:dyDescent="0.2">
      <c r="A515" s="347">
        <f t="shared" ca="1" si="209"/>
        <v>0.1</v>
      </c>
      <c r="B515" s="304">
        <f t="shared" ca="1" si="210"/>
        <v>15.09999999999992</v>
      </c>
      <c r="D515" s="306">
        <f t="shared" ca="1" si="211"/>
        <v>-0.3396635889918993</v>
      </c>
      <c r="E515" s="307">
        <f t="shared" ca="1" si="212"/>
        <v>-9.9793913314571245</v>
      </c>
      <c r="F515" s="304">
        <f t="shared" ca="1" si="213"/>
        <v>9.9851701387632072</v>
      </c>
      <c r="G515" s="306">
        <f t="shared" ca="1" si="214"/>
        <v>26.602312874588936</v>
      </c>
      <c r="H515" s="307">
        <f t="shared" ca="1" si="215"/>
        <v>12.285659552882109</v>
      </c>
      <c r="I515" s="304">
        <f t="shared" ca="1" si="216"/>
        <v>29.302226552377274</v>
      </c>
      <c r="J515" s="306">
        <f t="shared" ca="1" si="217"/>
        <v>454.67743854925288</v>
      </c>
      <c r="K515" s="307">
        <f t="shared" ca="1" si="218"/>
        <v>1333.416571434075</v>
      </c>
      <c r="L515" s="304">
        <f t="shared" ca="1" si="203"/>
        <v>1408.8049283349037</v>
      </c>
      <c r="M515" s="306">
        <f t="shared" ca="1" si="219"/>
        <v>0.43264540721868633</v>
      </c>
      <c r="N515" s="304">
        <f t="shared" ca="1" si="220"/>
        <v>24.788755859349568</v>
      </c>
      <c r="P515" s="310">
        <f t="shared" ca="1" si="221"/>
        <v>23</v>
      </c>
      <c r="Q515" s="304">
        <f t="shared" ca="1" si="222"/>
        <v>0</v>
      </c>
      <c r="R515" s="306">
        <f t="shared" ca="1" si="223"/>
        <v>0</v>
      </c>
      <c r="S515" s="307">
        <f t="shared" ca="1" si="224"/>
        <v>8.0749999999999993</v>
      </c>
      <c r="T515" s="304">
        <f t="shared" ca="1" si="204"/>
        <v>79.21575</v>
      </c>
      <c r="U515" s="311">
        <f t="shared" ca="1" si="205"/>
        <v>0</v>
      </c>
      <c r="V515" s="306">
        <f t="shared" ca="1" si="206"/>
        <v>1.0718660381203124</v>
      </c>
      <c r="W515" s="304">
        <f t="shared" ca="1" si="207"/>
        <v>2.9700240691254813</v>
      </c>
      <c r="Y515" s="314" t="str">
        <f t="shared" ca="1" si="225"/>
        <v/>
      </c>
      <c r="Z515" s="315" t="str">
        <f t="shared" ca="1" si="226"/>
        <v/>
      </c>
      <c r="AA515" s="316" t="str">
        <f t="shared" ca="1" si="227"/>
        <v/>
      </c>
      <c r="AC515" s="310" t="e">
        <f t="shared" ca="1" si="228"/>
        <v>#N/A</v>
      </c>
      <c r="AD515" s="323" t="e">
        <f t="shared" ca="1" si="229"/>
        <v>#N/A</v>
      </c>
      <c r="AE515" s="324">
        <f t="shared" ca="1" si="208"/>
        <v>1333.416571434075</v>
      </c>
      <c r="AG515" s="306">
        <f t="shared" ca="1" si="230"/>
        <v>-4.7576143710013943</v>
      </c>
      <c r="AH515" s="304">
        <f t="shared" ca="1" si="231"/>
        <v>-0.3795586606305737</v>
      </c>
    </row>
    <row r="516" spans="1:34" x14ac:dyDescent="0.2">
      <c r="A516" s="347">
        <f t="shared" ca="1" si="209"/>
        <v>0.1</v>
      </c>
      <c r="B516" s="304">
        <f t="shared" ca="1" si="210"/>
        <v>15.199999999999919</v>
      </c>
      <c r="D516" s="306">
        <f t="shared" ca="1" si="211"/>
        <v>-0.33391521860191359</v>
      </c>
      <c r="E516" s="307">
        <f t="shared" ca="1" si="212"/>
        <v>-9.964210978369028</v>
      </c>
      <c r="F516" s="304">
        <f t="shared" ca="1" si="213"/>
        <v>9.969804401023314</v>
      </c>
      <c r="G516" s="306">
        <f t="shared" ca="1" si="214"/>
        <v>26.568921352728744</v>
      </c>
      <c r="H516" s="307">
        <f t="shared" ca="1" si="215"/>
        <v>11.289238455045206</v>
      </c>
      <c r="I516" s="304">
        <f t="shared" ca="1" si="216"/>
        <v>28.867879844948032</v>
      </c>
      <c r="J516" s="306">
        <f t="shared" ca="1" si="217"/>
        <v>457.33600026061879</v>
      </c>
      <c r="K516" s="307">
        <f t="shared" ca="1" si="218"/>
        <v>1334.5953163344714</v>
      </c>
      <c r="L516" s="304">
        <f t="shared" ref="L516:L579" ca="1" si="232">SQRT(pos_x^2+pos_z^2)</f>
        <v>1410.780236435246</v>
      </c>
      <c r="M516" s="306">
        <f t="shared" ca="1" si="219"/>
        <v>0.4017892519529786</v>
      </c>
      <c r="N516" s="304">
        <f t="shared" ca="1" si="220"/>
        <v>23.020828390624143</v>
      </c>
      <c r="P516" s="310">
        <f t="shared" ca="1" si="221"/>
        <v>23</v>
      </c>
      <c r="Q516" s="304">
        <f t="shared" ca="1" si="222"/>
        <v>0</v>
      </c>
      <c r="R516" s="306">
        <f t="shared" ca="1" si="223"/>
        <v>0</v>
      </c>
      <c r="S516" s="307">
        <f t="shared" ca="1" si="224"/>
        <v>8.0749999999999993</v>
      </c>
      <c r="T516" s="304">
        <f t="shared" ref="T516:T579" ca="1" si="233">m*g</f>
        <v>79.21575</v>
      </c>
      <c r="U516" s="311">
        <f t="shared" ref="U516:U579" ca="1" si="234">IF(pos_xz&lt;L_rampe,Poids*COS(Beta),0)</f>
        <v>0</v>
      </c>
      <c r="V516" s="306">
        <f t="shared" ref="V516:V579" ca="1" si="235">Rho_moyen*(20000-Alt_rampe-pos_z)/(20000+Alt_rampe+pos_z)</f>
        <v>1.0717391353556156</v>
      </c>
      <c r="W516" s="304">
        <f t="shared" ref="W516:W579" ca="1" si="236">1/2*Rho*Sref*Cx*vit_xz^2</f>
        <v>2.8822860660285499</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1334.5953163344714</v>
      </c>
      <c r="AG516" s="306">
        <f t="shared" ca="1" si="230"/>
        <v>-4.4808820475628606</v>
      </c>
      <c r="AH516" s="304">
        <f t="shared" ca="1" si="231"/>
        <v>-0.36780483828179339</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-0.32851377550486383</v>
      </c>
      <c r="E517" s="307">
        <f t="shared" ref="E517:E580" ca="1" si="241">IF(AND(L516&lt;L_rampe,Poussee&lt;Poids*SIN(M516)),0,(-W516+Poussee)/m*SIN(M516)+U516/m*COS(M516)-Poids/m)</f>
        <v>-9.9495867863134269</v>
      </c>
      <c r="F517" s="304">
        <f t="shared" ref="F517:F580" ca="1" si="242">SQRT(acc_x^2+acc_z^2)</f>
        <v>9.9550087151684199</v>
      </c>
      <c r="G517" s="306">
        <f t="shared" ref="G517:G580" ca="1" si="243">G516+acc_x*pas</f>
        <v>26.536069975178258</v>
      </c>
      <c r="H517" s="307">
        <f t="shared" ref="H517:H580" ca="1" si="244">H516+acc_z*pas</f>
        <v>10.294279776413862</v>
      </c>
      <c r="I517" s="304">
        <f t="shared" ref="I517:I580" ca="1" si="245">SQRT(vit_x^2+vit_z^2)</f>
        <v>28.462874166932622</v>
      </c>
      <c r="J517" s="306">
        <f t="shared" ref="J517:J580" ca="1" si="246">J516+0.5*(vit_x+G516)*pas*(K516&gt;=0)</f>
        <v>459.99124982701414</v>
      </c>
      <c r="K517" s="307">
        <f t="shared" ref="K517:K580" ca="1" si="247">K516+0.5*(vit_z+H516)*pas</f>
        <v>1335.6744922460443</v>
      </c>
      <c r="L517" s="304">
        <f t="shared" ca="1" si="232"/>
        <v>1412.6635477544351</v>
      </c>
      <c r="M517" s="306">
        <f t="shared" ref="M517:M580" ca="1" si="248">IF(AND(L516&gt;L_rampe,G517&gt;0),ATAN2(G517,H517),$M$4)</f>
        <v>0.37006275304925185</v>
      </c>
      <c r="N517" s="304">
        <f t="shared" ref="N517:N580" ca="1" si="249">DEGREES(Beta)</f>
        <v>21.203033904714168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8.0749999999999993</v>
      </c>
      <c r="T517" s="304">
        <f t="shared" ca="1" si="233"/>
        <v>79.21575</v>
      </c>
      <c r="U517" s="311">
        <f t="shared" ca="1" si="234"/>
        <v>0</v>
      </c>
      <c r="V517" s="306">
        <f t="shared" ca="1" si="235"/>
        <v>1.0716229644067692</v>
      </c>
      <c r="W517" s="304">
        <f t="shared" ca="1" si="236"/>
        <v>2.8016748528947031</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1335.6744922460443</v>
      </c>
      <c r="AG517" s="306">
        <f t="shared" ref="AG517:AG580" ca="1" si="259">IF(AND(L516&lt;L_rampe,Poussee&lt;Poids*SIN(M516)),0,(-W516+Poussee)/m-Poids*SIN(M516)/m)</f>
        <v>-4.1932942451858066</v>
      </c>
      <c r="AH517" s="304">
        <f t="shared" ref="AH517:AH580" ca="1" si="260">IF(AND(L516&lt;L_rampe,Poussee&lt;Poids*SIN(M516)), g*SIN(M516), (-W516+Poussee)/m)</f>
        <v>-0.35693945090136842</v>
      </c>
    </row>
    <row r="518" spans="1:34" x14ac:dyDescent="0.2">
      <c r="A518" s="347">
        <f t="shared" ca="1" si="238"/>
        <v>0.1</v>
      </c>
      <c r="B518" s="304">
        <f t="shared" ca="1" si="239"/>
        <v>15.399999999999919</v>
      </c>
      <c r="D518" s="306">
        <f t="shared" ca="1" si="240"/>
        <v>-0.3234692875271879</v>
      </c>
      <c r="E518" s="307">
        <f t="shared" ca="1" si="241"/>
        <v>-9.9354851735014602</v>
      </c>
      <c r="F518" s="304">
        <f t="shared" ca="1" si="242"/>
        <v>9.9407493687770181</v>
      </c>
      <c r="G518" s="306">
        <f t="shared" ca="1" si="243"/>
        <v>26.503723046425538</v>
      </c>
      <c r="H518" s="307">
        <f t="shared" ca="1" si="244"/>
        <v>9.300731259063717</v>
      </c>
      <c r="I518" s="304">
        <f t="shared" ca="1" si="245"/>
        <v>28.088270457166871</v>
      </c>
      <c r="J518" s="306">
        <f t="shared" ca="1" si="246"/>
        <v>462.64323947809436</v>
      </c>
      <c r="K518" s="307">
        <f t="shared" ca="1" si="247"/>
        <v>1336.6542427978181</v>
      </c>
      <c r="L518" s="304">
        <f t="shared" ca="1" si="232"/>
        <v>1414.4551360238308</v>
      </c>
      <c r="M518" s="306">
        <f t="shared" ca="1" si="248"/>
        <v>0.33749568717720485</v>
      </c>
      <c r="N518" s="304">
        <f t="shared" ca="1" si="249"/>
        <v>19.337078479121335</v>
      </c>
      <c r="P518" s="310">
        <f t="shared" ca="1" si="250"/>
        <v>23</v>
      </c>
      <c r="Q518" s="304">
        <f t="shared" ca="1" si="251"/>
        <v>0</v>
      </c>
      <c r="R518" s="306">
        <f t="shared" ca="1" si="252"/>
        <v>0</v>
      </c>
      <c r="S518" s="307">
        <f t="shared" ca="1" si="253"/>
        <v>8.0749999999999993</v>
      </c>
      <c r="T518" s="304">
        <f t="shared" ca="1" si="233"/>
        <v>79.21575</v>
      </c>
      <c r="U518" s="311">
        <f t="shared" ca="1" si="234"/>
        <v>0</v>
      </c>
      <c r="V518" s="306">
        <f t="shared" ca="1" si="235"/>
        <v>1.0715175065598648</v>
      </c>
      <c r="W518" s="304">
        <f t="shared" ca="1" si="236"/>
        <v>2.7281452064735805</v>
      </c>
      <c r="Y518" s="314" t="str">
        <f t="shared" ca="1" si="254"/>
        <v/>
      </c>
      <c r="Z518" s="315" t="str">
        <f t="shared" ca="1" si="255"/>
        <v/>
      </c>
      <c r="AA518" s="316" t="str">
        <f t="shared" ca="1" si="256"/>
        <v/>
      </c>
      <c r="AC518" s="310" t="e">
        <f t="shared" ca="1" si="257"/>
        <v>#N/A</v>
      </c>
      <c r="AD518" s="323" t="e">
        <f t="shared" ca="1" si="258"/>
        <v>#N/A</v>
      </c>
      <c r="AE518" s="324">
        <f t="shared" ca="1" si="237"/>
        <v>1336.6542427978181</v>
      </c>
      <c r="AG518" s="306">
        <f t="shared" ca="1" si="259"/>
        <v>-3.8949779663458965</v>
      </c>
      <c r="AH518" s="304">
        <f t="shared" ca="1" si="260"/>
        <v>-0.34695663812937505</v>
      </c>
    </row>
    <row r="519" spans="1:34" x14ac:dyDescent="0.2">
      <c r="A519" s="347">
        <f t="shared" ca="1" si="238"/>
        <v>0.1</v>
      </c>
      <c r="B519" s="304">
        <f t="shared" ca="1" si="239"/>
        <v>15.499999999999918</v>
      </c>
      <c r="D519" s="306">
        <f t="shared" ca="1" si="240"/>
        <v>-0.31879157658687995</v>
      </c>
      <c r="E519" s="307">
        <f t="shared" ca="1" si="241"/>
        <v>-9.9218708785288072</v>
      </c>
      <c r="F519" s="304">
        <f t="shared" ca="1" si="242"/>
        <v>9.926990974081761</v>
      </c>
      <c r="G519" s="306">
        <f t="shared" ca="1" si="243"/>
        <v>26.471843888766848</v>
      </c>
      <c r="H519" s="307">
        <f t="shared" ca="1" si="244"/>
        <v>8.308544171210837</v>
      </c>
      <c r="I519" s="304">
        <f t="shared" ca="1" si="245"/>
        <v>27.745097316754975</v>
      </c>
      <c r="J519" s="306">
        <f t="shared" ca="1" si="246"/>
        <v>465.29201782485399</v>
      </c>
      <c r="K519" s="307">
        <f t="shared" ca="1" si="247"/>
        <v>1337.5347065693318</v>
      </c>
      <c r="L519" s="304">
        <f t="shared" ca="1" si="232"/>
        <v>1416.1552715465323</v>
      </c>
      <c r="M519" s="306">
        <f t="shared" ca="1" si="248"/>
        <v>0.30412652964151393</v>
      </c>
      <c r="N519" s="304">
        <f t="shared" ca="1" si="249"/>
        <v>17.425166586419078</v>
      </c>
      <c r="P519" s="310">
        <f t="shared" ca="1" si="250"/>
        <v>23</v>
      </c>
      <c r="Q519" s="304">
        <f t="shared" ca="1" si="251"/>
        <v>0</v>
      </c>
      <c r="R519" s="306">
        <f t="shared" ca="1" si="252"/>
        <v>0</v>
      </c>
      <c r="S519" s="307">
        <f t="shared" ca="1" si="253"/>
        <v>8.0749999999999993</v>
      </c>
      <c r="T519" s="304">
        <f t="shared" ca="1" si="233"/>
        <v>79.21575</v>
      </c>
      <c r="U519" s="311">
        <f t="shared" ca="1" si="234"/>
        <v>0</v>
      </c>
      <c r="V519" s="306">
        <f t="shared" ca="1" si="235"/>
        <v>1.0714227439505484</v>
      </c>
      <c r="W519" s="304">
        <f t="shared" ca="1" si="236"/>
        <v>2.6616538886129124</v>
      </c>
      <c r="Y519" s="314" t="str">
        <f t="shared" ca="1" si="254"/>
        <v/>
      </c>
      <c r="Z519" s="315" t="str">
        <f t="shared" ca="1" si="255"/>
        <v/>
      </c>
      <c r="AA519" s="316" t="str">
        <f t="shared" ca="1" si="256"/>
        <v/>
      </c>
      <c r="AC519" s="310" t="e">
        <f t="shared" ca="1" si="257"/>
        <v>#N/A</v>
      </c>
      <c r="AD519" s="323" t="e">
        <f t="shared" ca="1" si="258"/>
        <v>#N/A</v>
      </c>
      <c r="AE519" s="324">
        <f t="shared" ca="1" si="237"/>
        <v>1337.5347065693318</v>
      </c>
      <c r="AG519" s="306">
        <f t="shared" ca="1" si="259"/>
        <v>-3.5861879939288723</v>
      </c>
      <c r="AH519" s="304">
        <f t="shared" ca="1" si="260"/>
        <v>-0.33785079956329173</v>
      </c>
    </row>
    <row r="520" spans="1:34" x14ac:dyDescent="0.2">
      <c r="A520" s="347">
        <f t="shared" ca="1" si="238"/>
        <v>0.1</v>
      </c>
      <c r="B520" s="304">
        <f t="shared" ca="1" si="239"/>
        <v>15.599999999999918</v>
      </c>
      <c r="D520" s="306">
        <f t="shared" ca="1" si="240"/>
        <v>-0.31449010850653403</v>
      </c>
      <c r="E520" s="307">
        <f t="shared" ca="1" si="241"/>
        <v>-9.9087069495013242</v>
      </c>
      <c r="F520" s="304">
        <f t="shared" ca="1" si="242"/>
        <v>9.9136964568945878</v>
      </c>
      <c r="G520" s="306">
        <f t="shared" ca="1" si="243"/>
        <v>26.440394877916194</v>
      </c>
      <c r="H520" s="307">
        <f t="shared" ca="1" si="244"/>
        <v>7.3176734762607047</v>
      </c>
      <c r="I520" s="304">
        <f t="shared" ca="1" si="245"/>
        <v>27.434336631406023</v>
      </c>
      <c r="J520" s="306">
        <f t="shared" ca="1" si="246"/>
        <v>467.93762976318811</v>
      </c>
      <c r="K520" s="307">
        <f t="shared" ca="1" si="247"/>
        <v>1338.3160174517054</v>
      </c>
      <c r="L520" s="304">
        <f t="shared" ca="1" si="232"/>
        <v>1417.7642215531409</v>
      </c>
      <c r="M520" s="306">
        <f t="shared" ca="1" si="248"/>
        <v>0.27000277801949824</v>
      </c>
      <c r="N520" s="304">
        <f t="shared" ca="1" si="249"/>
        <v>15.470019637324882</v>
      </c>
      <c r="P520" s="310">
        <f t="shared" ca="1" si="250"/>
        <v>23</v>
      </c>
      <c r="Q520" s="304">
        <f t="shared" ca="1" si="251"/>
        <v>0</v>
      </c>
      <c r="R520" s="306">
        <f t="shared" ca="1" si="252"/>
        <v>0</v>
      </c>
      <c r="S520" s="307">
        <f t="shared" ca="1" si="253"/>
        <v>8.0749999999999993</v>
      </c>
      <c r="T520" s="304">
        <f t="shared" ca="1" si="233"/>
        <v>79.21575</v>
      </c>
      <c r="U520" s="311">
        <f t="shared" ca="1" si="234"/>
        <v>0</v>
      </c>
      <c r="V520" s="306">
        <f t="shared" ca="1" si="235"/>
        <v>1.0713386595233183</v>
      </c>
      <c r="W520" s="304">
        <f t="shared" ca="1" si="236"/>
        <v>2.6021595291840147</v>
      </c>
      <c r="Y520" s="314" t="str">
        <f t="shared" ca="1" si="254"/>
        <v/>
      </c>
      <c r="Z520" s="315" t="str">
        <f t="shared" ca="1" si="255"/>
        <v>Para</v>
      </c>
      <c r="AA520" s="316" t="str">
        <f t="shared" ca="1" si="256"/>
        <v/>
      </c>
      <c r="AC520" s="310" t="e">
        <f t="shared" ca="1" si="257"/>
        <v>#N/A</v>
      </c>
      <c r="AD520" s="323" t="e">
        <f t="shared" ca="1" si="258"/>
        <v>#N/A</v>
      </c>
      <c r="AE520" s="324">
        <f t="shared" ca="1" si="237"/>
        <v>1338.3160174517054</v>
      </c>
      <c r="AG520" s="306">
        <f t="shared" ca="1" si="259"/>
        <v>-3.2673182361381738</v>
      </c>
      <c r="AH520" s="304">
        <f t="shared" ca="1" si="260"/>
        <v>-0.32961658063317806</v>
      </c>
    </row>
    <row r="521" spans="1:34" x14ac:dyDescent="0.2">
      <c r="A521" s="347">
        <f t="shared" ca="1" si="238"/>
        <v>0.1</v>
      </c>
      <c r="B521" s="304">
        <f t="shared" ca="1" si="239"/>
        <v>15.699999999999918</v>
      </c>
      <c r="D521" s="306">
        <f t="shared" ca="1" si="240"/>
        <v>-0.31057383204427524</v>
      </c>
      <c r="E521" s="307">
        <f t="shared" ca="1" si="241"/>
        <v>-9.8959547636737177</v>
      </c>
      <c r="F521" s="304">
        <f t="shared" ca="1" si="242"/>
        <v>9.9008270760491115</v>
      </c>
      <c r="G521" s="306">
        <f t="shared" ca="1" si="243"/>
        <v>26.409337494711767</v>
      </c>
      <c r="H521" s="307">
        <f t="shared" ca="1" si="244"/>
        <v>6.328077999893333</v>
      </c>
      <c r="I521" s="304">
        <f t="shared" ca="1" si="245"/>
        <v>27.15690847799732</v>
      </c>
      <c r="J521" s="306">
        <f t="shared" ca="1" si="246"/>
        <v>470.58011638181949</v>
      </c>
      <c r="K521" s="307">
        <f t="shared" ca="1" si="247"/>
        <v>1338.9983050255132</v>
      </c>
      <c r="L521" s="304">
        <f t="shared" ca="1" si="232"/>
        <v>1419.2822505742556</v>
      </c>
      <c r="M521" s="306">
        <f t="shared" ca="1" si="248"/>
        <v>0.23518108174297583</v>
      </c>
      <c r="N521" s="304">
        <f t="shared" ca="1" si="249"/>
        <v>13.474883405193735</v>
      </c>
      <c r="P521" s="310">
        <f t="shared" ca="1" si="250"/>
        <v>23</v>
      </c>
      <c r="Q521" s="304">
        <f t="shared" ca="1" si="251"/>
        <v>0</v>
      </c>
      <c r="R521" s="306">
        <f t="shared" ca="1" si="252"/>
        <v>0</v>
      </c>
      <c r="S521" s="307">
        <f t="shared" ca="1" si="253"/>
        <v>8.0749999999999993</v>
      </c>
      <c r="T521" s="304">
        <f t="shared" ca="1" si="233"/>
        <v>79.21575</v>
      </c>
      <c r="U521" s="311">
        <f t="shared" ca="1" si="234"/>
        <v>0</v>
      </c>
      <c r="V521" s="306">
        <f t="shared" ca="1" si="235"/>
        <v>1.0712652369891276</v>
      </c>
      <c r="W521" s="304">
        <f t="shared" ca="1" si="236"/>
        <v>2.5496225059531916</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-2.9389105170529146</v>
      </c>
      <c r="AH521" s="304">
        <f t="shared" ca="1" si="260"/>
        <v>-0.32224885810328358</v>
      </c>
    </row>
    <row r="522" spans="1:34" x14ac:dyDescent="0.2">
      <c r="A522" s="347">
        <f t="shared" ca="1" si="238"/>
        <v>0.1</v>
      </c>
      <c r="B522" s="304">
        <f t="shared" ca="1" si="239"/>
        <v>15.799999999999917</v>
      </c>
      <c r="D522" s="306">
        <f t="shared" ca="1" si="240"/>
        <v>-0.30705101053540013</v>
      </c>
      <c r="E522" s="307">
        <f t="shared" ca="1" si="241"/>
        <v>-9.8835740813264685</v>
      </c>
      <c r="F522" s="304">
        <f t="shared" ca="1" si="242"/>
        <v>9.8883424770857911</v>
      </c>
      <c r="G522" s="306">
        <f t="shared" ca="1" si="243"/>
        <v>26.378632393658226</v>
      </c>
      <c r="H522" s="307">
        <f t="shared" ca="1" si="244"/>
        <v>5.3397205917606865</v>
      </c>
      <c r="I522" s="304">
        <f t="shared" ca="1" si="245"/>
        <v>26.913655696650135</v>
      </c>
      <c r="J522" s="306">
        <f t="shared" ca="1" si="246"/>
        <v>473.21951487623801</v>
      </c>
      <c r="K522" s="307">
        <f t="shared" ca="1" si="247"/>
        <v>1339.5816949550958</v>
      </c>
      <c r="L522" s="304">
        <f t="shared" ca="1" si="232"/>
        <v>1420.7096208298406</v>
      </c>
      <c r="M522" s="306">
        <f t="shared" ca="1" si="248"/>
        <v>0.19972714379214809</v>
      </c>
      <c r="N522" s="304">
        <f t="shared" ca="1" si="249"/>
        <v>11.443522393492605</v>
      </c>
      <c r="P522" s="310">
        <f t="shared" ca="1" si="250"/>
        <v>23</v>
      </c>
      <c r="Q522" s="304">
        <f t="shared" ca="1" si="251"/>
        <v>0</v>
      </c>
      <c r="R522" s="306">
        <f t="shared" ca="1" si="252"/>
        <v>0</v>
      </c>
      <c r="S522" s="307">
        <f t="shared" ca="1" si="253"/>
        <v>8.0749999999999993</v>
      </c>
      <c r="T522" s="304">
        <f t="shared" ca="1" si="233"/>
        <v>79.21575</v>
      </c>
      <c r="U522" s="311">
        <f t="shared" ca="1" si="234"/>
        <v>0</v>
      </c>
      <c r="V522" s="306">
        <f t="shared" ca="1" si="235"/>
        <v>1.0712024607813244</v>
      </c>
      <c r="W522" s="304">
        <f t="shared" ca="1" si="236"/>
        <v>2.5040048214514949</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-2.601659961660332</v>
      </c>
      <c r="AH522" s="304">
        <f t="shared" ca="1" si="260"/>
        <v>-0.31574272519544172</v>
      </c>
    </row>
    <row r="523" spans="1:34" x14ac:dyDescent="0.2">
      <c r="A523" s="347">
        <f t="shared" ca="1" si="238"/>
        <v>0.1</v>
      </c>
      <c r="B523" s="304">
        <f t="shared" ca="1" si="239"/>
        <v>15.899999999999917</v>
      </c>
      <c r="D523" s="306">
        <f t="shared" ca="1" si="240"/>
        <v>-0.30392905045159363</v>
      </c>
      <c r="E523" s="307">
        <f t="shared" ca="1" si="241"/>
        <v>-9.8715231367916108</v>
      </c>
      <c r="F523" s="304">
        <f t="shared" ca="1" si="242"/>
        <v>9.8762007830906562</v>
      </c>
      <c r="G523" s="306">
        <f t="shared" ca="1" si="243"/>
        <v>26.348239488613068</v>
      </c>
      <c r="H523" s="307">
        <f t="shared" ca="1" si="244"/>
        <v>4.3525682780815256</v>
      </c>
      <c r="I523" s="304">
        <f t="shared" ca="1" si="245"/>
        <v>26.705328583724086</v>
      </c>
      <c r="J523" s="306">
        <f t="shared" ca="1" si="246"/>
        <v>475.85585847035156</v>
      </c>
      <c r="K523" s="307">
        <f t="shared" ca="1" si="247"/>
        <v>1340.0663093985879</v>
      </c>
      <c r="L523" s="304">
        <f t="shared" ca="1" si="232"/>
        <v>1422.0465926353143</v>
      </c>
      <c r="M523" s="306">
        <f t="shared" ca="1" si="248"/>
        <v>0.16371536796745986</v>
      </c>
      <c r="N523" s="304">
        <f t="shared" ca="1" si="249"/>
        <v>9.3801996259667213</v>
      </c>
      <c r="P523" s="310">
        <f t="shared" ca="1" si="250"/>
        <v>23</v>
      </c>
      <c r="Q523" s="304">
        <f t="shared" ca="1" si="251"/>
        <v>0</v>
      </c>
      <c r="R523" s="306">
        <f t="shared" ca="1" si="252"/>
        <v>0</v>
      </c>
      <c r="S523" s="307">
        <f t="shared" ca="1" si="253"/>
        <v>8.0749999999999993</v>
      </c>
      <c r="T523" s="304">
        <f t="shared" ca="1" si="233"/>
        <v>79.21575</v>
      </c>
      <c r="U523" s="311">
        <f t="shared" ca="1" si="234"/>
        <v>0</v>
      </c>
      <c r="V523" s="306">
        <f t="shared" ca="1" si="235"/>
        <v>1.0711503160100035</v>
      </c>
      <c r="W523" s="304">
        <f t="shared" ca="1" si="236"/>
        <v>2.4652699769937154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-2.2564161757015824</v>
      </c>
      <c r="AH523" s="304">
        <f t="shared" ca="1" si="260"/>
        <v>-0.31009347634074241</v>
      </c>
    </row>
    <row r="524" spans="1:34" x14ac:dyDescent="0.2">
      <c r="A524" s="347">
        <f t="shared" ca="1" si="238"/>
        <v>0.1</v>
      </c>
      <c r="B524" s="304">
        <f t="shared" ca="1" si="239"/>
        <v>15.999999999999917</v>
      </c>
      <c r="D524" s="306">
        <f t="shared" ca="1" si="240"/>
        <v>-0.30121433199145997</v>
      </c>
      <c r="E524" s="307">
        <f t="shared" ca="1" si="241"/>
        <v>-9.8597587683949879</v>
      </c>
      <c r="F524" s="304">
        <f t="shared" ca="1" si="242"/>
        <v>9.8643587244553768</v>
      </c>
      <c r="G524" s="306">
        <f t="shared" ca="1" si="243"/>
        <v>26.318118055413922</v>
      </c>
      <c r="H524" s="307">
        <f t="shared" ca="1" si="244"/>
        <v>3.366592401242027</v>
      </c>
      <c r="I524" s="304">
        <f t="shared" ca="1" si="245"/>
        <v>26.532570218032117</v>
      </c>
      <c r="J524" s="306">
        <f t="shared" ca="1" si="246"/>
        <v>478.48917634755293</v>
      </c>
      <c r="K524" s="307">
        <f t="shared" ca="1" si="247"/>
        <v>1340.4522674325542</v>
      </c>
      <c r="L524" s="304">
        <f t="shared" ca="1" si="232"/>
        <v>1423.293424823861</v>
      </c>
      <c r="M524" s="306">
        <f t="shared" ca="1" si="248"/>
        <v>0.12722823585131915</v>
      </c>
      <c r="N524" s="304">
        <f t="shared" ca="1" si="249"/>
        <v>7.2896409491756176</v>
      </c>
      <c r="P524" s="310">
        <f t="shared" ca="1" si="250"/>
        <v>23</v>
      </c>
      <c r="Q524" s="304">
        <f t="shared" ca="1" si="251"/>
        <v>0</v>
      </c>
      <c r="R524" s="306">
        <f t="shared" ca="1" si="252"/>
        <v>0</v>
      </c>
      <c r="S524" s="307">
        <f t="shared" ca="1" si="253"/>
        <v>8.0749999999999993</v>
      </c>
      <c r="T524" s="304">
        <f t="shared" ca="1" si="233"/>
        <v>79.21575</v>
      </c>
      <c r="U524" s="311">
        <f t="shared" ca="1" si="234"/>
        <v>0</v>
      </c>
      <c r="V524" s="306">
        <f t="shared" ca="1" si="235"/>
        <v>1.0711087884148738</v>
      </c>
      <c r="W524" s="304">
        <f t="shared" ca="1" si="236"/>
        <v>2.4333828441019016</v>
      </c>
      <c r="Y524" s="314" t="str">
        <f t="shared" ca="1" si="254"/>
        <v/>
      </c>
      <c r="Z524" s="315" t="str">
        <f t="shared" ca="1" si="255"/>
        <v/>
      </c>
      <c r="AA524" s="316" t="str">
        <f t="shared" ca="1" si="256"/>
        <v/>
      </c>
      <c r="AC524" s="310">
        <f t="shared" ca="1" si="257"/>
        <v>15.999999999999917</v>
      </c>
      <c r="AD524" s="323">
        <f t="shared" ca="1" si="258"/>
        <v>478.48917634755293</v>
      </c>
      <c r="AE524" s="324" t="e">
        <f t="shared" ca="1" si="237"/>
        <v>#N/A</v>
      </c>
      <c r="AG524" s="306">
        <f t="shared" ca="1" si="259"/>
        <v>-1.9041795513633204</v>
      </c>
      <c r="AH524" s="304">
        <f t="shared" ca="1" si="260"/>
        <v>-0.30529659157816913</v>
      </c>
    </row>
    <row r="525" spans="1:34" x14ac:dyDescent="0.2">
      <c r="A525" s="347">
        <f t="shared" ca="1" si="238"/>
        <v>0.1</v>
      </c>
      <c r="B525" s="304">
        <f t="shared" ca="1" si="239"/>
        <v>16.099999999999916</v>
      </c>
      <c r="D525" s="306">
        <f t="shared" ca="1" si="240"/>
        <v>-0.29891204742494076</v>
      </c>
      <c r="E525" s="307">
        <f t="shared" ca="1" si="241"/>
        <v>-9.8482365876382829</v>
      </c>
      <c r="F525" s="304">
        <f t="shared" ca="1" si="242"/>
        <v>9.852771807881938</v>
      </c>
      <c r="G525" s="306">
        <f t="shared" ca="1" si="243"/>
        <v>26.288226850671428</v>
      </c>
      <c r="H525" s="307">
        <f t="shared" ca="1" si="244"/>
        <v>2.3817687424781986</v>
      </c>
      <c r="I525" s="304">
        <f t="shared" ca="1" si="245"/>
        <v>26.395902964191404</v>
      </c>
      <c r="J525" s="306">
        <f t="shared" ca="1" si="246"/>
        <v>481.11949359285717</v>
      </c>
      <c r="K525" s="307">
        <f t="shared" ca="1" si="247"/>
        <v>1340.7396854897402</v>
      </c>
      <c r="L525" s="304">
        <f t="shared" ca="1" si="232"/>
        <v>1424.450375184118</v>
      </c>
      <c r="M525" s="306">
        <f t="shared" ca="1" si="248"/>
        <v>9.0355411154427537E-2</v>
      </c>
      <c r="N525" s="304">
        <f t="shared" ca="1" si="249"/>
        <v>5.176983715317979</v>
      </c>
      <c r="P525" s="310">
        <f t="shared" ca="1" si="250"/>
        <v>23</v>
      </c>
      <c r="Q525" s="304">
        <f t="shared" ca="1" si="251"/>
        <v>0</v>
      </c>
      <c r="R525" s="306">
        <f t="shared" ca="1" si="252"/>
        <v>0</v>
      </c>
      <c r="S525" s="307">
        <f t="shared" ca="1" si="253"/>
        <v>8.0749999999999993</v>
      </c>
      <c r="T525" s="304">
        <f t="shared" ca="1" si="233"/>
        <v>79.21575</v>
      </c>
      <c r="U525" s="311">
        <f t="shared" ca="1" si="234"/>
        <v>0</v>
      </c>
      <c r="V525" s="306">
        <f t="shared" ca="1" si="235"/>
        <v>1.0710778643167971</v>
      </c>
      <c r="W525" s="304">
        <f t="shared" ca="1" si="236"/>
        <v>2.4083095336953857</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-1.5460922434876858</v>
      </c>
      <c r="AH525" s="304">
        <f t="shared" ca="1" si="260"/>
        <v>-0.30134772063181448</v>
      </c>
    </row>
    <row r="526" spans="1:34" x14ac:dyDescent="0.2">
      <c r="A526" s="347">
        <f t="shared" ca="1" si="238"/>
        <v>0.1</v>
      </c>
      <c r="B526" s="304">
        <f t="shared" ca="1" si="239"/>
        <v>16.199999999999918</v>
      </c>
      <c r="D526" s="306">
        <f t="shared" ca="1" si="240"/>
        <v>-0.29702605323626424</v>
      </c>
      <c r="E526" s="307">
        <f t="shared" ca="1" si="241"/>
        <v>-9.8369111862629008</v>
      </c>
      <c r="F526" s="304">
        <f t="shared" ca="1" si="242"/>
        <v>9.8413945232738893</v>
      </c>
      <c r="G526" s="306">
        <f t="shared" ca="1" si="243"/>
        <v>26.2585242453478</v>
      </c>
      <c r="H526" s="307">
        <f t="shared" ca="1" si="244"/>
        <v>1.3980776238519086</v>
      </c>
      <c r="I526" s="304">
        <f t="shared" ca="1" si="245"/>
        <v>26.295716696561698</v>
      </c>
      <c r="J526" s="306">
        <f t="shared" ca="1" si="246"/>
        <v>483.74683114765816</v>
      </c>
      <c r="K526" s="307">
        <f t="shared" ca="1" si="247"/>
        <v>1340.9286778080566</v>
      </c>
      <c r="L526" s="304">
        <f t="shared" ca="1" si="232"/>
        <v>1425.5177009120105</v>
      </c>
      <c r="M526" s="306">
        <f t="shared" ca="1" si="248"/>
        <v>5.3192584800039786E-2</v>
      </c>
      <c r="N526" s="304">
        <f t="shared" ca="1" si="249"/>
        <v>3.0477106104340139</v>
      </c>
      <c r="P526" s="310">
        <f t="shared" ca="1" si="250"/>
        <v>23</v>
      </c>
      <c r="Q526" s="304">
        <f t="shared" ca="1" si="251"/>
        <v>0</v>
      </c>
      <c r="R526" s="306">
        <f t="shared" ca="1" si="252"/>
        <v>0</v>
      </c>
      <c r="S526" s="307">
        <f t="shared" ca="1" si="253"/>
        <v>8.0749999999999993</v>
      </c>
      <c r="T526" s="304">
        <f t="shared" ca="1" si="233"/>
        <v>79.21575</v>
      </c>
      <c r="U526" s="311">
        <f t="shared" ca="1" si="234"/>
        <v>0</v>
      </c>
      <c r="V526" s="306">
        <f t="shared" ca="1" si="235"/>
        <v>1.0710575305681977</v>
      </c>
      <c r="W526" s="304">
        <f t="shared" ca="1" si="236"/>
        <v>2.3900172635140615</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-1.1834236508743943</v>
      </c>
      <c r="AH526" s="304">
        <f t="shared" ca="1" si="260"/>
        <v>-0.2982426667115029</v>
      </c>
    </row>
    <row r="527" spans="1:34" x14ac:dyDescent="0.2">
      <c r="A527" s="347">
        <f t="shared" ca="1" si="238"/>
        <v>0.1</v>
      </c>
      <c r="B527" s="304">
        <f t="shared" ca="1" si="239"/>
        <v>16.299999999999919</v>
      </c>
      <c r="D527" s="306">
        <f t="shared" ca="1" si="240"/>
        <v>-0.2955587420714833</v>
      </c>
      <c r="E527" s="307">
        <f t="shared" ca="1" si="241"/>
        <v>-9.8257363780219737</v>
      </c>
      <c r="F527" s="304">
        <f t="shared" ca="1" si="242"/>
        <v>9.8301805853401927</v>
      </c>
      <c r="G527" s="306">
        <f t="shared" ca="1" si="243"/>
        <v>26.228968371140652</v>
      </c>
      <c r="H527" s="307">
        <f t="shared" ca="1" si="244"/>
        <v>0.41550398604971117</v>
      </c>
      <c r="I527" s="304">
        <f t="shared" ca="1" si="245"/>
        <v>26.232259250333737</v>
      </c>
      <c r="J527" s="306">
        <f t="shared" ca="1" si="246"/>
        <v>486.37120577848259</v>
      </c>
      <c r="K527" s="307">
        <f t="shared" ca="1" si="247"/>
        <v>1341.0193568885518</v>
      </c>
      <c r="L527" s="304">
        <f t="shared" ca="1" si="232"/>
        <v>1426.4956590751337</v>
      </c>
      <c r="M527" s="306">
        <f t="shared" ca="1" si="248"/>
        <v>1.5840090560679889E-2</v>
      </c>
      <c r="N527" s="304">
        <f t="shared" ca="1" si="249"/>
        <v>0.90757033623197148</v>
      </c>
      <c r="P527" s="310">
        <f t="shared" ca="1" si="250"/>
        <v>23</v>
      </c>
      <c r="Q527" s="304">
        <f t="shared" ca="1" si="251"/>
        <v>0</v>
      </c>
      <c r="R527" s="306">
        <f t="shared" ca="1" si="252"/>
        <v>0</v>
      </c>
      <c r="S527" s="307">
        <f t="shared" ca="1" si="253"/>
        <v>8.0749999999999993</v>
      </c>
      <c r="T527" s="304">
        <f t="shared" ca="1" si="233"/>
        <v>79.21575</v>
      </c>
      <c r="U527" s="311">
        <f t="shared" ca="1" si="234"/>
        <v>0</v>
      </c>
      <c r="V527" s="306">
        <f t="shared" ca="1" si="235"/>
        <v>1.0710477745025595</v>
      </c>
      <c r="W527" s="304">
        <f t="shared" ca="1" si="236"/>
        <v>2.3784742243396644</v>
      </c>
      <c r="Y527" s="314" t="str">
        <f t="shared" ca="1" si="254"/>
        <v>Apogée</v>
      </c>
      <c r="Z527" s="315" t="str">
        <f t="shared" ca="1" si="255"/>
        <v/>
      </c>
      <c r="AA527" s="316" t="str">
        <f t="shared" ca="1" si="256"/>
        <v/>
      </c>
      <c r="AC527" s="310" t="e">
        <f t="shared" ca="1" si="257"/>
        <v>#N/A</v>
      </c>
      <c r="AD527" s="323" t="e">
        <f t="shared" ca="1" si="258"/>
        <v>#N/A</v>
      </c>
      <c r="AE527" s="324" t="e">
        <f t="shared" ca="1" si="237"/>
        <v>#N/A</v>
      </c>
      <c r="AG527" s="306">
        <f t="shared" ca="1" si="259"/>
        <v>-0.81755058478401343</v>
      </c>
      <c r="AH527" s="304">
        <f t="shared" ca="1" si="260"/>
        <v>-0.29597737009462066</v>
      </c>
    </row>
    <row r="528" spans="1:34" x14ac:dyDescent="0.2">
      <c r="A528" s="347">
        <f t="shared" ca="1" si="238"/>
        <v>0.1</v>
      </c>
      <c r="B528" s="304">
        <f t="shared" ca="1" si="239"/>
        <v>16.39999999999992</v>
      </c>
      <c r="D528" s="306">
        <f t="shared" ca="1" si="240"/>
        <v>-0.29451094005146705</v>
      </c>
      <c r="E528" s="307">
        <f t="shared" ca="1" si="241"/>
        <v>-9.8146654701700466</v>
      </c>
      <c r="F528" s="304">
        <f t="shared" ca="1" si="242"/>
        <v>9.8190832049208261</v>
      </c>
      <c r="G528" s="306">
        <f t="shared" ca="1" si="243"/>
        <v>26.199517277135506</v>
      </c>
      <c r="H528" s="307">
        <f t="shared" ca="1" si="244"/>
        <v>-0.56596256096729358</v>
      </c>
      <c r="I528" s="304">
        <f t="shared" ca="1" si="245"/>
        <v>26.205629532131802</v>
      </c>
      <c r="J528" s="306">
        <f t="shared" ca="1" si="246"/>
        <v>488.99263006089637</v>
      </c>
      <c r="K528" s="307">
        <f t="shared" ca="1" si="247"/>
        <v>1341.0118339598059</v>
      </c>
      <c r="L528" s="304">
        <f t="shared" ca="1" si="232"/>
        <v>1427.3845070877414</v>
      </c>
      <c r="M528" s="306">
        <f t="shared" ca="1" si="248"/>
        <v>-2.1598663236462867E-2</v>
      </c>
      <c r="N528" s="304">
        <f t="shared" ca="1" si="249"/>
        <v>-1.2375122465736934</v>
      </c>
      <c r="P528" s="310">
        <f t="shared" ca="1" si="250"/>
        <v>23</v>
      </c>
      <c r="Q528" s="304">
        <f t="shared" ca="1" si="251"/>
        <v>0</v>
      </c>
      <c r="R528" s="306">
        <f t="shared" ca="1" si="252"/>
        <v>0</v>
      </c>
      <c r="S528" s="307">
        <f t="shared" ca="1" si="253"/>
        <v>8.0749999999999993</v>
      </c>
      <c r="T528" s="304">
        <f t="shared" ca="1" si="233"/>
        <v>79.21575</v>
      </c>
      <c r="U528" s="311">
        <f t="shared" ca="1" si="234"/>
        <v>0</v>
      </c>
      <c r="V528" s="306">
        <f t="shared" ca="1" si="235"/>
        <v>1.0710485838832926</v>
      </c>
      <c r="W528" s="304">
        <f t="shared" ca="1" si="236"/>
        <v>2.3736494456663144</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-0.44993268187583912</v>
      </c>
      <c r="AH528" s="304">
        <f t="shared" ca="1" si="260"/>
        <v>-0.29454789155909161</v>
      </c>
    </row>
    <row r="529" spans="1:34" x14ac:dyDescent="0.2">
      <c r="A529" s="347">
        <f t="shared" ca="1" si="238"/>
        <v>0.1</v>
      </c>
      <c r="B529" s="304">
        <f t="shared" ca="1" si="239"/>
        <v>16.499999999999922</v>
      </c>
      <c r="D529" s="306">
        <f t="shared" ca="1" si="240"/>
        <v>-0.29388183415252561</v>
      </c>
      <c r="E529" s="307">
        <f t="shared" ca="1" si="241"/>
        <v>-9.8036515580146251</v>
      </c>
      <c r="F529" s="304">
        <f t="shared" ca="1" si="242"/>
        <v>9.8080553833778605</v>
      </c>
      <c r="G529" s="306">
        <f t="shared" ca="1" si="243"/>
        <v>26.170129093720252</v>
      </c>
      <c r="H529" s="307">
        <f t="shared" ca="1" si="244"/>
        <v>-1.5463277167687561</v>
      </c>
      <c r="I529" s="304">
        <f t="shared" ca="1" si="245"/>
        <v>26.215773614174168</v>
      </c>
      <c r="J529" s="306">
        <f t="shared" ca="1" si="246"/>
        <v>491.61111237943913</v>
      </c>
      <c r="K529" s="307">
        <f t="shared" ca="1" si="247"/>
        <v>1340.9062194459191</v>
      </c>
      <c r="L529" s="304">
        <f t="shared" ca="1" si="232"/>
        <v>1428.1845031940716</v>
      </c>
      <c r="M529" s="306">
        <f t="shared" ca="1" si="248"/>
        <v>-5.9018887130576077E-2</v>
      </c>
      <c r="N529" s="304">
        <f t="shared" ca="1" si="249"/>
        <v>-3.3815331441409788</v>
      </c>
      <c r="P529" s="310">
        <f t="shared" ca="1" si="250"/>
        <v>23</v>
      </c>
      <c r="Q529" s="304">
        <f t="shared" ca="1" si="251"/>
        <v>0</v>
      </c>
      <c r="R529" s="306">
        <f t="shared" ca="1" si="252"/>
        <v>0</v>
      </c>
      <c r="S529" s="307">
        <f t="shared" ca="1" si="253"/>
        <v>8.0749999999999993</v>
      </c>
      <c r="T529" s="304">
        <f t="shared" ca="1" si="233"/>
        <v>79.21575</v>
      </c>
      <c r="U529" s="311">
        <f t="shared" ca="1" si="234"/>
        <v>0</v>
      </c>
      <c r="V529" s="306">
        <f t="shared" ca="1" si="235"/>
        <v>1.0710599468522572</v>
      </c>
      <c r="W529" s="304">
        <f t="shared" ca="1" si="236"/>
        <v>2.3755126615417637</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-8.208398298819361E-2</v>
      </c>
      <c r="AH529" s="304">
        <f t="shared" ca="1" si="260"/>
        <v>-0.29395039574815041</v>
      </c>
    </row>
    <row r="530" spans="1:34" x14ac:dyDescent="0.2">
      <c r="A530" s="347">
        <f t="shared" ca="1" si="238"/>
        <v>0.1</v>
      </c>
      <c r="B530" s="304">
        <f t="shared" ca="1" si="239"/>
        <v>16.599999999999923</v>
      </c>
      <c r="D530" s="306">
        <f t="shared" ca="1" si="240"/>
        <v>-0.29366893312321651</v>
      </c>
      <c r="E530" s="307">
        <f t="shared" ca="1" si="241"/>
        <v>-9.7926478345133088</v>
      </c>
      <c r="F530" s="304">
        <f t="shared" ca="1" si="242"/>
        <v>9.7970502220351978</v>
      </c>
      <c r="G530" s="306">
        <f t="shared" ca="1" si="243"/>
        <v>26.140762200407931</v>
      </c>
      <c r="H530" s="307">
        <f t="shared" ca="1" si="244"/>
        <v>-2.5255925002200872</v>
      </c>
      <c r="I530" s="304">
        <f t="shared" ca="1" si="245"/>
        <v>26.262484000860315</v>
      </c>
      <c r="J530" s="306">
        <f t="shared" ca="1" si="246"/>
        <v>494.22665694414553</v>
      </c>
      <c r="K530" s="307">
        <f t="shared" ca="1" si="247"/>
        <v>1340.7026234350697</v>
      </c>
      <c r="L530" s="304">
        <f t="shared" ca="1" si="232"/>
        <v>1428.8959069574887</v>
      </c>
      <c r="M530" s="306">
        <f t="shared" ca="1" si="248"/>
        <v>-9.6316160896224426E-2</v>
      </c>
      <c r="N530" s="304">
        <f t="shared" ca="1" si="249"/>
        <v>-5.5185095182566366</v>
      </c>
      <c r="P530" s="310">
        <f t="shared" ca="1" si="250"/>
        <v>23</v>
      </c>
      <c r="Q530" s="304">
        <f t="shared" ca="1" si="251"/>
        <v>0</v>
      </c>
      <c r="R530" s="306">
        <f t="shared" ca="1" si="252"/>
        <v>0</v>
      </c>
      <c r="S530" s="307">
        <f t="shared" ca="1" si="253"/>
        <v>8.0749999999999993</v>
      </c>
      <c r="T530" s="304">
        <f t="shared" ca="1" si="233"/>
        <v>79.21575</v>
      </c>
      <c r="U530" s="311">
        <f t="shared" ca="1" si="234"/>
        <v>0</v>
      </c>
      <c r="V530" s="306">
        <f t="shared" ca="1" si="235"/>
        <v>1.0710818518782583</v>
      </c>
      <c r="W530" s="304">
        <f t="shared" ca="1" si="236"/>
        <v>2.3840341773508076</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0.28445808947563689</v>
      </c>
      <c r="AH530" s="304">
        <f t="shared" ca="1" si="260"/>
        <v>-0.29418113455625561</v>
      </c>
    </row>
    <row r="531" spans="1:34" x14ac:dyDescent="0.2">
      <c r="A531" s="347">
        <f t="shared" ca="1" si="238"/>
        <v>0.1</v>
      </c>
      <c r="B531" s="304">
        <f t="shared" ca="1" si="239"/>
        <v>16.699999999999925</v>
      </c>
      <c r="D531" s="306">
        <f t="shared" ca="1" si="240"/>
        <v>-0.29386806388105302</v>
      </c>
      <c r="E531" s="307">
        <f t="shared" ca="1" si="241"/>
        <v>-9.7816079059783281</v>
      </c>
      <c r="F531" s="304">
        <f t="shared" ca="1" si="242"/>
        <v>9.7860212377281783</v>
      </c>
      <c r="G531" s="306">
        <f t="shared" ca="1" si="243"/>
        <v>26.111375394019827</v>
      </c>
      <c r="H531" s="307">
        <f t="shared" ca="1" si="244"/>
        <v>-3.5037532908179201</v>
      </c>
      <c r="I531" s="304">
        <f t="shared" ca="1" si="245"/>
        <v>26.345402105307514</v>
      </c>
      <c r="J531" s="306">
        <f t="shared" ca="1" si="246"/>
        <v>496.83926382386693</v>
      </c>
      <c r="K531" s="307">
        <f t="shared" ca="1" si="247"/>
        <v>1340.4011561455177</v>
      </c>
      <c r="L531" s="304">
        <f t="shared" ca="1" si="232"/>
        <v>1429.5189797527287</v>
      </c>
      <c r="M531" s="306">
        <f t="shared" ca="1" si="248"/>
        <v>-0.13338816833220873</v>
      </c>
      <c r="N531" s="304">
        <f t="shared" ca="1" si="249"/>
        <v>-7.642579082416141</v>
      </c>
      <c r="P531" s="310">
        <f t="shared" ca="1" si="250"/>
        <v>23</v>
      </c>
      <c r="Q531" s="304">
        <f t="shared" ca="1" si="251"/>
        <v>0</v>
      </c>
      <c r="R531" s="306">
        <f t="shared" ca="1" si="252"/>
        <v>0</v>
      </c>
      <c r="S531" s="307">
        <f t="shared" ca="1" si="253"/>
        <v>8.0749999999999993</v>
      </c>
      <c r="T531" s="304">
        <f t="shared" ca="1" si="233"/>
        <v>79.21575</v>
      </c>
      <c r="U531" s="311">
        <f t="shared" ca="1" si="234"/>
        <v>0</v>
      </c>
      <c r="V531" s="306">
        <f t="shared" ca="1" si="235"/>
        <v>1.0711142877058424</v>
      </c>
      <c r="W531" s="304">
        <f t="shared" ca="1" si="236"/>
        <v>2.3991847383391938</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0.64816490285785067</v>
      </c>
      <c r="AH531" s="304">
        <f t="shared" ca="1" si="260"/>
        <v>-0.29523643063167898</v>
      </c>
    </row>
    <row r="532" spans="1:34" x14ac:dyDescent="0.2">
      <c r="A532" s="347">
        <f t="shared" ca="1" si="238"/>
        <v>0.1</v>
      </c>
      <c r="B532" s="304">
        <f t="shared" ca="1" si="239"/>
        <v>16.799999999999926</v>
      </c>
      <c r="D532" s="306">
        <f t="shared" ca="1" si="240"/>
        <v>-0.29447340363787183</v>
      </c>
      <c r="E532" s="307">
        <f t="shared" ca="1" si="241"/>
        <v>-9.7704861045622735</v>
      </c>
      <c r="F532" s="304">
        <f t="shared" ca="1" si="242"/>
        <v>9.7749226751363381</v>
      </c>
      <c r="G532" s="306">
        <f t="shared" ca="1" si="243"/>
        <v>26.081928053656039</v>
      </c>
      <c r="H532" s="307">
        <f t="shared" ca="1" si="244"/>
        <v>-4.4808019012741473</v>
      </c>
      <c r="I532" s="304">
        <f t="shared" ca="1" si="245"/>
        <v>26.464023818659019</v>
      </c>
      <c r="J532" s="306">
        <f t="shared" ca="1" si="246"/>
        <v>499.44892899625074</v>
      </c>
      <c r="K532" s="307">
        <f t="shared" ca="1" si="247"/>
        <v>1340.0019283859131</v>
      </c>
      <c r="L532" s="304">
        <f t="shared" ca="1" si="232"/>
        <v>1430.0539852584125</v>
      </c>
      <c r="M532" s="306">
        <f t="shared" ca="1" si="248"/>
        <v>-0.17013634514377671</v>
      </c>
      <c r="N532" s="304">
        <f t="shared" ca="1" si="249"/>
        <v>-9.7480945185195047</v>
      </c>
      <c r="P532" s="310">
        <f t="shared" ca="1" si="250"/>
        <v>23</v>
      </c>
      <c r="Q532" s="304">
        <f t="shared" ca="1" si="251"/>
        <v>0</v>
      </c>
      <c r="R532" s="306">
        <f t="shared" ca="1" si="252"/>
        <v>0</v>
      </c>
      <c r="S532" s="307">
        <f t="shared" ca="1" si="253"/>
        <v>8.0749999999999993</v>
      </c>
      <c r="T532" s="304">
        <f t="shared" ca="1" si="233"/>
        <v>79.21575</v>
      </c>
      <c r="U532" s="311">
        <f t="shared" ca="1" si="234"/>
        <v>0</v>
      </c>
      <c r="V532" s="306">
        <f t="shared" ca="1" si="235"/>
        <v>1.0711572433047196</v>
      </c>
      <c r="W532" s="304">
        <f t="shared" ca="1" si="236"/>
        <v>2.4209354006784589</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1.0075483816760593</v>
      </c>
      <c r="AH532" s="304">
        <f t="shared" ca="1" si="260"/>
        <v>-0.29711266109463702</v>
      </c>
    </row>
    <row r="533" spans="1:34" x14ac:dyDescent="0.2">
      <c r="A533" s="347">
        <f t="shared" ca="1" si="238"/>
        <v>0.1</v>
      </c>
      <c r="B533" s="304">
        <f t="shared" ca="1" si="239"/>
        <v>16.899999999999928</v>
      </c>
      <c r="D533" s="306">
        <f t="shared" ca="1" si="240"/>
        <v>-0.29547754628133049</v>
      </c>
      <c r="E533" s="307">
        <f t="shared" ca="1" si="241"/>
        <v>-9.7592377883859847</v>
      </c>
      <c r="F533" s="304">
        <f t="shared" ca="1" si="242"/>
        <v>9.7637098067597954</v>
      </c>
      <c r="G533" s="306">
        <f t="shared" ca="1" si="243"/>
        <v>26.052380299027906</v>
      </c>
      <c r="H533" s="307">
        <f t="shared" ca="1" si="244"/>
        <v>-5.4567256801127462</v>
      </c>
      <c r="I533" s="304">
        <f t="shared" ca="1" si="245"/>
        <v>26.617707910208559</v>
      </c>
      <c r="J533" s="306">
        <f t="shared" ca="1" si="246"/>
        <v>502.05564441388492</v>
      </c>
      <c r="K533" s="307">
        <f t="shared" ca="1" si="247"/>
        <v>1339.5050520068437</v>
      </c>
      <c r="L533" s="304">
        <f t="shared" ca="1" si="232"/>
        <v>1430.5011899469705</v>
      </c>
      <c r="M533" s="306">
        <f t="shared" ca="1" si="248"/>
        <v>-0.2064673751977486</v>
      </c>
      <c r="N533" s="304">
        <f t="shared" ca="1" si="249"/>
        <v>-11.829709205975046</v>
      </c>
      <c r="P533" s="310">
        <f t="shared" ca="1" si="250"/>
        <v>23</v>
      </c>
      <c r="Q533" s="304">
        <f t="shared" ca="1" si="251"/>
        <v>0</v>
      </c>
      <c r="R533" s="306">
        <f t="shared" ca="1" si="252"/>
        <v>0</v>
      </c>
      <c r="S533" s="307">
        <f t="shared" ca="1" si="253"/>
        <v>8.0749999999999993</v>
      </c>
      <c r="T533" s="304">
        <f t="shared" ca="1" si="233"/>
        <v>79.21575</v>
      </c>
      <c r="U533" s="311">
        <f t="shared" ca="1" si="234"/>
        <v>0</v>
      </c>
      <c r="V533" s="306">
        <f t="shared" ca="1" si="235"/>
        <v>1.0712107078201361</v>
      </c>
      <c r="W533" s="304">
        <f t="shared" ca="1" si="236"/>
        <v>2.4492574058494743</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1.3611908521714473</v>
      </c>
      <c r="AH533" s="304">
        <f t="shared" ca="1" si="260"/>
        <v>-0.29980624157008784</v>
      </c>
    </row>
    <row r="534" spans="1:34" x14ac:dyDescent="0.2">
      <c r="A534" s="347">
        <f t="shared" ca="1" si="238"/>
        <v>0.1</v>
      </c>
      <c r="B534" s="304">
        <f t="shared" ca="1" si="239"/>
        <v>16.999999999999929</v>
      </c>
      <c r="D534" s="306">
        <f t="shared" ca="1" si="240"/>
        <v>-0.29687159994016021</v>
      </c>
      <c r="E534" s="307">
        <f t="shared" ca="1" si="241"/>
        <v>-9.7478196209138694</v>
      </c>
      <c r="F534" s="304">
        <f t="shared" ca="1" si="242"/>
        <v>9.7523392121441539</v>
      </c>
      <c r="G534" s="306">
        <f t="shared" ca="1" si="243"/>
        <v>26.02269313903389</v>
      </c>
      <c r="H534" s="307">
        <f t="shared" ca="1" si="244"/>
        <v>-6.4315076422041333</v>
      </c>
      <c r="I534" s="304">
        <f t="shared" ca="1" si="245"/>
        <v>26.805686873498534</v>
      </c>
      <c r="J534" s="306">
        <f t="shared" ca="1" si="246"/>
        <v>504.65939808578798</v>
      </c>
      <c r="K534" s="307">
        <f t="shared" ca="1" si="247"/>
        <v>1338.9106403407279</v>
      </c>
      <c r="L534" s="304">
        <f t="shared" ca="1" si="232"/>
        <v>1430.860863569176</v>
      </c>
      <c r="M534" s="306">
        <f t="shared" ca="1" si="248"/>
        <v>-0.24229448164583772</v>
      </c>
      <c r="N534" s="304">
        <f t="shared" ca="1" si="249"/>
        <v>-13.88245119761649</v>
      </c>
      <c r="P534" s="310">
        <f t="shared" ca="1" si="250"/>
        <v>23</v>
      </c>
      <c r="Q534" s="304">
        <f t="shared" ca="1" si="251"/>
        <v>0</v>
      </c>
      <c r="R534" s="306">
        <f t="shared" ca="1" si="252"/>
        <v>0</v>
      </c>
      <c r="S534" s="307">
        <f t="shared" ca="1" si="253"/>
        <v>8.0749999999999993</v>
      </c>
      <c r="T534" s="304">
        <f t="shared" ca="1" si="233"/>
        <v>79.21575</v>
      </c>
      <c r="U534" s="311">
        <f t="shared" ca="1" si="234"/>
        <v>0</v>
      </c>
      <c r="V534" s="306">
        <f t="shared" ca="1" si="235"/>
        <v>1.0712746705244931</v>
      </c>
      <c r="W534" s="304">
        <f t="shared" ca="1" si="236"/>
        <v>2.4841220590763817</v>
      </c>
      <c r="Y534" s="314" t="str">
        <f t="shared" ca="1" si="254"/>
        <v/>
      </c>
      <c r="Z534" s="315" t="str">
        <f t="shared" ca="1" si="255"/>
        <v/>
      </c>
      <c r="AA534" s="316" t="str">
        <f t="shared" ca="1" si="256"/>
        <v/>
      </c>
      <c r="AC534" s="310">
        <f t="shared" ca="1" si="257"/>
        <v>16.999999999999929</v>
      </c>
      <c r="AD534" s="323">
        <f t="shared" ca="1" si="258"/>
        <v>504.65939808578798</v>
      </c>
      <c r="AE534" s="324" t="e">
        <f t="shared" ca="1" si="237"/>
        <v>#N/A</v>
      </c>
      <c r="AG534" s="306">
        <f t="shared" ca="1" si="259"/>
        <v>1.7077716076180924</v>
      </c>
      <c r="AH534" s="304">
        <f t="shared" ca="1" si="260"/>
        <v>-0.30331361063151385</v>
      </c>
    </row>
    <row r="535" spans="1:34" x14ac:dyDescent="0.2">
      <c r="A535" s="347">
        <f t="shared" ca="1" si="238"/>
        <v>0.1</v>
      </c>
      <c r="B535" s="304">
        <f t="shared" ca="1" si="239"/>
        <v>17.09999999999993</v>
      </c>
      <c r="D535" s="306">
        <f t="shared" ca="1" si="240"/>
        <v>-0.29864531131436034</v>
      </c>
      <c r="E535" s="307">
        <f t="shared" ca="1" si="241"/>
        <v>-9.7361898224075194</v>
      </c>
      <c r="F535" s="304">
        <f t="shared" ca="1" si="242"/>
        <v>9.7407690291845963</v>
      </c>
      <c r="G535" s="306">
        <f t="shared" ca="1" si="243"/>
        <v>25.992828607902453</v>
      </c>
      <c r="H535" s="307">
        <f t="shared" ca="1" si="244"/>
        <v>-7.4051266244448852</v>
      </c>
      <c r="I535" s="304">
        <f t="shared" ca="1" si="245"/>
        <v>27.027079741693417</v>
      </c>
      <c r="J535" s="306">
        <f t="shared" ca="1" si="246"/>
        <v>507.26017417313483</v>
      </c>
      <c r="K535" s="307">
        <f t="shared" ca="1" si="247"/>
        <v>1338.2188086273954</v>
      </c>
      <c r="L535" s="304">
        <f t="shared" ca="1" si="232"/>
        <v>1431.1332796306167</v>
      </c>
      <c r="M535" s="306">
        <f t="shared" ca="1" si="248"/>
        <v>-0.27753847393173142</v>
      </c>
      <c r="N535" s="304">
        <f t="shared" ca="1" si="249"/>
        <v>-15.90178320878983</v>
      </c>
      <c r="P535" s="310">
        <f t="shared" ca="1" si="250"/>
        <v>23</v>
      </c>
      <c r="Q535" s="304">
        <f t="shared" ca="1" si="251"/>
        <v>0</v>
      </c>
      <c r="R535" s="306">
        <f t="shared" ca="1" si="252"/>
        <v>0</v>
      </c>
      <c r="S535" s="307">
        <f t="shared" ca="1" si="253"/>
        <v>8.0749999999999993</v>
      </c>
      <c r="T535" s="304">
        <f t="shared" ca="1" si="233"/>
        <v>79.21575</v>
      </c>
      <c r="U535" s="311">
        <f t="shared" ca="1" si="234"/>
        <v>0</v>
      </c>
      <c r="V535" s="306">
        <f t="shared" ca="1" si="235"/>
        <v>1.0713491207704968</v>
      </c>
      <c r="W535" s="304">
        <f t="shared" ca="1" si="236"/>
        <v>2.5255006124760526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2.0460891083989932</v>
      </c>
      <c r="AH535" s="304">
        <f t="shared" ca="1" si="260"/>
        <v>-0.30763121474630117</v>
      </c>
    </row>
    <row r="536" spans="1:34" x14ac:dyDescent="0.2">
      <c r="A536" s="347">
        <f t="shared" ca="1" si="238"/>
        <v>0.1</v>
      </c>
      <c r="B536" s="304">
        <f t="shared" ca="1" si="239"/>
        <v>17.199999999999932</v>
      </c>
      <c r="D536" s="306">
        <f t="shared" ca="1" si="240"/>
        <v>-0.30078721135804387</v>
      </c>
      <c r="E536" s="307">
        <f t="shared" ca="1" si="241"/>
        <v>-9.7243083878742311</v>
      </c>
      <c r="F536" s="304">
        <f t="shared" ca="1" si="242"/>
        <v>9.7289591719257231</v>
      </c>
      <c r="G536" s="306">
        <f t="shared" ca="1" si="243"/>
        <v>25.962749886766648</v>
      </c>
      <c r="H536" s="307">
        <f t="shared" ca="1" si="244"/>
        <v>-8.3775574632323089</v>
      </c>
      <c r="I536" s="304">
        <f t="shared" ca="1" si="245"/>
        <v>27.28090634001299</v>
      </c>
      <c r="J536" s="306">
        <f t="shared" ca="1" si="246"/>
        <v>509.85795309786829</v>
      </c>
      <c r="K536" s="307">
        <f t="shared" ca="1" si="247"/>
        <v>1337.4296744230116</v>
      </c>
      <c r="L536" s="304">
        <f t="shared" ca="1" si="232"/>
        <v>1431.3187158576495</v>
      </c>
      <c r="M536" s="306">
        <f t="shared" ca="1" si="248"/>
        <v>-0.31212852792452589</v>
      </c>
      <c r="N536" s="304">
        <f t="shared" ca="1" si="249"/>
        <v>-17.883647315706593</v>
      </c>
      <c r="P536" s="310">
        <f t="shared" ca="1" si="250"/>
        <v>23</v>
      </c>
      <c r="Q536" s="304">
        <f t="shared" ca="1" si="251"/>
        <v>0</v>
      </c>
      <c r="R536" s="306">
        <f t="shared" ca="1" si="252"/>
        <v>0</v>
      </c>
      <c r="S536" s="307">
        <f t="shared" ca="1" si="253"/>
        <v>8.0749999999999993</v>
      </c>
      <c r="T536" s="304">
        <f t="shared" ca="1" si="233"/>
        <v>79.21575</v>
      </c>
      <c r="U536" s="311">
        <f t="shared" ca="1" si="234"/>
        <v>0</v>
      </c>
      <c r="V536" s="306">
        <f t="shared" ca="1" si="235"/>
        <v>1.071434047946078</v>
      </c>
      <c r="W536" s="304">
        <f t="shared" ca="1" si="236"/>
        <v>2.5733641535049365</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2.3750780746044304</v>
      </c>
      <c r="AH536" s="304">
        <f t="shared" ca="1" si="260"/>
        <v>-0.31275549380508394</v>
      </c>
    </row>
    <row r="537" spans="1:34" x14ac:dyDescent="0.2">
      <c r="A537" s="347">
        <f t="shared" ca="1" si="238"/>
        <v>0.1</v>
      </c>
      <c r="B537" s="304">
        <f t="shared" ca="1" si="239"/>
        <v>17.299999999999933</v>
      </c>
      <c r="D537" s="306">
        <f t="shared" ca="1" si="240"/>
        <v>-0.30328477631833245</v>
      </c>
      <c r="E537" s="307">
        <f t="shared" ca="1" si="241"/>
        <v>-9.7121372677235005</v>
      </c>
      <c r="F537" s="304">
        <f t="shared" ca="1" si="242"/>
        <v>9.7168715110703285</v>
      </c>
      <c r="G537" s="306">
        <f t="shared" ca="1" si="243"/>
        <v>25.932421409134815</v>
      </c>
      <c r="H537" s="307">
        <f t="shared" ca="1" si="244"/>
        <v>-9.3487711900046584</v>
      </c>
      <c r="I537" s="304">
        <f t="shared" ca="1" si="245"/>
        <v>27.566102424971412</v>
      </c>
      <c r="J537" s="306">
        <f t="shared" ca="1" si="246"/>
        <v>512.45271166266332</v>
      </c>
      <c r="K537" s="307">
        <f t="shared" ca="1" si="247"/>
        <v>1336.5433579903497</v>
      </c>
      <c r="L537" s="304">
        <f t="shared" ca="1" si="232"/>
        <v>1431.417454650647</v>
      </c>
      <c r="M537" s="306">
        <f t="shared" ca="1" si="248"/>
        <v>-0.34600269271277206</v>
      </c>
      <c r="N537" s="304">
        <f t="shared" ca="1" si="249"/>
        <v>-19.824493992603763</v>
      </c>
      <c r="P537" s="310">
        <f t="shared" ca="1" si="250"/>
        <v>23</v>
      </c>
      <c r="Q537" s="304">
        <f t="shared" ca="1" si="251"/>
        <v>0</v>
      </c>
      <c r="R537" s="306">
        <f t="shared" ca="1" si="252"/>
        <v>0</v>
      </c>
      <c r="S537" s="307">
        <f t="shared" ca="1" si="253"/>
        <v>8.0749999999999993</v>
      </c>
      <c r="T537" s="304">
        <f t="shared" ca="1" si="233"/>
        <v>79.21575</v>
      </c>
      <c r="U537" s="311">
        <f t="shared" ca="1" si="234"/>
        <v>0</v>
      </c>
      <c r="V537" s="306">
        <f t="shared" ca="1" si="235"/>
        <v>1.0715294414312864</v>
      </c>
      <c r="W537" s="304">
        <f t="shared" ca="1" si="236"/>
        <v>2.6276834991899829</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2.6938211048856902</v>
      </c>
      <c r="AH537" s="304">
        <f t="shared" ca="1" si="260"/>
        <v>-0.31868286730711293</v>
      </c>
    </row>
    <row r="538" spans="1:34" x14ac:dyDescent="0.2">
      <c r="A538" s="347">
        <f t="shared" ca="1" si="238"/>
        <v>0.1</v>
      </c>
      <c r="B538" s="304">
        <f t="shared" ca="1" si="239"/>
        <v>17.399999999999935</v>
      </c>
      <c r="D538" s="306">
        <f t="shared" ca="1" si="240"/>
        <v>-0.30612459796814717</v>
      </c>
      <c r="E538" s="307">
        <f t="shared" ca="1" si="241"/>
        <v>-9.6996405091956337</v>
      </c>
      <c r="F538" s="304">
        <f t="shared" ca="1" si="242"/>
        <v>9.7044700152615277</v>
      </c>
      <c r="G538" s="306">
        <f t="shared" ca="1" si="243"/>
        <v>25.901808949338001</v>
      </c>
      <c r="H538" s="307">
        <f t="shared" ca="1" si="244"/>
        <v>-10.318735240924221</v>
      </c>
      <c r="I538" s="304">
        <f t="shared" ca="1" si="245"/>
        <v>27.881535176892569</v>
      </c>
      <c r="J538" s="306">
        <f t="shared" ca="1" si="246"/>
        <v>515.04442318058693</v>
      </c>
      <c r="K538" s="307">
        <f t="shared" ca="1" si="247"/>
        <v>1335.5599826688033</v>
      </c>
      <c r="L538" s="304">
        <f t="shared" ca="1" si="232"/>
        <v>1431.429783522656</v>
      </c>
      <c r="M538" s="306">
        <f t="shared" ca="1" si="248"/>
        <v>-0.37910813249165448</v>
      </c>
      <c r="N538" s="304">
        <f t="shared" ca="1" si="249"/>
        <v>-21.721295970858236</v>
      </c>
      <c r="P538" s="310">
        <f t="shared" ca="1" si="250"/>
        <v>23</v>
      </c>
      <c r="Q538" s="304">
        <f t="shared" ca="1" si="251"/>
        <v>0</v>
      </c>
      <c r="R538" s="306">
        <f t="shared" ca="1" si="252"/>
        <v>0</v>
      </c>
      <c r="S538" s="307">
        <f t="shared" ca="1" si="253"/>
        <v>8.0749999999999993</v>
      </c>
      <c r="T538" s="304">
        <f t="shared" ca="1" si="233"/>
        <v>79.21575</v>
      </c>
      <c r="U538" s="311">
        <f t="shared" ca="1" si="234"/>
        <v>0</v>
      </c>
      <c r="V538" s="306">
        <f t="shared" ca="1" si="235"/>
        <v>1.0716352905573341</v>
      </c>
      <c r="W538" s="304">
        <f t="shared" ca="1" si="236"/>
        <v>2.6884290965280746</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3.0015548223678232</v>
      </c>
      <c r="AH538" s="304">
        <f t="shared" ca="1" si="260"/>
        <v>-0.32540972126191742</v>
      </c>
    </row>
    <row r="539" spans="1:34" x14ac:dyDescent="0.2">
      <c r="A539" s="347">
        <f t="shared" ca="1" si="238"/>
        <v>0.1</v>
      </c>
      <c r="B539" s="304">
        <f t="shared" ca="1" si="239"/>
        <v>17.499999999999936</v>
      </c>
      <c r="D539" s="306">
        <f t="shared" ca="1" si="240"/>
        <v>-0.30929255709080072</v>
      </c>
      <c r="E539" s="307">
        <f t="shared" ca="1" si="241"/>
        <v>-9.6867843583878344</v>
      </c>
      <c r="F539" s="304">
        <f t="shared" ca="1" si="242"/>
        <v>9.6917208529640888</v>
      </c>
      <c r="G539" s="306">
        <f t="shared" ca="1" si="243"/>
        <v>25.870879693628922</v>
      </c>
      <c r="H539" s="307">
        <f t="shared" ca="1" si="244"/>
        <v>-11.287413676763006</v>
      </c>
      <c r="I539" s="304">
        <f t="shared" ca="1" si="245"/>
        <v>28.226018557929809</v>
      </c>
      <c r="J539" s="306">
        <f t="shared" ca="1" si="246"/>
        <v>517.63305761273523</v>
      </c>
      <c r="K539" s="307">
        <f t="shared" ca="1" si="247"/>
        <v>1334.479675222919</v>
      </c>
      <c r="L539" s="304">
        <f t="shared" ca="1" si="232"/>
        <v>1431.3559955219305</v>
      </c>
      <c r="M539" s="306">
        <f t="shared" ca="1" si="248"/>
        <v>-0.41140112437464993</v>
      </c>
      <c r="N539" s="304">
        <f t="shared" ca="1" si="249"/>
        <v>-23.571548113604099</v>
      </c>
      <c r="P539" s="310">
        <f t="shared" ca="1" si="250"/>
        <v>23</v>
      </c>
      <c r="Q539" s="304">
        <f t="shared" ca="1" si="251"/>
        <v>0</v>
      </c>
      <c r="R539" s="306">
        <f t="shared" ca="1" si="252"/>
        <v>0</v>
      </c>
      <c r="S539" s="307">
        <f t="shared" ca="1" si="253"/>
        <v>8.0749999999999993</v>
      </c>
      <c r="T539" s="304">
        <f t="shared" ca="1" si="233"/>
        <v>79.21575</v>
      </c>
      <c r="U539" s="311">
        <f t="shared" ca="1" si="234"/>
        <v>0</v>
      </c>
      <c r="V539" s="306">
        <f t="shared" ca="1" si="235"/>
        <v>1.0717515845679049</v>
      </c>
      <c r="W539" s="304">
        <f t="shared" ca="1" si="236"/>
        <v>2.755570929333885</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3.2976708715491627</v>
      </c>
      <c r="AH539" s="304">
        <f t="shared" ca="1" si="260"/>
        <v>-0.33293239585486994</v>
      </c>
    </row>
    <row r="540" spans="1:34" x14ac:dyDescent="0.2">
      <c r="A540" s="347">
        <f t="shared" ca="1" si="238"/>
        <v>0.1</v>
      </c>
      <c r="B540" s="304">
        <f t="shared" ca="1" si="239"/>
        <v>17.599999999999937</v>
      </c>
      <c r="D540" s="306">
        <f t="shared" ca="1" si="240"/>
        <v>-0.31277399481374296</v>
      </c>
      <c r="E540" s="307">
        <f t="shared" ca="1" si="241"/>
        <v>-9.6735373242578273</v>
      </c>
      <c r="F540" s="304">
        <f t="shared" ca="1" si="242"/>
        <v>9.6785924563255072</v>
      </c>
      <c r="G540" s="306">
        <f t="shared" ca="1" si="243"/>
        <v>25.839602294147547</v>
      </c>
      <c r="H540" s="307">
        <f t="shared" ca="1" si="244"/>
        <v>-12.254767409188789</v>
      </c>
      <c r="I540" s="304">
        <f t="shared" ca="1" si="245"/>
        <v>28.598328114997052</v>
      </c>
      <c r="J540" s="306">
        <f t="shared" ca="1" si="246"/>
        <v>520.21858171212409</v>
      </c>
      <c r="K540" s="307">
        <f t="shared" ca="1" si="247"/>
        <v>1333.3025661686215</v>
      </c>
      <c r="L540" s="304">
        <f t="shared" ca="1" si="232"/>
        <v>1431.1963896371474</v>
      </c>
      <c r="M540" s="306">
        <f t="shared" ca="1" si="248"/>
        <v>-0.44284684219279913</v>
      </c>
      <c r="N540" s="304">
        <f t="shared" ca="1" si="249"/>
        <v>-25.37325502834338</v>
      </c>
      <c r="P540" s="310">
        <f t="shared" ca="1" si="250"/>
        <v>23</v>
      </c>
      <c r="Q540" s="304">
        <f t="shared" ca="1" si="251"/>
        <v>0</v>
      </c>
      <c r="R540" s="306">
        <f t="shared" ca="1" si="252"/>
        <v>0</v>
      </c>
      <c r="S540" s="307">
        <f t="shared" ca="1" si="253"/>
        <v>8.0749999999999993</v>
      </c>
      <c r="T540" s="304">
        <f t="shared" ca="1" si="233"/>
        <v>79.21575</v>
      </c>
      <c r="U540" s="311">
        <f t="shared" ca="1" si="234"/>
        <v>0</v>
      </c>
      <c r="V540" s="306">
        <f t="shared" ca="1" si="235"/>
        <v>1.071878312582814</v>
      </c>
      <c r="W540" s="304">
        <f t="shared" ca="1" si="236"/>
        <v>2.8290784317138478</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3.5817123445127499</v>
      </c>
      <c r="AH540" s="304">
        <f t="shared" ca="1" si="260"/>
        <v>-0.34124717391131704</v>
      </c>
    </row>
    <row r="541" spans="1:34" x14ac:dyDescent="0.2">
      <c r="A541" s="347">
        <f t="shared" ca="1" si="238"/>
        <v>0.1</v>
      </c>
      <c r="B541" s="304">
        <f t="shared" ca="1" si="239"/>
        <v>17.699999999999939</v>
      </c>
      <c r="D541" s="306">
        <f t="shared" ca="1" si="240"/>
        <v>-0.31655387716123445</v>
      </c>
      <c r="E541" s="307">
        <f t="shared" ca="1" si="241"/>
        <v>-9.6598702072529008</v>
      </c>
      <c r="F541" s="304">
        <f t="shared" ca="1" si="242"/>
        <v>9.6650555496654036</v>
      </c>
      <c r="G541" s="306">
        <f t="shared" ca="1" si="243"/>
        <v>25.807946906431422</v>
      </c>
      <c r="H541" s="307">
        <f t="shared" ca="1" si="244"/>
        <v>-13.220754429914079</v>
      </c>
      <c r="I541" s="304">
        <f t="shared" ca="1" si="245"/>
        <v>28.997214887317643</v>
      </c>
      <c r="J541" s="306">
        <f t="shared" ca="1" si="246"/>
        <v>522.80095917215306</v>
      </c>
      <c r="K541" s="307">
        <f t="shared" ca="1" si="247"/>
        <v>1332.0287900766664</v>
      </c>
      <c r="L541" s="304">
        <f t="shared" ca="1" si="232"/>
        <v>1430.9512711844632</v>
      </c>
      <c r="M541" s="306">
        <f t="shared" ca="1" si="248"/>
        <v>-0.47341896218473017</v>
      </c>
      <c r="N541" s="304">
        <f t="shared" ca="1" si="249"/>
        <v>-27.124908474648556</v>
      </c>
      <c r="P541" s="310">
        <f t="shared" ca="1" si="250"/>
        <v>23</v>
      </c>
      <c r="Q541" s="304">
        <f t="shared" ca="1" si="251"/>
        <v>0</v>
      </c>
      <c r="R541" s="306">
        <f t="shared" ca="1" si="252"/>
        <v>0</v>
      </c>
      <c r="S541" s="307">
        <f t="shared" ca="1" si="253"/>
        <v>8.0749999999999993</v>
      </c>
      <c r="T541" s="304">
        <f t="shared" ca="1" si="233"/>
        <v>79.21575</v>
      </c>
      <c r="U541" s="311">
        <f t="shared" ca="1" si="234"/>
        <v>0</v>
      </c>
      <c r="V541" s="306">
        <f t="shared" ca="1" si="235"/>
        <v>1.072015463564068</v>
      </c>
      <c r="W541" s="304">
        <f t="shared" ca="1" si="236"/>
        <v>2.9089204082474684</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3.8533663876851163</v>
      </c>
      <c r="AH541" s="304">
        <f t="shared" ca="1" si="260"/>
        <v>-0.35035027018128151</v>
      </c>
    </row>
    <row r="542" spans="1:34" x14ac:dyDescent="0.2">
      <c r="A542" s="347">
        <f t="shared" ca="1" si="238"/>
        <v>0.1</v>
      </c>
      <c r="B542" s="304">
        <f t="shared" ca="1" si="239"/>
        <v>17.79999999999994</v>
      </c>
      <c r="D542" s="306">
        <f t="shared" ca="1" si="240"/>
        <v>-0.3206169491077589</v>
      </c>
      <c r="E542" s="307">
        <f t="shared" ca="1" si="241"/>
        <v>-9.6457560961517004</v>
      </c>
      <c r="F542" s="304">
        <f t="shared" ca="1" si="242"/>
        <v>9.6510831461812021</v>
      </c>
      <c r="G542" s="306">
        <f t="shared" ca="1" si="243"/>
        <v>25.775885211520645</v>
      </c>
      <c r="H542" s="307">
        <f t="shared" ca="1" si="244"/>
        <v>-14.18533003952925</v>
      </c>
      <c r="I542" s="304">
        <f t="shared" ca="1" si="245"/>
        <v>29.421418163777552</v>
      </c>
      <c r="J542" s="306">
        <f t="shared" ca="1" si="246"/>
        <v>525.38015077805062</v>
      </c>
      <c r="K542" s="307">
        <f t="shared" ca="1" si="247"/>
        <v>1330.6584858531942</v>
      </c>
      <c r="L542" s="304">
        <f t="shared" ca="1" si="232"/>
        <v>1430.6209521759013</v>
      </c>
      <c r="M542" s="306">
        <f t="shared" ca="1" si="248"/>
        <v>-0.50309912908577914</v>
      </c>
      <c r="N542" s="304">
        <f t="shared" ca="1" si="249"/>
        <v>-28.825456773322543</v>
      </c>
      <c r="P542" s="310">
        <f t="shared" ca="1" si="250"/>
        <v>23</v>
      </c>
      <c r="Q542" s="304">
        <f t="shared" ca="1" si="251"/>
        <v>0</v>
      </c>
      <c r="R542" s="306">
        <f t="shared" ca="1" si="252"/>
        <v>0</v>
      </c>
      <c r="S542" s="307">
        <f t="shared" ca="1" si="253"/>
        <v>8.0749999999999993</v>
      </c>
      <c r="T542" s="304">
        <f t="shared" ca="1" si="233"/>
        <v>79.21575</v>
      </c>
      <c r="U542" s="311">
        <f t="shared" ca="1" si="234"/>
        <v>0</v>
      </c>
      <c r="V542" s="306">
        <f t="shared" ca="1" si="235"/>
        <v>1.072163026284328</v>
      </c>
      <c r="W542" s="304">
        <f t="shared" ca="1" si="236"/>
        <v>2.9950649608695024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4.112453830534907</v>
      </c>
      <c r="AH542" s="304">
        <f t="shared" ca="1" si="260"/>
        <v>-0.36023782145479488</v>
      </c>
    </row>
    <row r="543" spans="1:34" x14ac:dyDescent="0.2">
      <c r="A543" s="347">
        <f t="shared" ca="1" si="238"/>
        <v>0.1</v>
      </c>
      <c r="B543" s="304">
        <f t="shared" ca="1" si="239"/>
        <v>17.899999999999942</v>
      </c>
      <c r="D543" s="306">
        <f t="shared" ca="1" si="240"/>
        <v>-0.32494787537708508</v>
      </c>
      <c r="E543" s="307">
        <f t="shared" ca="1" si="241"/>
        <v>-9.6311703373117314</v>
      </c>
      <c r="F543" s="304">
        <f t="shared" ca="1" si="242"/>
        <v>9.6366505170637708</v>
      </c>
      <c r="G543" s="306">
        <f t="shared" ca="1" si="243"/>
        <v>25.743390423982937</v>
      </c>
      <c r="H543" s="307">
        <f t="shared" ca="1" si="244"/>
        <v>-15.148447073260423</v>
      </c>
      <c r="I543" s="304">
        <f t="shared" ca="1" si="245"/>
        <v>29.869676919126338</v>
      </c>
      <c r="J543" s="306">
        <f t="shared" ca="1" si="246"/>
        <v>527.95611455982578</v>
      </c>
      <c r="K543" s="307">
        <f t="shared" ca="1" si="247"/>
        <v>1329.1917969975548</v>
      </c>
      <c r="L543" s="304">
        <f t="shared" ca="1" si="232"/>
        <v>1430.2057516688628</v>
      </c>
      <c r="M543" s="306">
        <f t="shared" ca="1" si="248"/>
        <v>-0.53187632093201831</v>
      </c>
      <c r="N543" s="304">
        <f t="shared" ca="1" si="249"/>
        <v>-30.474268412350334</v>
      </c>
      <c r="P543" s="310">
        <f t="shared" ca="1" si="250"/>
        <v>23</v>
      </c>
      <c r="Q543" s="304">
        <f t="shared" ca="1" si="251"/>
        <v>0</v>
      </c>
      <c r="R543" s="306">
        <f t="shared" ca="1" si="252"/>
        <v>0</v>
      </c>
      <c r="S543" s="307">
        <f t="shared" ca="1" si="253"/>
        <v>8.0749999999999993</v>
      </c>
      <c r="T543" s="304">
        <f t="shared" ca="1" si="233"/>
        <v>79.21575</v>
      </c>
      <c r="U543" s="311">
        <f t="shared" ca="1" si="234"/>
        <v>0</v>
      </c>
      <c r="V543" s="306">
        <f t="shared" ca="1" si="235"/>
        <v>1.0723209892977559</v>
      </c>
      <c r="W543" s="304">
        <f t="shared" ca="1" si="236"/>
        <v>3.087479422369539</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4.3589166930142937</v>
      </c>
      <c r="AH543" s="304">
        <f t="shared" ca="1" si="260"/>
        <v>-0.37090587750705917</v>
      </c>
    </row>
    <row r="544" spans="1:34" x14ac:dyDescent="0.2">
      <c r="A544" s="347">
        <f t="shared" ca="1" si="238"/>
        <v>0.1</v>
      </c>
      <c r="B544" s="304">
        <f t="shared" ca="1" si="239"/>
        <v>17.999999999999943</v>
      </c>
      <c r="D544" s="306">
        <f t="shared" ca="1" si="240"/>
        <v>-0.32953136617073137</v>
      </c>
      <c r="E544" s="307">
        <f t="shared" ca="1" si="241"/>
        <v>-9.6160904808107173</v>
      </c>
      <c r="F544" s="304">
        <f t="shared" ca="1" si="242"/>
        <v>9.6217351375117808</v>
      </c>
      <c r="G544" s="306">
        <f t="shared" ca="1" si="243"/>
        <v>25.710437287365863</v>
      </c>
      <c r="H544" s="307">
        <f t="shared" ca="1" si="244"/>
        <v>-16.110056121341493</v>
      </c>
      <c r="I544" s="304">
        <f t="shared" ca="1" si="245"/>
        <v>30.340739835085522</v>
      </c>
      <c r="J544" s="306">
        <f t="shared" ca="1" si="246"/>
        <v>530.52880594539317</v>
      </c>
      <c r="K544" s="307">
        <f t="shared" ca="1" si="247"/>
        <v>1327.6288718378246</v>
      </c>
      <c r="L544" s="304">
        <f t="shared" ca="1" si="232"/>
        <v>1429.7059960968268</v>
      </c>
      <c r="M544" s="306">
        <f t="shared" ca="1" si="248"/>
        <v>-0.55974614850645643</v>
      </c>
      <c r="N544" s="304">
        <f t="shared" ca="1" si="249"/>
        <v>-32.071091908122959</v>
      </c>
      <c r="P544" s="310">
        <f t="shared" ca="1" si="250"/>
        <v>23</v>
      </c>
      <c r="Q544" s="304">
        <f t="shared" ca="1" si="251"/>
        <v>0</v>
      </c>
      <c r="R544" s="306">
        <f t="shared" ca="1" si="252"/>
        <v>0</v>
      </c>
      <c r="S544" s="307">
        <f t="shared" ca="1" si="253"/>
        <v>8.0749999999999993</v>
      </c>
      <c r="T544" s="304">
        <f t="shared" ca="1" si="233"/>
        <v>79.21575</v>
      </c>
      <c r="U544" s="311">
        <f t="shared" ca="1" si="234"/>
        <v>0</v>
      </c>
      <c r="V544" s="306">
        <f t="shared" ca="1" si="235"/>
        <v>1.0724893409131993</v>
      </c>
      <c r="W544" s="304">
        <f t="shared" ca="1" si="236"/>
        <v>3.1861302963602447</v>
      </c>
      <c r="Y544" s="314" t="str">
        <f t="shared" ca="1" si="254"/>
        <v/>
      </c>
      <c r="Z544" s="315" t="str">
        <f t="shared" ca="1" si="255"/>
        <v/>
      </c>
      <c r="AA544" s="316" t="str">
        <f t="shared" ca="1" si="256"/>
        <v/>
      </c>
      <c r="AC544" s="310">
        <f t="shared" ca="1" si="257"/>
        <v>17.999999999999943</v>
      </c>
      <c r="AD544" s="323">
        <f t="shared" ca="1" si="258"/>
        <v>530.52880594539317</v>
      </c>
      <c r="AE544" s="324" t="e">
        <f t="shared" ca="1" si="237"/>
        <v>#N/A</v>
      </c>
      <c r="AG544" s="306">
        <f t="shared" ca="1" si="259"/>
        <v>4.5928043833684509</v>
      </c>
      <c r="AH544" s="304">
        <f t="shared" ca="1" si="260"/>
        <v>-0.38235039286310085</v>
      </c>
    </row>
    <row r="545" spans="1:34" x14ac:dyDescent="0.2">
      <c r="A545" s="347">
        <f t="shared" ca="1" si="238"/>
        <v>0.1</v>
      </c>
      <c r="B545" s="304">
        <f t="shared" ca="1" si="239"/>
        <v>18.099999999999945</v>
      </c>
      <c r="D545" s="306">
        <f t="shared" ca="1" si="240"/>
        <v>-0.33435228686693441</v>
      </c>
      <c r="E545" s="307">
        <f t="shared" ca="1" si="241"/>
        <v>-9.6004962079982956</v>
      </c>
      <c r="F545" s="304">
        <f t="shared" ca="1" si="242"/>
        <v>9.6063166141618925</v>
      </c>
      <c r="G545" s="306">
        <f t="shared" ca="1" si="243"/>
        <v>25.677002058679172</v>
      </c>
      <c r="H545" s="307">
        <f t="shared" ca="1" si="244"/>
        <v>-17.070105742141322</v>
      </c>
      <c r="I545" s="304">
        <f t="shared" ca="1" si="245"/>
        <v>30.83337387911515</v>
      </c>
      <c r="J545" s="306">
        <f t="shared" ca="1" si="246"/>
        <v>533.09817791269541</v>
      </c>
      <c r="K545" s="307">
        <f t="shared" ca="1" si="247"/>
        <v>1325.9698637446504</v>
      </c>
      <c r="L545" s="304">
        <f t="shared" ca="1" si="232"/>
        <v>1429.1220195815481</v>
      </c>
      <c r="M545" s="306">
        <f t="shared" ca="1" si="248"/>
        <v>-0.58671012142900991</v>
      </c>
      <c r="N545" s="304">
        <f t="shared" ca="1" si="249"/>
        <v>-33.616013755490307</v>
      </c>
      <c r="P545" s="310">
        <f t="shared" ca="1" si="250"/>
        <v>23</v>
      </c>
      <c r="Q545" s="304">
        <f t="shared" ca="1" si="251"/>
        <v>0</v>
      </c>
      <c r="R545" s="306">
        <f t="shared" ca="1" si="252"/>
        <v>0</v>
      </c>
      <c r="S545" s="307">
        <f t="shared" ca="1" si="253"/>
        <v>8.0749999999999993</v>
      </c>
      <c r="T545" s="304">
        <f t="shared" ca="1" si="233"/>
        <v>79.21575</v>
      </c>
      <c r="U545" s="311">
        <f t="shared" ca="1" si="234"/>
        <v>0</v>
      </c>
      <c r="V545" s="306">
        <f t="shared" ca="1" si="235"/>
        <v>1.0726680691696355</v>
      </c>
      <c r="W545" s="304">
        <f t="shared" ca="1" si="236"/>
        <v>3.2909832035123157</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4.8142593092370243</v>
      </c>
      <c r="AH545" s="304">
        <f t="shared" ca="1" si="260"/>
        <v>-0.39456721936349781</v>
      </c>
    </row>
    <row r="546" spans="1:34" x14ac:dyDescent="0.2">
      <c r="A546" s="347">
        <f t="shared" ca="1" si="238"/>
        <v>0.1</v>
      </c>
      <c r="B546" s="304">
        <f t="shared" ca="1" si="239"/>
        <v>18.199999999999946</v>
      </c>
      <c r="D546" s="306">
        <f t="shared" ca="1" si="240"/>
        <v>-0.33939575146938927</v>
      </c>
      <c r="E546" s="307">
        <f t="shared" ca="1" si="241"/>
        <v>-9.5843692447904871</v>
      </c>
      <c r="F546" s="304">
        <f t="shared" ca="1" si="242"/>
        <v>9.590376598267726</v>
      </c>
      <c r="G546" s="306">
        <f t="shared" ca="1" si="243"/>
        <v>25.643062483532233</v>
      </c>
      <c r="H546" s="307">
        <f t="shared" ca="1" si="244"/>
        <v>-18.028542666620371</v>
      </c>
      <c r="I546" s="304">
        <f t="shared" ca="1" si="245"/>
        <v>31.346371468105993</v>
      </c>
      <c r="J546" s="306">
        <f t="shared" ca="1" si="246"/>
        <v>535.66418113980603</v>
      </c>
      <c r="K546" s="307">
        <f t="shared" ca="1" si="247"/>
        <v>1324.2149313242123</v>
      </c>
      <c r="L546" s="304">
        <f t="shared" ca="1" si="232"/>
        <v>1428.4541642272486</v>
      </c>
      <c r="M546" s="306">
        <f t="shared" ca="1" si="248"/>
        <v>-0.61277490805969947</v>
      </c>
      <c r="N546" s="304">
        <f t="shared" ca="1" si="249"/>
        <v>-35.109416023337836</v>
      </c>
      <c r="P546" s="310">
        <f t="shared" ca="1" si="250"/>
        <v>23</v>
      </c>
      <c r="Q546" s="304">
        <f t="shared" ca="1" si="251"/>
        <v>0</v>
      </c>
      <c r="R546" s="306">
        <f t="shared" ca="1" si="252"/>
        <v>0</v>
      </c>
      <c r="S546" s="307">
        <f t="shared" ca="1" si="253"/>
        <v>8.0749999999999993</v>
      </c>
      <c r="T546" s="304">
        <f t="shared" ca="1" si="233"/>
        <v>79.21575</v>
      </c>
      <c r="U546" s="311">
        <f t="shared" ca="1" si="234"/>
        <v>0</v>
      </c>
      <c r="V546" s="306">
        <f t="shared" ca="1" si="235"/>
        <v>1.072857161813795</v>
      </c>
      <c r="W546" s="304">
        <f t="shared" ca="1" si="236"/>
        <v>3.4020028338128507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5.0235025099225163</v>
      </c>
      <c r="AH546" s="304">
        <f t="shared" ca="1" si="260"/>
        <v>-0.40755209950616916</v>
      </c>
    </row>
    <row r="547" spans="1:34" x14ac:dyDescent="0.2">
      <c r="A547" s="347">
        <f t="shared" ca="1" si="238"/>
        <v>0.1</v>
      </c>
      <c r="B547" s="304">
        <f t="shared" ca="1" si="239"/>
        <v>18.299999999999947</v>
      </c>
      <c r="D547" s="306">
        <f t="shared" ca="1" si="240"/>
        <v>-0.34464720018460471</v>
      </c>
      <c r="E547" s="307">
        <f t="shared" ca="1" si="241"/>
        <v>-9.5676932647007487</v>
      </c>
      <c r="F547" s="304">
        <f t="shared" ca="1" si="242"/>
        <v>9.5738986886218491</v>
      </c>
      <c r="G547" s="306">
        <f t="shared" ca="1" si="243"/>
        <v>25.608597763513774</v>
      </c>
      <c r="H547" s="307">
        <f t="shared" ca="1" si="244"/>
        <v>-18.985311993090445</v>
      </c>
      <c r="I547" s="304">
        <f t="shared" ca="1" si="245"/>
        <v>31.878556286137343</v>
      </c>
      <c r="J547" s="306">
        <f t="shared" ca="1" si="246"/>
        <v>538.22676415215835</v>
      </c>
      <c r="K547" s="307">
        <f t="shared" ca="1" si="247"/>
        <v>1322.3642385912267</v>
      </c>
      <c r="L547" s="304">
        <f t="shared" ca="1" si="232"/>
        <v>1427.702780397467</v>
      </c>
      <c r="M547" s="306">
        <f t="shared" ca="1" si="248"/>
        <v>-0.63795161119076627</v>
      </c>
      <c r="N547" s="304">
        <f t="shared" ca="1" si="249"/>
        <v>-36.551934854801765</v>
      </c>
      <c r="P547" s="310">
        <f t="shared" ca="1" si="250"/>
        <v>23</v>
      </c>
      <c r="Q547" s="304">
        <f t="shared" ca="1" si="251"/>
        <v>0</v>
      </c>
      <c r="R547" s="306">
        <f t="shared" ca="1" si="252"/>
        <v>0</v>
      </c>
      <c r="S547" s="307">
        <f t="shared" ca="1" si="253"/>
        <v>8.0749999999999993</v>
      </c>
      <c r="T547" s="304">
        <f t="shared" ca="1" si="233"/>
        <v>79.21575</v>
      </c>
      <c r="U547" s="311">
        <f t="shared" ca="1" si="234"/>
        <v>0</v>
      </c>
      <c r="V547" s="306">
        <f t="shared" ca="1" si="235"/>
        <v>1.0730566062798597</v>
      </c>
      <c r="W547" s="304">
        <f t="shared" ca="1" si="236"/>
        <v>3.5191529045734344</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5.2208197915729553</v>
      </c>
      <c r="AH547" s="304">
        <f t="shared" ca="1" si="260"/>
        <v>-0.4213006605340992</v>
      </c>
    </row>
    <row r="548" spans="1:34" x14ac:dyDescent="0.2">
      <c r="A548" s="347">
        <f t="shared" ca="1" si="238"/>
        <v>0.1</v>
      </c>
      <c r="B548" s="304">
        <f t="shared" ca="1" si="239"/>
        <v>18.399999999999949</v>
      </c>
      <c r="D548" s="306">
        <f t="shared" ca="1" si="240"/>
        <v>-0.35009246196358323</v>
      </c>
      <c r="E548" s="307">
        <f t="shared" ca="1" si="241"/>
        <v>-9.5504537851628246</v>
      </c>
      <c r="F548" s="304">
        <f t="shared" ca="1" si="242"/>
        <v>9.5568683277763462</v>
      </c>
      <c r="G548" s="306">
        <f t="shared" ca="1" si="243"/>
        <v>25.573588517317415</v>
      </c>
      <c r="H548" s="307">
        <f t="shared" ca="1" si="244"/>
        <v>-19.940357371606726</v>
      </c>
      <c r="I548" s="304">
        <f t="shared" ca="1" si="245"/>
        <v>32.4287878552446</v>
      </c>
      <c r="J548" s="306">
        <f t="shared" ca="1" si="246"/>
        <v>540.78587346619986</v>
      </c>
      <c r="K548" s="307">
        <f t="shared" ca="1" si="247"/>
        <v>1320.4179551229918</v>
      </c>
      <c r="L548" s="304">
        <f t="shared" ca="1" si="232"/>
        <v>1426.8682269753517</v>
      </c>
      <c r="M548" s="306">
        <f t="shared" ca="1" si="248"/>
        <v>-0.6622550763771069</v>
      </c>
      <c r="N548" s="304">
        <f t="shared" ca="1" si="249"/>
        <v>-37.944420837522209</v>
      </c>
      <c r="P548" s="310">
        <f t="shared" ca="1" si="250"/>
        <v>23</v>
      </c>
      <c r="Q548" s="304">
        <f t="shared" ca="1" si="251"/>
        <v>0</v>
      </c>
      <c r="R548" s="306">
        <f t="shared" ca="1" si="252"/>
        <v>0</v>
      </c>
      <c r="S548" s="307">
        <f t="shared" ca="1" si="253"/>
        <v>8.0749999999999993</v>
      </c>
      <c r="T548" s="304">
        <f t="shared" ca="1" si="233"/>
        <v>79.21575</v>
      </c>
      <c r="U548" s="311">
        <f t="shared" ca="1" si="234"/>
        <v>0</v>
      </c>
      <c r="V548" s="306">
        <f t="shared" ca="1" si="235"/>
        <v>1.0732663896711279</v>
      </c>
      <c r="W548" s="304">
        <f t="shared" ca="1" si="236"/>
        <v>3.6423961238937963</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5.4065487220132766</v>
      </c>
      <c r="AH548" s="304">
        <f t="shared" ca="1" si="260"/>
        <v>-0.43580840923510028</v>
      </c>
    </row>
    <row r="549" spans="1:34" x14ac:dyDescent="0.2">
      <c r="A549" s="347">
        <f t="shared" ca="1" si="238"/>
        <v>0.1</v>
      </c>
      <c r="B549" s="304">
        <f t="shared" ca="1" si="239"/>
        <v>18.49999999999995</v>
      </c>
      <c r="D549" s="306">
        <f t="shared" ca="1" si="240"/>
        <v>-0.35571780316508578</v>
      </c>
      <c r="E549" s="307">
        <f t="shared" ca="1" si="241"/>
        <v>-9.5326380602099903</v>
      </c>
      <c r="F549" s="304">
        <f t="shared" ca="1" si="242"/>
        <v>9.5392726946268134</v>
      </c>
      <c r="G549" s="306">
        <f t="shared" ca="1" si="243"/>
        <v>25.538016737000905</v>
      </c>
      <c r="H549" s="307">
        <f t="shared" ca="1" si="244"/>
        <v>-20.893621177627725</v>
      </c>
      <c r="I549" s="304">
        <f t="shared" ca="1" si="245"/>
        <v>32.995964977153676</v>
      </c>
      <c r="J549" s="306">
        <f t="shared" ca="1" si="246"/>
        <v>543.34145372891578</v>
      </c>
      <c r="K549" s="307">
        <f t="shared" ca="1" si="247"/>
        <v>1318.37625619553</v>
      </c>
      <c r="L549" s="304">
        <f t="shared" ca="1" si="232"/>
        <v>1425.950871608273</v>
      </c>
      <c r="M549" s="306">
        <f t="shared" ca="1" si="248"/>
        <v>-0.68570324500140745</v>
      </c>
      <c r="N549" s="304">
        <f t="shared" ca="1" si="249"/>
        <v>-39.287901937005707</v>
      </c>
      <c r="P549" s="310">
        <f t="shared" ca="1" si="250"/>
        <v>23</v>
      </c>
      <c r="Q549" s="304">
        <f t="shared" ca="1" si="251"/>
        <v>0</v>
      </c>
      <c r="R549" s="306">
        <f t="shared" ca="1" si="252"/>
        <v>0</v>
      </c>
      <c r="S549" s="307">
        <f t="shared" ca="1" si="253"/>
        <v>8.0749999999999993</v>
      </c>
      <c r="T549" s="304">
        <f t="shared" ca="1" si="233"/>
        <v>79.21575</v>
      </c>
      <c r="U549" s="311">
        <f t="shared" ca="1" si="234"/>
        <v>0</v>
      </c>
      <c r="V549" s="306">
        <f t="shared" ca="1" si="235"/>
        <v>1.0734864987435269</v>
      </c>
      <c r="W549" s="304">
        <f t="shared" ca="1" si="236"/>
        <v>3.7716941592750839</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5.581066726768471</v>
      </c>
      <c r="AH549" s="304">
        <f t="shared" ca="1" si="260"/>
        <v>-0.45107072741718846</v>
      </c>
    </row>
    <row r="550" spans="1:34" x14ac:dyDescent="0.2">
      <c r="A550" s="347">
        <f t="shared" ca="1" si="238"/>
        <v>0.1</v>
      </c>
      <c r="B550" s="304">
        <f t="shared" ca="1" si="239"/>
        <v>18.599999999999952</v>
      </c>
      <c r="D550" s="306">
        <f t="shared" ca="1" si="240"/>
        <v>-0.36150996369899407</v>
      </c>
      <c r="E550" s="307">
        <f t="shared" ca="1" si="241"/>
        <v>-9.51423497207122</v>
      </c>
      <c r="F550" s="304">
        <f t="shared" ca="1" si="242"/>
        <v>9.5211005959204478</v>
      </c>
      <c r="G550" s="306">
        <f t="shared" ca="1" si="243"/>
        <v>25.501865740631008</v>
      </c>
      <c r="H550" s="307">
        <f t="shared" ca="1" si="244"/>
        <v>-21.845044674834849</v>
      </c>
      <c r="I550" s="304">
        <f t="shared" ca="1" si="245"/>
        <v>33.579028173827481</v>
      </c>
      <c r="J550" s="306">
        <f t="shared" ca="1" si="246"/>
        <v>545.89344785279741</v>
      </c>
      <c r="K550" s="307">
        <f t="shared" ca="1" si="247"/>
        <v>1316.2393229029069</v>
      </c>
      <c r="L550" s="304">
        <f t="shared" ca="1" si="232"/>
        <v>1424.9510909376916</v>
      </c>
      <c r="M550" s="306">
        <f t="shared" ca="1" si="248"/>
        <v>-0.70831655998191767</v>
      </c>
      <c r="N550" s="304">
        <f t="shared" ca="1" si="249"/>
        <v>-40.583549446188904</v>
      </c>
      <c r="P550" s="310">
        <f t="shared" ca="1" si="250"/>
        <v>23</v>
      </c>
      <c r="Q550" s="304">
        <f t="shared" ca="1" si="251"/>
        <v>0</v>
      </c>
      <c r="R550" s="306">
        <f t="shared" ca="1" si="252"/>
        <v>0</v>
      </c>
      <c r="S550" s="307">
        <f t="shared" ca="1" si="253"/>
        <v>8.0749999999999993</v>
      </c>
      <c r="T550" s="304">
        <f t="shared" ca="1" si="233"/>
        <v>79.21575</v>
      </c>
      <c r="U550" s="311">
        <f t="shared" ca="1" si="234"/>
        <v>0</v>
      </c>
      <c r="V550" s="306">
        <f t="shared" ca="1" si="235"/>
        <v>1.0737169198908694</v>
      </c>
      <c r="W550" s="304">
        <f t="shared" ca="1" si="236"/>
        <v>3.9070076110723204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5.7447804278221044</v>
      </c>
      <c r="AH550" s="304">
        <f t="shared" ca="1" si="260"/>
        <v>-0.46708286802168225</v>
      </c>
    </row>
    <row r="551" spans="1:34" x14ac:dyDescent="0.2">
      <c r="A551" s="347">
        <f t="shared" ca="1" si="238"/>
        <v>0.1</v>
      </c>
      <c r="B551" s="304">
        <f t="shared" ca="1" si="239"/>
        <v>18.699999999999953</v>
      </c>
      <c r="D551" s="306">
        <f t="shared" ca="1" si="240"/>
        <v>-0.36745618210837999</v>
      </c>
      <c r="E551" s="307">
        <f t="shared" ca="1" si="241"/>
        <v>-9.4952349237564775</v>
      </c>
      <c r="F551" s="304">
        <f t="shared" ca="1" si="242"/>
        <v>9.5023423587605151</v>
      </c>
      <c r="G551" s="306">
        <f t="shared" ca="1" si="243"/>
        <v>25.465120122420171</v>
      </c>
      <c r="H551" s="307">
        <f t="shared" ca="1" si="244"/>
        <v>-22.794568167210496</v>
      </c>
      <c r="I551" s="304">
        <f t="shared" ca="1" si="245"/>
        <v>34.176961257240158</v>
      </c>
      <c r="J551" s="306">
        <f t="shared" ca="1" si="246"/>
        <v>548.44179714594998</v>
      </c>
      <c r="K551" s="307">
        <f t="shared" ca="1" si="247"/>
        <v>1314.0073422608045</v>
      </c>
      <c r="L551" s="304">
        <f t="shared" ca="1" si="232"/>
        <v>1423.8692708152607</v>
      </c>
      <c r="M551" s="306">
        <f t="shared" ca="1" si="248"/>
        <v>-0.7301174285017864</v>
      </c>
      <c r="N551" s="304">
        <f t="shared" ca="1" si="249"/>
        <v>-41.832647202097</v>
      </c>
      <c r="P551" s="310">
        <f t="shared" ca="1" si="250"/>
        <v>23</v>
      </c>
      <c r="Q551" s="304">
        <f t="shared" ca="1" si="251"/>
        <v>0</v>
      </c>
      <c r="R551" s="306">
        <f t="shared" ca="1" si="252"/>
        <v>0</v>
      </c>
      <c r="S551" s="307">
        <f t="shared" ca="1" si="253"/>
        <v>8.0749999999999993</v>
      </c>
      <c r="T551" s="304">
        <f t="shared" ca="1" si="233"/>
        <v>79.21575</v>
      </c>
      <c r="U551" s="311">
        <f t="shared" ca="1" si="234"/>
        <v>0</v>
      </c>
      <c r="V551" s="306">
        <f t="shared" ca="1" si="235"/>
        <v>1.073957639131718</v>
      </c>
      <c r="W551" s="304">
        <f t="shared" ca="1" si="236"/>
        <v>4.0482959904770333</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5.8981162843833603</v>
      </c>
      <c r="AH551" s="304">
        <f t="shared" ca="1" si="260"/>
        <v>-0.48383995183558154</v>
      </c>
    </row>
    <row r="552" spans="1:34" x14ac:dyDescent="0.2">
      <c r="A552" s="347">
        <f t="shared" ca="1" si="238"/>
        <v>0.1</v>
      </c>
      <c r="B552" s="304">
        <f t="shared" ca="1" si="239"/>
        <v>18.799999999999955</v>
      </c>
      <c r="D552" s="306">
        <f t="shared" ca="1" si="240"/>
        <v>-0.37354421106834529</v>
      </c>
      <c r="E552" s="307">
        <f t="shared" ca="1" si="241"/>
        <v>-9.4756297342509832</v>
      </c>
      <c r="F552" s="304">
        <f t="shared" ca="1" si="242"/>
        <v>9.482989725727009</v>
      </c>
      <c r="G552" s="306">
        <f t="shared" ca="1" si="243"/>
        <v>25.427765701313337</v>
      </c>
      <c r="H552" s="307">
        <f t="shared" ca="1" si="244"/>
        <v>-23.742131140635593</v>
      </c>
      <c r="I552" s="304">
        <f t="shared" ca="1" si="245"/>
        <v>34.788792155808245</v>
      </c>
      <c r="J552" s="306">
        <f t="shared" ca="1" si="246"/>
        <v>550.9864414371367</v>
      </c>
      <c r="K552" s="307">
        <f t="shared" ca="1" si="247"/>
        <v>1311.6805072954123</v>
      </c>
      <c r="L552" s="304">
        <f t="shared" ca="1" si="232"/>
        <v>1422.7058065061481</v>
      </c>
      <c r="M552" s="306">
        <f t="shared" ca="1" si="248"/>
        <v>-0.75112974328981785</v>
      </c>
      <c r="N552" s="304">
        <f t="shared" ca="1" si="249"/>
        <v>-43.036564157251533</v>
      </c>
      <c r="P552" s="310">
        <f t="shared" ca="1" si="250"/>
        <v>23</v>
      </c>
      <c r="Q552" s="304">
        <f t="shared" ca="1" si="251"/>
        <v>0</v>
      </c>
      <c r="R552" s="306">
        <f t="shared" ca="1" si="252"/>
        <v>0</v>
      </c>
      <c r="S552" s="307">
        <f t="shared" ca="1" si="253"/>
        <v>8.0749999999999993</v>
      </c>
      <c r="T552" s="304">
        <f t="shared" ca="1" si="233"/>
        <v>79.21575</v>
      </c>
      <c r="U552" s="311">
        <f t="shared" ca="1" si="234"/>
        <v>0</v>
      </c>
      <c r="V552" s="306">
        <f t="shared" ca="1" si="235"/>
        <v>1.0742086420977608</v>
      </c>
      <c r="W552" s="304">
        <f t="shared" ca="1" si="236"/>
        <v>4.195517701727268</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6.0415125307548845</v>
      </c>
      <c r="AH552" s="304">
        <f t="shared" ca="1" si="260"/>
        <v>-0.5013369647649577</v>
      </c>
    </row>
    <row r="553" spans="1:34" x14ac:dyDescent="0.2">
      <c r="A553" s="347">
        <f t="shared" ca="1" si="238"/>
        <v>0.1</v>
      </c>
      <c r="B553" s="304">
        <f t="shared" ca="1" si="239"/>
        <v>18.899999999999956</v>
      </c>
      <c r="D553" s="306">
        <f t="shared" ca="1" si="240"/>
        <v>-0.37976232473837429</v>
      </c>
      <c r="E553" s="307">
        <f t="shared" ca="1" si="241"/>
        <v>-9.4554125375339044</v>
      </c>
      <c r="F553" s="304">
        <f t="shared" ca="1" si="242"/>
        <v>9.4630357538288976</v>
      </c>
      <c r="G553" s="306">
        <f t="shared" ca="1" si="243"/>
        <v>25.389789468839499</v>
      </c>
      <c r="H553" s="307">
        <f t="shared" ca="1" si="244"/>
        <v>-24.687672394388983</v>
      </c>
      <c r="I553" s="304">
        <f t="shared" ca="1" si="245"/>
        <v>35.413593117963458</v>
      </c>
      <c r="J553" s="306">
        <f t="shared" ca="1" si="246"/>
        <v>553.5273191956444</v>
      </c>
      <c r="K553" s="307">
        <f t="shared" ca="1" si="247"/>
        <v>1309.2590171186612</v>
      </c>
      <c r="L553" s="304">
        <f t="shared" ca="1" si="232"/>
        <v>1421.4611028805675</v>
      </c>
      <c r="M553" s="306">
        <f t="shared" ca="1" si="248"/>
        <v>-0.77137846178159952</v>
      </c>
      <c r="N553" s="304">
        <f t="shared" ca="1" si="249"/>
        <v>-44.196730267379124</v>
      </c>
      <c r="P553" s="310">
        <f t="shared" ca="1" si="250"/>
        <v>23</v>
      </c>
      <c r="Q553" s="304">
        <f t="shared" ca="1" si="251"/>
        <v>0</v>
      </c>
      <c r="R553" s="306">
        <f t="shared" ca="1" si="252"/>
        <v>0</v>
      </c>
      <c r="S553" s="307">
        <f t="shared" ca="1" si="253"/>
        <v>8.0749999999999993</v>
      </c>
      <c r="T553" s="304">
        <f t="shared" ca="1" si="233"/>
        <v>79.21575</v>
      </c>
      <c r="U553" s="311">
        <f t="shared" ca="1" si="234"/>
        <v>0</v>
      </c>
      <c r="V553" s="306">
        <f t="shared" ca="1" si="235"/>
        <v>1.0744699140235781</v>
      </c>
      <c r="W553" s="304">
        <f t="shared" ca="1" si="236"/>
        <v>4.3486300282519581</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6.1754123591622925</v>
      </c>
      <c r="AH553" s="304">
        <f t="shared" ca="1" si="260"/>
        <v>-0.51956875563185989</v>
      </c>
    </row>
    <row r="554" spans="1:34" x14ac:dyDescent="0.2">
      <c r="A554" s="347">
        <f t="shared" ca="1" si="238"/>
        <v>0.1</v>
      </c>
      <c r="B554" s="304">
        <f t="shared" ca="1" si="239"/>
        <v>18.999999999999957</v>
      </c>
      <c r="D554" s="306">
        <f t="shared" ca="1" si="240"/>
        <v>-0.38609931932072622</v>
      </c>
      <c r="E554" s="307">
        <f t="shared" ca="1" si="241"/>
        <v>-9.4345776862866462</v>
      </c>
      <c r="F554" s="304">
        <f t="shared" ca="1" si="242"/>
        <v>9.44247471815296</v>
      </c>
      <c r="G554" s="306">
        <f t="shared" ca="1" si="243"/>
        <v>25.351179536907427</v>
      </c>
      <c r="H554" s="307">
        <f t="shared" ca="1" si="244"/>
        <v>-25.631130163017648</v>
      </c>
      <c r="I554" s="304">
        <f t="shared" ca="1" si="245"/>
        <v>36.050480403818021</v>
      </c>
      <c r="J554" s="306">
        <f t="shared" ca="1" si="246"/>
        <v>556.06436764593172</v>
      </c>
      <c r="K554" s="307">
        <f t="shared" ca="1" si="247"/>
        <v>1306.7430769907908</v>
      </c>
      <c r="L554" s="304">
        <f t="shared" ca="1" si="232"/>
        <v>1420.1355745944925</v>
      </c>
      <c r="M554" s="306">
        <f t="shared" ca="1" si="248"/>
        <v>-0.7908892408725221</v>
      </c>
      <c r="N554" s="304">
        <f t="shared" ca="1" si="249"/>
        <v>-45.314615564301086</v>
      </c>
      <c r="P554" s="310">
        <f t="shared" ca="1" si="250"/>
        <v>23</v>
      </c>
      <c r="Q554" s="304">
        <f t="shared" ca="1" si="251"/>
        <v>0</v>
      </c>
      <c r="R554" s="306">
        <f t="shared" ca="1" si="252"/>
        <v>0</v>
      </c>
      <c r="S554" s="307">
        <f t="shared" ca="1" si="253"/>
        <v>8.0749999999999993</v>
      </c>
      <c r="T554" s="304">
        <f t="shared" ca="1" si="233"/>
        <v>79.21575</v>
      </c>
      <c r="U554" s="311">
        <f t="shared" ca="1" si="234"/>
        <v>0</v>
      </c>
      <c r="V554" s="306">
        <f t="shared" ca="1" si="235"/>
        <v>1.0747414397376964</v>
      </c>
      <c r="W554" s="304">
        <f t="shared" ca="1" si="236"/>
        <v>4.5075891224689313</v>
      </c>
      <c r="Y554" s="314" t="str">
        <f t="shared" ca="1" si="254"/>
        <v/>
      </c>
      <c r="Z554" s="315" t="str">
        <f t="shared" ca="1" si="255"/>
        <v/>
      </c>
      <c r="AA554" s="316" t="str">
        <f t="shared" ca="1" si="256"/>
        <v/>
      </c>
      <c r="AC554" s="310">
        <f t="shared" ca="1" si="257"/>
        <v>18.999999999999957</v>
      </c>
      <c r="AD554" s="323">
        <f t="shared" ca="1" si="258"/>
        <v>556.06436764593172</v>
      </c>
      <c r="AE554" s="324" t="e">
        <f t="shared" ca="1" si="237"/>
        <v>#N/A</v>
      </c>
      <c r="AG554" s="306">
        <f t="shared" ca="1" si="259"/>
        <v>6.3002582630811119</v>
      </c>
      <c r="AH554" s="304">
        <f t="shared" ca="1" si="260"/>
        <v>-0.53853003445844683</v>
      </c>
    </row>
    <row r="555" spans="1:34" x14ac:dyDescent="0.2">
      <c r="A555" s="347">
        <f t="shared" ca="1" si="238"/>
        <v>0.1</v>
      </c>
      <c r="B555" s="304">
        <f t="shared" ca="1" si="239"/>
        <v>19.099999999999959</v>
      </c>
      <c r="D555" s="306">
        <f t="shared" ca="1" si="240"/>
        <v>-0.39254450806554891</v>
      </c>
      <c r="E555" s="307">
        <f t="shared" ca="1" si="241"/>
        <v>-9.413120660860848</v>
      </c>
      <c r="F555" s="304">
        <f t="shared" ca="1" si="242"/>
        <v>9.4213020207791764</v>
      </c>
      <c r="G555" s="306">
        <f t="shared" ca="1" si="243"/>
        <v>25.311925086100871</v>
      </c>
      <c r="H555" s="307">
        <f t="shared" ca="1" si="244"/>
        <v>-26.572442229103732</v>
      </c>
      <c r="I555" s="304">
        <f t="shared" ca="1" si="245"/>
        <v>36.698613564866967</v>
      </c>
      <c r="J555" s="306">
        <f t="shared" ca="1" si="246"/>
        <v>558.59752287708216</v>
      </c>
      <c r="K555" s="307">
        <f t="shared" ca="1" si="247"/>
        <v>1304.1328983711846</v>
      </c>
      <c r="L555" s="304">
        <f t="shared" ca="1" si="232"/>
        <v>1418.7296462604984</v>
      </c>
      <c r="M555" s="306">
        <f t="shared" ca="1" si="248"/>
        <v>-0.80968812385846156</v>
      </c>
      <c r="N555" s="304">
        <f t="shared" ca="1" si="249"/>
        <v>-46.391712218955703</v>
      </c>
      <c r="P555" s="310">
        <f t="shared" ca="1" si="250"/>
        <v>23</v>
      </c>
      <c r="Q555" s="304">
        <f t="shared" ca="1" si="251"/>
        <v>0</v>
      </c>
      <c r="R555" s="306">
        <f t="shared" ca="1" si="252"/>
        <v>0</v>
      </c>
      <c r="S555" s="307">
        <f t="shared" ca="1" si="253"/>
        <v>8.0749999999999993</v>
      </c>
      <c r="T555" s="304">
        <f t="shared" ca="1" si="233"/>
        <v>79.21575</v>
      </c>
      <c r="U555" s="311">
        <f t="shared" ca="1" si="234"/>
        <v>0</v>
      </c>
      <c r="V555" s="306">
        <f t="shared" ca="1" si="235"/>
        <v>1.0750232036548322</v>
      </c>
      <c r="W555" s="304">
        <f t="shared" ca="1" si="236"/>
        <v>4.6723499989700157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6.4164874367116633</v>
      </c>
      <c r="AH555" s="304">
        <f t="shared" ca="1" si="260"/>
        <v>-0.55821537120358289</v>
      </c>
    </row>
    <row r="556" spans="1:34" x14ac:dyDescent="0.2">
      <c r="A556" s="347">
        <f t="shared" ca="1" si="238"/>
        <v>0.1</v>
      </c>
      <c r="B556" s="304">
        <f t="shared" ca="1" si="239"/>
        <v>19.19999999999996</v>
      </c>
      <c r="D556" s="306">
        <f t="shared" ca="1" si="240"/>
        <v>-0.39908771183628688</v>
      </c>
      <c r="E556" s="307">
        <f t="shared" ca="1" si="241"/>
        <v>-9.3910379838340265</v>
      </c>
      <c r="F556" s="304">
        <f t="shared" ca="1" si="242"/>
        <v>9.399514105290347</v>
      </c>
      <c r="G556" s="306">
        <f t="shared" ca="1" si="243"/>
        <v>25.272016314917241</v>
      </c>
      <c r="H556" s="307">
        <f t="shared" ca="1" si="244"/>
        <v>-27.511546027487135</v>
      </c>
      <c r="I556" s="304">
        <f t="shared" ca="1" si="245"/>
        <v>37.357194400061502</v>
      </c>
      <c r="J556" s="306">
        <f t="shared" ca="1" si="246"/>
        <v>561.1267199471331</v>
      </c>
      <c r="K556" s="307">
        <f t="shared" ca="1" si="247"/>
        <v>1301.4286989583552</v>
      </c>
      <c r="L556" s="304">
        <f t="shared" ca="1" si="232"/>
        <v>1417.2437526096439</v>
      </c>
      <c r="M556" s="306">
        <f t="shared" ca="1" si="248"/>
        <v>-0.8278012754585935</v>
      </c>
      <c r="N556" s="304">
        <f t="shared" ca="1" si="249"/>
        <v>-47.429519359323898</v>
      </c>
      <c r="P556" s="310">
        <f t="shared" ca="1" si="250"/>
        <v>23</v>
      </c>
      <c r="Q556" s="304">
        <f t="shared" ca="1" si="251"/>
        <v>0</v>
      </c>
      <c r="R556" s="306">
        <f t="shared" ca="1" si="252"/>
        <v>0</v>
      </c>
      <c r="S556" s="307">
        <f t="shared" ca="1" si="253"/>
        <v>8.0749999999999993</v>
      </c>
      <c r="T556" s="304">
        <f t="shared" ca="1" si="233"/>
        <v>79.21575</v>
      </c>
      <c r="U556" s="311">
        <f t="shared" ca="1" si="234"/>
        <v>0</v>
      </c>
      <c r="V556" s="306">
        <f t="shared" ca="1" si="235"/>
        <v>1.0753151897692248</v>
      </c>
      <c r="W556" s="304">
        <f t="shared" ca="1" si="236"/>
        <v>4.842866530841814</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6.5245281162662607</v>
      </c>
      <c r="AH556" s="304">
        <f t="shared" ca="1" si="260"/>
        <v>-0.57861919491888747</v>
      </c>
    </row>
    <row r="557" spans="1:34" x14ac:dyDescent="0.2">
      <c r="A557" s="347">
        <f t="shared" ca="1" si="238"/>
        <v>0.1</v>
      </c>
      <c r="B557" s="304">
        <f t="shared" ca="1" si="239"/>
        <v>19.299999999999962</v>
      </c>
      <c r="D557" s="306">
        <f t="shared" ca="1" si="240"/>
        <v>-0.40571924621615069</v>
      </c>
      <c r="E557" s="307">
        <f t="shared" ca="1" si="241"/>
        <v>-9.3683271402873984</v>
      </c>
      <c r="F557" s="304">
        <f t="shared" ca="1" si="242"/>
        <v>9.3771083770102432</v>
      </c>
      <c r="G557" s="306">
        <f t="shared" ca="1" si="243"/>
        <v>25.231444390295625</v>
      </c>
      <c r="H557" s="307">
        <f t="shared" ca="1" si="244"/>
        <v>-28.448378741515874</v>
      </c>
      <c r="I557" s="304">
        <f t="shared" ca="1" si="245"/>
        <v>38.025465665016029</v>
      </c>
      <c r="J557" s="306">
        <f t="shared" ca="1" si="246"/>
        <v>563.65189298239375</v>
      </c>
      <c r="K557" s="307">
        <f t="shared" ca="1" si="247"/>
        <v>1298.630702719905</v>
      </c>
      <c r="L557" s="304">
        <f t="shared" ca="1" si="232"/>
        <v>1415.6783386452694</v>
      </c>
      <c r="M557" s="306">
        <f t="shared" ca="1" si="248"/>
        <v>-0.84525476044338832</v>
      </c>
      <c r="N557" s="304">
        <f t="shared" ca="1" si="249"/>
        <v>-48.429530386747594</v>
      </c>
      <c r="P557" s="310">
        <f t="shared" ca="1" si="250"/>
        <v>23</v>
      </c>
      <c r="Q557" s="304">
        <f t="shared" ca="1" si="251"/>
        <v>0</v>
      </c>
      <c r="R557" s="306">
        <f t="shared" ca="1" si="252"/>
        <v>0</v>
      </c>
      <c r="S557" s="307">
        <f t="shared" ca="1" si="253"/>
        <v>8.0749999999999993</v>
      </c>
      <c r="T557" s="304">
        <f t="shared" ca="1" si="233"/>
        <v>79.21575</v>
      </c>
      <c r="U557" s="311">
        <f t="shared" ca="1" si="234"/>
        <v>0</v>
      </c>
      <c r="V557" s="306">
        <f t="shared" ca="1" si="235"/>
        <v>1.0756173816489782</v>
      </c>
      <c r="W557" s="304">
        <f t="shared" ca="1" si="236"/>
        <v>5.019091448886372</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6.6247967462598263</v>
      </c>
      <c r="AH557" s="304">
        <f t="shared" ca="1" si="260"/>
        <v>-0.599735793293104</v>
      </c>
    </row>
    <row r="558" spans="1:34" x14ac:dyDescent="0.2">
      <c r="A558" s="347">
        <f t="shared" ca="1" si="238"/>
        <v>0.1</v>
      </c>
      <c r="B558" s="304">
        <f t="shared" ca="1" si="239"/>
        <v>19.399999999999963</v>
      </c>
      <c r="D558" s="306">
        <f t="shared" ca="1" si="240"/>
        <v>-0.41242990600494156</v>
      </c>
      <c r="E558" s="307">
        <f t="shared" ca="1" si="241"/>
        <v>-9.3449865037901265</v>
      </c>
      <c r="F558" s="304">
        <f t="shared" ca="1" si="242"/>
        <v>9.3540831289542687</v>
      </c>
      <c r="G558" s="306">
        <f t="shared" ca="1" si="243"/>
        <v>25.19020139969513</v>
      </c>
      <c r="H558" s="307">
        <f t="shared" ca="1" si="244"/>
        <v>-29.382877391894887</v>
      </c>
      <c r="I558" s="304">
        <f t="shared" ca="1" si="245"/>
        <v>38.702709600030978</v>
      </c>
      <c r="J558" s="306">
        <f t="shared" ca="1" si="246"/>
        <v>566.17297527189328</v>
      </c>
      <c r="K558" s="307">
        <f t="shared" ca="1" si="247"/>
        <v>1295.7391399132346</v>
      </c>
      <c r="L558" s="304">
        <f t="shared" ca="1" si="232"/>
        <v>1414.0338597895443</v>
      </c>
      <c r="M558" s="306">
        <f t="shared" ca="1" si="248"/>
        <v>-0.86207436127225767</v>
      </c>
      <c r="N558" s="304">
        <f t="shared" ca="1" si="249"/>
        <v>-49.393222527336548</v>
      </c>
      <c r="P558" s="310">
        <f t="shared" ca="1" si="250"/>
        <v>23</v>
      </c>
      <c r="Q558" s="304">
        <f t="shared" ca="1" si="251"/>
        <v>0</v>
      </c>
      <c r="R558" s="306">
        <f t="shared" ca="1" si="252"/>
        <v>0</v>
      </c>
      <c r="S558" s="307">
        <f t="shared" ca="1" si="253"/>
        <v>8.0749999999999993</v>
      </c>
      <c r="T558" s="304">
        <f t="shared" ca="1" si="233"/>
        <v>79.21575</v>
      </c>
      <c r="U558" s="311">
        <f t="shared" ca="1" si="234"/>
        <v>0</v>
      </c>
      <c r="V558" s="306">
        <f t="shared" ca="1" si="235"/>
        <v>1.0759297624313235</v>
      </c>
      <c r="W558" s="304">
        <f t="shared" ca="1" si="236"/>
        <v>5.2009763435216669</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6.7176958569353937</v>
      </c>
      <c r="AH558" s="304">
        <f t="shared" ca="1" si="260"/>
        <v>-0.62155931255558794</v>
      </c>
    </row>
    <row r="559" spans="1:34" x14ac:dyDescent="0.2">
      <c r="A559" s="347">
        <f t="shared" ca="1" si="238"/>
        <v>0.1</v>
      </c>
      <c r="B559" s="304">
        <f t="shared" ca="1" si="239"/>
        <v>19.499999999999964</v>
      </c>
      <c r="D559" s="306">
        <f t="shared" ca="1" si="240"/>
        <v>-0.41921094783028345</v>
      </c>
      <c r="E559" s="307">
        <f t="shared" ca="1" si="241"/>
        <v>-9.3210152679610445</v>
      </c>
      <c r="F559" s="304">
        <f t="shared" ca="1" si="242"/>
        <v>9.3304374733633821</v>
      </c>
      <c r="G559" s="306">
        <f t="shared" ca="1" si="243"/>
        <v>25.148280304912102</v>
      </c>
      <c r="H559" s="307">
        <f t="shared" ca="1" si="244"/>
        <v>-30.31497891869099</v>
      </c>
      <c r="I559" s="304">
        <f t="shared" ca="1" si="245"/>
        <v>39.388246332314786</v>
      </c>
      <c r="J559" s="306">
        <f t="shared" ca="1" si="246"/>
        <v>568.68989935712364</v>
      </c>
      <c r="K559" s="307">
        <f t="shared" ca="1" si="247"/>
        <v>1292.7542470977053</v>
      </c>
      <c r="L559" s="304">
        <f t="shared" ca="1" si="232"/>
        <v>1412.3107820235496</v>
      </c>
      <c r="M559" s="306">
        <f t="shared" ca="1" si="248"/>
        <v>-0.87828543021275463</v>
      </c>
      <c r="N559" s="304">
        <f t="shared" ca="1" si="249"/>
        <v>-50.322048359022638</v>
      </c>
      <c r="P559" s="310">
        <f t="shared" ca="1" si="250"/>
        <v>23</v>
      </c>
      <c r="Q559" s="304">
        <f t="shared" ca="1" si="251"/>
        <v>0</v>
      </c>
      <c r="R559" s="306">
        <f t="shared" ca="1" si="252"/>
        <v>0</v>
      </c>
      <c r="S559" s="307">
        <f t="shared" ca="1" si="253"/>
        <v>8.0749999999999993</v>
      </c>
      <c r="T559" s="304">
        <f t="shared" ca="1" si="233"/>
        <v>79.21575</v>
      </c>
      <c r="U559" s="311">
        <f t="shared" ca="1" si="234"/>
        <v>0</v>
      </c>
      <c r="V559" s="306">
        <f t="shared" ca="1" si="235"/>
        <v>1.0762523148187328</v>
      </c>
      <c r="W559" s="304">
        <f t="shared" ca="1" si="236"/>
        <v>5.3884716691572754</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6.8036125455533218</v>
      </c>
      <c r="AH559" s="304">
        <f t="shared" ca="1" si="260"/>
        <v>-0.6440837577116616</v>
      </c>
    </row>
    <row r="560" spans="1:34" x14ac:dyDescent="0.2">
      <c r="A560" s="347">
        <f t="shared" ca="1" si="238"/>
        <v>0.1</v>
      </c>
      <c r="B560" s="304">
        <f t="shared" ca="1" si="239"/>
        <v>19.599999999999966</v>
      </c>
      <c r="D560" s="306">
        <f t="shared" ca="1" si="240"/>
        <v>-0.42605407148141522</v>
      </c>
      <c r="E560" s="307">
        <f t="shared" ca="1" si="241"/>
        <v>-9.2964133833970841</v>
      </c>
      <c r="F560" s="304">
        <f t="shared" ca="1" si="242"/>
        <v>9.3061712786102486</v>
      </c>
      <c r="G560" s="306">
        <f t="shared" ca="1" si="243"/>
        <v>25.105674897763961</v>
      </c>
      <c r="H560" s="307">
        <f t="shared" ca="1" si="244"/>
        <v>-31.244620257030697</v>
      </c>
      <c r="I560" s="304">
        <f t="shared" ca="1" si="245"/>
        <v>40.081432198441568</v>
      </c>
      <c r="J560" s="306">
        <f t="shared" ca="1" si="246"/>
        <v>571.20259711725748</v>
      </c>
      <c r="K560" s="307">
        <f t="shared" ca="1" si="247"/>
        <v>1289.6762671389192</v>
      </c>
      <c r="L560" s="304">
        <f t="shared" ca="1" si="232"/>
        <v>1410.5095820216454</v>
      </c>
      <c r="M560" s="306">
        <f t="shared" ca="1" si="248"/>
        <v>-0.89391277161084537</v>
      </c>
      <c r="N560" s="304">
        <f t="shared" ca="1" si="249"/>
        <v>-51.21742906614331</v>
      </c>
      <c r="P560" s="310">
        <f t="shared" ca="1" si="250"/>
        <v>23</v>
      </c>
      <c r="Q560" s="304">
        <f t="shared" ca="1" si="251"/>
        <v>0</v>
      </c>
      <c r="R560" s="306">
        <f t="shared" ca="1" si="252"/>
        <v>0</v>
      </c>
      <c r="S560" s="307">
        <f t="shared" ca="1" si="253"/>
        <v>8.0749999999999993</v>
      </c>
      <c r="T560" s="304">
        <f t="shared" ca="1" si="233"/>
        <v>79.21575</v>
      </c>
      <c r="U560" s="311">
        <f t="shared" ca="1" si="234"/>
        <v>0</v>
      </c>
      <c r="V560" s="306">
        <f t="shared" ca="1" si="235"/>
        <v>1.0765850210758054</v>
      </c>
      <c r="W560" s="304">
        <f t="shared" ca="1" si="236"/>
        <v>5.5815267508553923</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6.8829174631223866</v>
      </c>
      <c r="AH560" s="304">
        <f t="shared" ca="1" si="260"/>
        <v>-0.66730299308449237</v>
      </c>
    </row>
    <row r="561" spans="1:34" x14ac:dyDescent="0.2">
      <c r="A561" s="347">
        <f t="shared" ca="1" si="238"/>
        <v>0.1</v>
      </c>
      <c r="B561" s="304">
        <f t="shared" ca="1" si="239"/>
        <v>19.699999999999967</v>
      </c>
      <c r="D561" s="306">
        <f t="shared" ca="1" si="240"/>
        <v>-0.43295140046889508</v>
      </c>
      <c r="E561" s="307">
        <f t="shared" ca="1" si="241"/>
        <v>-9.2711814997012869</v>
      </c>
      <c r="F561" s="304">
        <f t="shared" ca="1" si="242"/>
        <v>9.2812851112101598</v>
      </c>
      <c r="G561" s="306">
        <f t="shared" ca="1" si="243"/>
        <v>25.062379757717071</v>
      </c>
      <c r="H561" s="307">
        <f t="shared" ca="1" si="244"/>
        <v>-32.171738407000824</v>
      </c>
      <c r="I561" s="304">
        <f t="shared" ca="1" si="245"/>
        <v>40.781658024760574</v>
      </c>
      <c r="J561" s="306">
        <f t="shared" ca="1" si="246"/>
        <v>573.7109998500315</v>
      </c>
      <c r="K561" s="307">
        <f t="shared" ca="1" si="247"/>
        <v>1286.5054492057177</v>
      </c>
      <c r="L561" s="304">
        <f t="shared" ca="1" si="232"/>
        <v>1408.6307472808223</v>
      </c>
      <c r="M561" s="306">
        <f t="shared" ca="1" si="248"/>
        <v>-0.90898055026451607</v>
      </c>
      <c r="N561" s="304">
        <f t="shared" ca="1" si="249"/>
        <v>-52.080749189635959</v>
      </c>
      <c r="P561" s="310">
        <f t="shared" ca="1" si="250"/>
        <v>23</v>
      </c>
      <c r="Q561" s="304">
        <f t="shared" ca="1" si="251"/>
        <v>0</v>
      </c>
      <c r="R561" s="306">
        <f t="shared" ca="1" si="252"/>
        <v>0</v>
      </c>
      <c r="S561" s="307">
        <f t="shared" ca="1" si="253"/>
        <v>8.0749999999999993</v>
      </c>
      <c r="T561" s="304">
        <f t="shared" ca="1" si="233"/>
        <v>79.21575</v>
      </c>
      <c r="U561" s="311">
        <f t="shared" ca="1" si="234"/>
        <v>0</v>
      </c>
      <c r="V561" s="306">
        <f t="shared" ca="1" si="235"/>
        <v>1.0769278630268728</v>
      </c>
      <c r="W561" s="304">
        <f t="shared" ca="1" si="236"/>
        <v>5.7800897931016575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6.9559642181726167</v>
      </c>
      <c r="AH561" s="304">
        <f t="shared" ca="1" si="260"/>
        <v>-0.69121074313998676</v>
      </c>
    </row>
    <row r="562" spans="1:34" x14ac:dyDescent="0.2">
      <c r="A562" s="347">
        <f t="shared" ca="1" si="238"/>
        <v>0.1</v>
      </c>
      <c r="B562" s="304">
        <f t="shared" ca="1" si="239"/>
        <v>19.799999999999969</v>
      </c>
      <c r="D562" s="306">
        <f t="shared" ca="1" si="240"/>
        <v>-0.43989546222060844</v>
      </c>
      <c r="E562" s="307">
        <f t="shared" ca="1" si="241"/>
        <v>-9.2453209123076014</v>
      </c>
      <c r="F562" s="304">
        <f t="shared" ca="1" si="242"/>
        <v>9.2557801826336892</v>
      </c>
      <c r="G562" s="306">
        <f t="shared" ca="1" si="243"/>
        <v>25.01839021149501</v>
      </c>
      <c r="H562" s="307">
        <f t="shared" ca="1" si="244"/>
        <v>-33.096270498231583</v>
      </c>
      <c r="I562" s="304">
        <f t="shared" ca="1" si="245"/>
        <v>41.488347396187564</v>
      </c>
      <c r="J562" s="306">
        <f t="shared" ca="1" si="246"/>
        <v>576.21503834849216</v>
      </c>
      <c r="K562" s="307">
        <f t="shared" ca="1" si="247"/>
        <v>1283.2420487604561</v>
      </c>
      <c r="L562" s="304">
        <f t="shared" ca="1" si="232"/>
        <v>1406.6747762456989</v>
      </c>
      <c r="M562" s="306">
        <f t="shared" ca="1" si="248"/>
        <v>-0.92351222218565432</v>
      </c>
      <c r="N562" s="304">
        <f t="shared" ca="1" si="249"/>
        <v>-52.913352659985947</v>
      </c>
      <c r="P562" s="310">
        <f t="shared" ca="1" si="250"/>
        <v>23</v>
      </c>
      <c r="Q562" s="304">
        <f t="shared" ca="1" si="251"/>
        <v>0</v>
      </c>
      <c r="R562" s="306">
        <f t="shared" ca="1" si="252"/>
        <v>0</v>
      </c>
      <c r="S562" s="307">
        <f t="shared" ca="1" si="253"/>
        <v>8.0749999999999993</v>
      </c>
      <c r="T562" s="304">
        <f t="shared" ca="1" si="233"/>
        <v>79.21575</v>
      </c>
      <c r="U562" s="311">
        <f t="shared" ca="1" si="234"/>
        <v>0</v>
      </c>
      <c r="V562" s="306">
        <f t="shared" ca="1" si="235"/>
        <v>1.0772808220542591</v>
      </c>
      <c r="W562" s="304">
        <f t="shared" ca="1" si="236"/>
        <v>5.9841078905235223</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7.0230891195686382</v>
      </c>
      <c r="AH562" s="304">
        <f t="shared" ca="1" si="260"/>
        <v>-0.71580059357296077</v>
      </c>
    </row>
    <row r="563" spans="1:34" x14ac:dyDescent="0.2">
      <c r="A563" s="347">
        <f t="shared" ca="1" si="238"/>
        <v>0.1</v>
      </c>
      <c r="B563" s="304">
        <f t="shared" ca="1" si="239"/>
        <v>19.89999999999997</v>
      </c>
      <c r="D563" s="306">
        <f t="shared" ca="1" si="240"/>
        <v>-0.44687916824332963</v>
      </c>
      <c r="E563" s="307">
        <f t="shared" ca="1" si="241"/>
        <v>-9.2188335137801758</v>
      </c>
      <c r="F563" s="304">
        <f t="shared" ca="1" si="242"/>
        <v>9.2296583005984782</v>
      </c>
      <c r="G563" s="306">
        <f t="shared" ca="1" si="243"/>
        <v>24.973702294670677</v>
      </c>
      <c r="H563" s="307">
        <f t="shared" ca="1" si="244"/>
        <v>-34.018153849609604</v>
      </c>
      <c r="I563" s="304">
        <f t="shared" ca="1" si="245"/>
        <v>42.200954937519462</v>
      </c>
      <c r="J563" s="306">
        <f t="shared" ca="1" si="246"/>
        <v>578.71464297380044</v>
      </c>
      <c r="K563" s="307">
        <f t="shared" ca="1" si="247"/>
        <v>1279.886327543064</v>
      </c>
      <c r="L563" s="304">
        <f t="shared" ca="1" si="232"/>
        <v>1404.6421784297825</v>
      </c>
      <c r="M563" s="306">
        <f t="shared" ca="1" si="248"/>
        <v>-0.93753048439110009</v>
      </c>
      <c r="N563" s="304">
        <f t="shared" ca="1" si="249"/>
        <v>-53.716539920465742</v>
      </c>
      <c r="P563" s="310">
        <f t="shared" ca="1" si="250"/>
        <v>23</v>
      </c>
      <c r="Q563" s="304">
        <f t="shared" ca="1" si="251"/>
        <v>0</v>
      </c>
      <c r="R563" s="306">
        <f t="shared" ca="1" si="252"/>
        <v>0</v>
      </c>
      <c r="S563" s="307">
        <f t="shared" ca="1" si="253"/>
        <v>8.0749999999999993</v>
      </c>
      <c r="T563" s="304">
        <f t="shared" ca="1" si="233"/>
        <v>79.21575</v>
      </c>
      <c r="U563" s="311">
        <f t="shared" ca="1" si="234"/>
        <v>0</v>
      </c>
      <c r="V563" s="306">
        <f t="shared" ca="1" si="235"/>
        <v>1.0776438790971423</v>
      </c>
      <c r="W563" s="304">
        <f t="shared" ca="1" si="236"/>
        <v>6.1935270404064395</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7.0846111905807332</v>
      </c>
      <c r="AH563" s="304">
        <f t="shared" ca="1" si="260"/>
        <v>-0.74106599263449202</v>
      </c>
    </row>
    <row r="564" spans="1:34" x14ac:dyDescent="0.2">
      <c r="A564" s="347">
        <f t="shared" ca="1" si="238"/>
        <v>0.1</v>
      </c>
      <c r="B564" s="304">
        <f t="shared" ca="1" si="239"/>
        <v>19.999999999999972</v>
      </c>
      <c r="D564" s="306">
        <f t="shared" ca="1" si="240"/>
        <v>-0.45389579450926909</v>
      </c>
      <c r="E564" s="307">
        <f t="shared" ca="1" si="241"/>
        <v>-9.1917217492577343</v>
      </c>
      <c r="F564" s="304">
        <f t="shared" ca="1" si="242"/>
        <v>9.2029218245104563</v>
      </c>
      <c r="G564" s="306">
        <f t="shared" ca="1" si="243"/>
        <v>24.92831271521975</v>
      </c>
      <c r="H564" s="307">
        <f t="shared" ca="1" si="244"/>
        <v>-34.93732602453538</v>
      </c>
      <c r="I564" s="304">
        <f t="shared" ca="1" si="245"/>
        <v>42.918964626053878</v>
      </c>
      <c r="J564" s="306">
        <f t="shared" ca="1" si="246"/>
        <v>581.20974372429498</v>
      </c>
      <c r="K564" s="307">
        <f t="shared" ca="1" si="247"/>
        <v>1276.4385535493568</v>
      </c>
      <c r="L564" s="304">
        <f t="shared" ca="1" si="232"/>
        <v>1402.5334745335795</v>
      </c>
      <c r="M564" s="306">
        <f t="shared" ca="1" si="248"/>
        <v>-0.95105724072352071</v>
      </c>
      <c r="N564" s="304">
        <f t="shared" ca="1" si="249"/>
        <v>-54.491565968815301</v>
      </c>
      <c r="P564" s="310">
        <f t="shared" ca="1" si="250"/>
        <v>23</v>
      </c>
      <c r="Q564" s="304">
        <f t="shared" ca="1" si="251"/>
        <v>0</v>
      </c>
      <c r="R564" s="306">
        <f t="shared" ca="1" si="252"/>
        <v>0</v>
      </c>
      <c r="S564" s="307">
        <f t="shared" ca="1" si="253"/>
        <v>8.0749999999999993</v>
      </c>
      <c r="T564" s="304">
        <f t="shared" ca="1" si="233"/>
        <v>79.21575</v>
      </c>
      <c r="U564" s="311">
        <f t="shared" ca="1" si="234"/>
        <v>0</v>
      </c>
      <c r="V564" s="306">
        <f t="shared" ca="1" si="235"/>
        <v>1.0780170146509682</v>
      </c>
      <c r="W564" s="304">
        <f t="shared" ca="1" si="236"/>
        <v>6.4082921568697024</v>
      </c>
      <c r="Y564" s="314" t="str">
        <f t="shared" ca="1" si="254"/>
        <v/>
      </c>
      <c r="Z564" s="315" t="str">
        <f t="shared" ca="1" si="255"/>
        <v/>
      </c>
      <c r="AA564" s="316" t="str">
        <f t="shared" ca="1" si="256"/>
        <v/>
      </c>
      <c r="AC564" s="310">
        <f t="shared" ca="1" si="257"/>
        <v>19.999999999999972</v>
      </c>
      <c r="AD564" s="323">
        <f t="shared" ca="1" si="258"/>
        <v>581.20974372429498</v>
      </c>
      <c r="AE564" s="324" t="e">
        <f t="shared" ca="1" si="237"/>
        <v>#N/A</v>
      </c>
      <c r="AG564" s="306">
        <f t="shared" ca="1" si="259"/>
        <v>7.1408323960995173</v>
      </c>
      <c r="AH564" s="304">
        <f t="shared" ca="1" si="260"/>
        <v>-0.76700025268191208</v>
      </c>
    </row>
    <row r="565" spans="1:34" x14ac:dyDescent="0.2">
      <c r="A565" s="347">
        <f t="shared" ca="1" si="238"/>
        <v>0.1</v>
      </c>
      <c r="B565" s="304">
        <f t="shared" ca="1" si="239"/>
        <v>20.099999999999973</v>
      </c>
      <c r="D565" s="306">
        <f t="shared" ca="1" si="240"/>
        <v>-0.46093896226773912</v>
      </c>
      <c r="E565" s="307">
        <f t="shared" ca="1" si="241"/>
        <v>-9.1639885757158819</v>
      </c>
      <c r="F565" s="304">
        <f t="shared" ca="1" si="242"/>
        <v>9.175573624727102</v>
      </c>
      <c r="G565" s="306">
        <f t="shared" ca="1" si="243"/>
        <v>24.882218818992975</v>
      </c>
      <c r="H565" s="307">
        <f t="shared" ca="1" si="244"/>
        <v>-35.853724882106967</v>
      </c>
      <c r="I565" s="304">
        <f t="shared" ca="1" si="245"/>
        <v>43.641888149781792</v>
      </c>
      <c r="J565" s="306">
        <f t="shared" ca="1" si="246"/>
        <v>583.70027030100562</v>
      </c>
      <c r="K565" s="307">
        <f t="shared" ca="1" si="247"/>
        <v>1272.8990010040247</v>
      </c>
      <c r="L565" s="304">
        <f t="shared" ca="1" si="232"/>
        <v>1400.3491965600977</v>
      </c>
      <c r="M565" s="306">
        <f t="shared" ca="1" si="248"/>
        <v>-0.96411358105270162</v>
      </c>
      <c r="N565" s="304">
        <f t="shared" ca="1" si="249"/>
        <v>-55.239639165563815</v>
      </c>
      <c r="P565" s="310">
        <f t="shared" ca="1" si="250"/>
        <v>23</v>
      </c>
      <c r="Q565" s="304">
        <f t="shared" ca="1" si="251"/>
        <v>0</v>
      </c>
      <c r="R565" s="306">
        <f t="shared" ca="1" si="252"/>
        <v>0</v>
      </c>
      <c r="S565" s="307">
        <f t="shared" ca="1" si="253"/>
        <v>8.0749999999999993</v>
      </c>
      <c r="T565" s="304">
        <f t="shared" ca="1" si="233"/>
        <v>79.21575</v>
      </c>
      <c r="U565" s="311">
        <f t="shared" ca="1" si="234"/>
        <v>0</v>
      </c>
      <c r="V565" s="306">
        <f t="shared" ca="1" si="235"/>
        <v>1.0784002087673772</v>
      </c>
      <c r="W565" s="304">
        <f t="shared" ca="1" si="236"/>
        <v>6.6283470865745731</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7.1920380337759564</v>
      </c>
      <c r="AH565" s="304">
        <f t="shared" ca="1" si="260"/>
        <v>-0.79359655193432854</v>
      </c>
    </row>
    <row r="566" spans="1:34" x14ac:dyDescent="0.2">
      <c r="A566" s="347">
        <f t="shared" ca="1" si="238"/>
        <v>0.1</v>
      </c>
      <c r="B566" s="304">
        <f t="shared" ca="1" si="239"/>
        <v>20.199999999999974</v>
      </c>
      <c r="D566" s="306">
        <f t="shared" ca="1" si="240"/>
        <v>-0.4680026194322951</v>
      </c>
      <c r="E566" s="307">
        <f t="shared" ca="1" si="241"/>
        <v>-9.1356374247290706</v>
      </c>
      <c r="F566" s="304">
        <f t="shared" ca="1" si="242"/>
        <v>9.1476170453242034</v>
      </c>
      <c r="G566" s="306">
        <f t="shared" ca="1" si="243"/>
        <v>24.835418557049746</v>
      </c>
      <c r="H566" s="307">
        <f t="shared" ca="1" si="244"/>
        <v>-36.767288624579876</v>
      </c>
      <c r="I566" s="304">
        <f t="shared" ca="1" si="245"/>
        <v>44.369263321662345</v>
      </c>
      <c r="J566" s="306">
        <f t="shared" ca="1" si="246"/>
        <v>586.18615216980777</v>
      </c>
      <c r="K566" s="307">
        <f t="shared" ca="1" si="247"/>
        <v>1269.2679503286904</v>
      </c>
      <c r="L566" s="304">
        <f t="shared" ca="1" si="232"/>
        <v>1398.0898879282547</v>
      </c>
      <c r="M566" s="306">
        <f t="shared" ca="1" si="248"/>
        <v>-0.97671977153887757</v>
      </c>
      <c r="N566" s="304">
        <f t="shared" ca="1" si="249"/>
        <v>-55.961920676159671</v>
      </c>
      <c r="P566" s="310">
        <f t="shared" ca="1" si="250"/>
        <v>23</v>
      </c>
      <c r="Q566" s="304">
        <f t="shared" ca="1" si="251"/>
        <v>0</v>
      </c>
      <c r="R566" s="306">
        <f t="shared" ca="1" si="252"/>
        <v>0</v>
      </c>
      <c r="S566" s="307">
        <f t="shared" ca="1" si="253"/>
        <v>8.0749999999999993</v>
      </c>
      <c r="T566" s="304">
        <f t="shared" ca="1" si="233"/>
        <v>79.21575</v>
      </c>
      <c r="U566" s="311">
        <f t="shared" ca="1" si="234"/>
        <v>0</v>
      </c>
      <c r="V566" s="306">
        <f t="shared" ca="1" si="235"/>
        <v>1.0787934410545978</v>
      </c>
      <c r="W566" s="304">
        <f t="shared" ca="1" si="236"/>
        <v>6.8536346258470084</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7.2384972478767402</v>
      </c>
      <c r="AH566" s="304">
        <f t="shared" ca="1" si="260"/>
        <v>-0.82084793641790388</v>
      </c>
    </row>
    <row r="567" spans="1:34" x14ac:dyDescent="0.2">
      <c r="A567" s="347">
        <f t="shared" ca="1" si="238"/>
        <v>0.1</v>
      </c>
      <c r="B567" s="304">
        <f t="shared" ca="1" si="239"/>
        <v>20.299999999999976</v>
      </c>
      <c r="D567" s="306">
        <f t="shared" ca="1" si="240"/>
        <v>-0.47508102265239593</v>
      </c>
      <c r="E567" s="307">
        <f t="shared" ca="1" si="241"/>
        <v>-9.1066721684276626</v>
      </c>
      <c r="F567" s="304">
        <f t="shared" ca="1" si="242"/>
        <v>9.1190558700612989</v>
      </c>
      <c r="G567" s="306">
        <f t="shared" ca="1" si="243"/>
        <v>24.787910454784505</v>
      </c>
      <c r="H567" s="307">
        <f t="shared" ca="1" si="244"/>
        <v>-37.677955841422644</v>
      </c>
      <c r="I567" s="304">
        <f t="shared" ca="1" si="245"/>
        <v>45.100652557392223</v>
      </c>
      <c r="J567" s="306">
        <f t="shared" ca="1" si="246"/>
        <v>588.66731862039944</v>
      </c>
      <c r="K567" s="307">
        <f t="shared" ca="1" si="247"/>
        <v>1265.5456881053904</v>
      </c>
      <c r="L567" s="304">
        <f t="shared" ca="1" si="232"/>
        <v>1395.7561035846761</v>
      </c>
      <c r="M567" s="306">
        <f t="shared" ca="1" si="248"/>
        <v>-0.98889525394637323</v>
      </c>
      <c r="N567" s="304">
        <f t="shared" ca="1" si="249"/>
        <v>-56.659524431644954</v>
      </c>
      <c r="P567" s="310">
        <f t="shared" ca="1" si="250"/>
        <v>23</v>
      </c>
      <c r="Q567" s="304">
        <f t="shared" ca="1" si="251"/>
        <v>0</v>
      </c>
      <c r="R567" s="306">
        <f t="shared" ca="1" si="252"/>
        <v>0</v>
      </c>
      <c r="S567" s="307">
        <f t="shared" ca="1" si="253"/>
        <v>8.0749999999999993</v>
      </c>
      <c r="T567" s="304">
        <f t="shared" ca="1" si="233"/>
        <v>79.21575</v>
      </c>
      <c r="U567" s="311">
        <f t="shared" ca="1" si="234"/>
        <v>0</v>
      </c>
      <c r="V567" s="306">
        <f t="shared" ca="1" si="235"/>
        <v>1.0791966906782702</v>
      </c>
      <c r="W567" s="304">
        <f t="shared" ca="1" si="236"/>
        <v>7.0840965391063264</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7.2804636317279838</v>
      </c>
      <c r="AH567" s="304">
        <f t="shared" ca="1" si="260"/>
        <v>-0.84874732208631687</v>
      </c>
    </row>
    <row r="568" spans="1:34" x14ac:dyDescent="0.2">
      <c r="A568" s="347">
        <f t="shared" ca="1" si="238"/>
        <v>0.1</v>
      </c>
      <c r="B568" s="304">
        <f t="shared" ca="1" si="239"/>
        <v>20.399999999999977</v>
      </c>
      <c r="D568" s="306">
        <f t="shared" ca="1" si="240"/>
        <v>-0.48216872014473022</v>
      </c>
      <c r="E568" s="307">
        <f t="shared" ca="1" si="241"/>
        <v>-9.0770970883622084</v>
      </c>
      <c r="F568" s="304">
        <f t="shared" ca="1" si="242"/>
        <v>9.0898942912577194</v>
      </c>
      <c r="G568" s="306">
        <f t="shared" ca="1" si="243"/>
        <v>24.739693582770034</v>
      </c>
      <c r="H568" s="307">
        <f t="shared" ca="1" si="244"/>
        <v>-38.585665550258867</v>
      </c>
      <c r="I568" s="304">
        <f t="shared" ca="1" si="245"/>
        <v>45.835641421559558</v>
      </c>
      <c r="J568" s="306">
        <f t="shared" ca="1" si="246"/>
        <v>591.1436988222772</v>
      </c>
      <c r="K568" s="307">
        <f t="shared" ca="1" si="247"/>
        <v>1261.7325070358063</v>
      </c>
      <c r="L568" s="304">
        <f t="shared" ca="1" si="232"/>
        <v>1393.3484101143347</v>
      </c>
      <c r="M568" s="306">
        <f t="shared" ca="1" si="248"/>
        <v>-1.0006586522751537</v>
      </c>
      <c r="N568" s="304">
        <f t="shared" ca="1" si="249"/>
        <v>-57.333517508615323</v>
      </c>
      <c r="P568" s="310">
        <f t="shared" ca="1" si="250"/>
        <v>23</v>
      </c>
      <c r="Q568" s="304">
        <f t="shared" ca="1" si="251"/>
        <v>0</v>
      </c>
      <c r="R568" s="306">
        <f t="shared" ca="1" si="252"/>
        <v>0</v>
      </c>
      <c r="S568" s="307">
        <f t="shared" ca="1" si="253"/>
        <v>8.0749999999999993</v>
      </c>
      <c r="T568" s="304">
        <f t="shared" ca="1" si="233"/>
        <v>79.21575</v>
      </c>
      <c r="U568" s="311">
        <f t="shared" ca="1" si="234"/>
        <v>0</v>
      </c>
      <c r="V568" s="306">
        <f t="shared" ca="1" si="235"/>
        <v>1.0796099363626748</v>
      </c>
      <c r="W568" s="304">
        <f t="shared" ca="1" si="236"/>
        <v>7.3196735784994447</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7.3181758907937171</v>
      </c>
      <c r="AH568" s="304">
        <f t="shared" ca="1" si="260"/>
        <v>-0.87728749710295073</v>
      </c>
    </row>
    <row r="569" spans="1:34" x14ac:dyDescent="0.2">
      <c r="A569" s="347">
        <f t="shared" ca="1" si="238"/>
        <v>0.1</v>
      </c>
      <c r="B569" s="304">
        <f t="shared" ca="1" si="239"/>
        <v>20.499999999999979</v>
      </c>
      <c r="D569" s="306">
        <f t="shared" ca="1" si="240"/>
        <v>-0.48926053533186947</v>
      </c>
      <c r="E569" s="307">
        <f t="shared" ca="1" si="241"/>
        <v>-9.0469168470055745</v>
      </c>
      <c r="F569" s="304">
        <f t="shared" ca="1" si="242"/>
        <v>9.060136881309603</v>
      </c>
      <c r="G569" s="306">
        <f t="shared" ca="1" si="243"/>
        <v>24.690767529236847</v>
      </c>
      <c r="H569" s="307">
        <f t="shared" ca="1" si="244"/>
        <v>-39.490357234959426</v>
      </c>
      <c r="I569" s="304">
        <f t="shared" ca="1" si="245"/>
        <v>46.573837245040579</v>
      </c>
      <c r="J569" s="306">
        <f t="shared" ca="1" si="246"/>
        <v>593.6152218778775</v>
      </c>
      <c r="K569" s="307">
        <f t="shared" ca="1" si="247"/>
        <v>1257.8287058965454</v>
      </c>
      <c r="L569" s="304">
        <f t="shared" ca="1" si="232"/>
        <v>1390.8673858504628</v>
      </c>
      <c r="M569" s="306">
        <f t="shared" ca="1" si="248"/>
        <v>-1.0120277852289492</v>
      </c>
      <c r="N569" s="304">
        <f t="shared" ca="1" si="249"/>
        <v>-57.984920843590906</v>
      </c>
      <c r="P569" s="310">
        <f t="shared" ca="1" si="250"/>
        <v>23</v>
      </c>
      <c r="Q569" s="304">
        <f t="shared" ca="1" si="251"/>
        <v>0</v>
      </c>
      <c r="R569" s="306">
        <f t="shared" ca="1" si="252"/>
        <v>0</v>
      </c>
      <c r="S569" s="307">
        <f t="shared" ca="1" si="253"/>
        <v>8.0749999999999993</v>
      </c>
      <c r="T569" s="304">
        <f t="shared" ca="1" si="233"/>
        <v>79.21575</v>
      </c>
      <c r="U569" s="311">
        <f t="shared" ca="1" si="234"/>
        <v>0</v>
      </c>
      <c r="V569" s="306">
        <f t="shared" ca="1" si="235"/>
        <v>1.0800331563923209</v>
      </c>
      <c r="W569" s="304">
        <f t="shared" ca="1" si="236"/>
        <v>7.5603055046475323</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7.3518585437489747</v>
      </c>
      <c r="AH569" s="304">
        <f t="shared" ca="1" si="260"/>
        <v>-0.90646112427237713</v>
      </c>
    </row>
    <row r="570" spans="1:34" x14ac:dyDescent="0.2">
      <c r="A570" s="347">
        <f t="shared" ca="1" si="238"/>
        <v>0.1</v>
      </c>
      <c r="B570" s="304">
        <f t="shared" ca="1" si="239"/>
        <v>20.59999999999998</v>
      </c>
      <c r="D570" s="306">
        <f t="shared" ca="1" si="240"/>
        <v>-0.49635155131385938</v>
      </c>
      <c r="E570" s="307">
        <f t="shared" ca="1" si="241"/>
        <v>-9.0161364616429793</v>
      </c>
      <c r="F570" s="304">
        <f t="shared" ca="1" si="242"/>
        <v>9.0297885665977624</v>
      </c>
      <c r="G570" s="306">
        <f t="shared" ca="1" si="243"/>
        <v>24.64113237410546</v>
      </c>
      <c r="H570" s="307">
        <f t="shared" ca="1" si="244"/>
        <v>-40.391970881123726</v>
      </c>
      <c r="I570" s="304">
        <f t="shared" ca="1" si="245"/>
        <v>47.314867814881772</v>
      </c>
      <c r="J570" s="306">
        <f t="shared" ca="1" si="246"/>
        <v>596.08181687304466</v>
      </c>
      <c r="K570" s="307">
        <f t="shared" ca="1" si="247"/>
        <v>1253.8345894907413</v>
      </c>
      <c r="L570" s="304">
        <f t="shared" ca="1" si="232"/>
        <v>1388.3136209841368</v>
      </c>
      <c r="M570" s="306">
        <f t="shared" ca="1" si="248"/>
        <v>-1.0230196832617413</v>
      </c>
      <c r="N570" s="304">
        <f t="shared" ca="1" si="249"/>
        <v>-58.614710209708043</v>
      </c>
      <c r="P570" s="310">
        <f t="shared" ca="1" si="250"/>
        <v>23</v>
      </c>
      <c r="Q570" s="304">
        <f t="shared" ca="1" si="251"/>
        <v>0</v>
      </c>
      <c r="R570" s="306">
        <f t="shared" ca="1" si="252"/>
        <v>0</v>
      </c>
      <c r="S570" s="307">
        <f t="shared" ca="1" si="253"/>
        <v>8.0749999999999993</v>
      </c>
      <c r="T570" s="304">
        <f t="shared" ca="1" si="233"/>
        <v>79.21575</v>
      </c>
      <c r="U570" s="311">
        <f t="shared" ca="1" si="234"/>
        <v>0</v>
      </c>
      <c r="V570" s="306">
        <f t="shared" ca="1" si="235"/>
        <v>1.0804663286138845</v>
      </c>
      <c r="W570" s="304">
        <f t="shared" ca="1" si="236"/>
        <v>7.805931108418906</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7.3817226434303933</v>
      </c>
      <c r="AH570" s="304">
        <f t="shared" ca="1" si="260"/>
        <v>-0.93626074360960165</v>
      </c>
    </row>
    <row r="571" spans="1:34" x14ac:dyDescent="0.2">
      <c r="A571" s="347">
        <f t="shared" ca="1" si="238"/>
        <v>0.1</v>
      </c>
      <c r="B571" s="304">
        <f t="shared" ca="1" si="239"/>
        <v>20.699999999999982</v>
      </c>
      <c r="D571" s="306">
        <f t="shared" ca="1" si="240"/>
        <v>-0.50343709618095844</v>
      </c>
      <c r="E571" s="307">
        <f t="shared" ca="1" si="241"/>
        <v>-8.9847612804195673</v>
      </c>
      <c r="F571" s="304">
        <f t="shared" ca="1" si="242"/>
        <v>8.9988546035558201</v>
      </c>
      <c r="G571" s="306">
        <f t="shared" ca="1" si="243"/>
        <v>24.590788664487363</v>
      </c>
      <c r="H571" s="307">
        <f t="shared" ca="1" si="244"/>
        <v>-41.290447009165682</v>
      </c>
      <c r="I571" s="304">
        <f t="shared" ca="1" si="245"/>
        <v>48.058380136644217</v>
      </c>
      <c r="J571" s="306">
        <f t="shared" ca="1" si="246"/>
        <v>598.54341292497429</v>
      </c>
      <c r="K571" s="307">
        <f t="shared" ca="1" si="247"/>
        <v>1249.7504685962269</v>
      </c>
      <c r="L571" s="304">
        <f t="shared" ca="1" si="232"/>
        <v>1385.6877176739229</v>
      </c>
      <c r="M571" s="306">
        <f t="shared" ca="1" si="248"/>
        <v>-1.0336506091408475</v>
      </c>
      <c r="N571" s="304">
        <f t="shared" ca="1" si="249"/>
        <v>-59.223817394897232</v>
      </c>
      <c r="P571" s="310">
        <f t="shared" ca="1" si="250"/>
        <v>23</v>
      </c>
      <c r="Q571" s="304">
        <f t="shared" ca="1" si="251"/>
        <v>0</v>
      </c>
      <c r="R571" s="306">
        <f t="shared" ca="1" si="252"/>
        <v>0</v>
      </c>
      <c r="S571" s="307">
        <f t="shared" ca="1" si="253"/>
        <v>8.0749999999999993</v>
      </c>
      <c r="T571" s="304">
        <f t="shared" ca="1" si="233"/>
        <v>79.21575</v>
      </c>
      <c r="U571" s="311">
        <f t="shared" ca="1" si="234"/>
        <v>0</v>
      </c>
      <c r="V571" s="306">
        <f t="shared" ca="1" si="235"/>
        <v>1.0809094304384541</v>
      </c>
      <c r="W571" s="304">
        <f t="shared" ca="1" si="236"/>
        <v>8.0564882336478885</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7.4079665033594599</v>
      </c>
      <c r="AH571" s="304">
        <f t="shared" ca="1" si="260"/>
        <v>-0.9666787750363971</v>
      </c>
    </row>
    <row r="572" spans="1:34" x14ac:dyDescent="0.2">
      <c r="A572" s="347">
        <f t="shared" ca="1" si="238"/>
        <v>0.1</v>
      </c>
      <c r="B572" s="304">
        <f t="shared" ca="1" si="239"/>
        <v>20.799999999999983</v>
      </c>
      <c r="D572" s="306">
        <f t="shared" ca="1" si="240"/>
        <v>-0.51051272916215429</v>
      </c>
      <c r="E572" s="307">
        <f t="shared" ca="1" si="241"/>
        <v>-8.9527969603343376</v>
      </c>
      <c r="F572" s="304">
        <f t="shared" ca="1" si="242"/>
        <v>8.9673405566872688</v>
      </c>
      <c r="G572" s="306">
        <f t="shared" ca="1" si="243"/>
        <v>24.539737391571148</v>
      </c>
      <c r="H572" s="307">
        <f t="shared" ca="1" si="244"/>
        <v>-42.185726705199116</v>
      </c>
      <c r="I572" s="304">
        <f t="shared" ca="1" si="245"/>
        <v>48.804039268210424</v>
      </c>
      <c r="J572" s="306">
        <f t="shared" ca="1" si="246"/>
        <v>600.99993922777719</v>
      </c>
      <c r="K572" s="307">
        <f t="shared" ca="1" si="247"/>
        <v>1245.5766599105086</v>
      </c>
      <c r="L572" s="304">
        <f t="shared" ca="1" si="232"/>
        <v>1382.9902901559399</v>
      </c>
      <c r="M572" s="306">
        <f t="shared" ca="1" si="248"/>
        <v>-1.0439360811363629</v>
      </c>
      <c r="N572" s="304">
        <f t="shared" ca="1" si="249"/>
        <v>-59.813131530540268</v>
      </c>
      <c r="P572" s="310">
        <f t="shared" ca="1" si="250"/>
        <v>23</v>
      </c>
      <c r="Q572" s="304">
        <f t="shared" ca="1" si="251"/>
        <v>0</v>
      </c>
      <c r="R572" s="306">
        <f t="shared" ca="1" si="252"/>
        <v>0</v>
      </c>
      <c r="S572" s="307">
        <f t="shared" ca="1" si="253"/>
        <v>8.0749999999999993</v>
      </c>
      <c r="T572" s="304">
        <f t="shared" ca="1" si="233"/>
        <v>79.21575</v>
      </c>
      <c r="U572" s="311">
        <f t="shared" ca="1" si="234"/>
        <v>0</v>
      </c>
      <c r="V572" s="306">
        <f t="shared" ca="1" si="235"/>
        <v>1.081362438844077</v>
      </c>
      <c r="W572" s="304">
        <f t="shared" ca="1" si="236"/>
        <v>8.3119138007250388</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7.4307764187177092</v>
      </c>
      <c r="AH572" s="304">
        <f t="shared" ca="1" si="260"/>
        <v>-0.99770752119478501</v>
      </c>
    </row>
    <row r="573" spans="1:34" x14ac:dyDescent="0.2">
      <c r="A573" s="347">
        <f t="shared" ca="1" si="238"/>
        <v>0.1</v>
      </c>
      <c r="B573" s="304">
        <f t="shared" ca="1" si="239"/>
        <v>20.899999999999984</v>
      </c>
      <c r="D573" s="306">
        <f t="shared" ca="1" si="240"/>
        <v>-0.51757422759374672</v>
      </c>
      <c r="E573" s="307">
        <f t="shared" ca="1" si="241"/>
        <v>-8.9202494469878122</v>
      </c>
      <c r="F573" s="304">
        <f t="shared" ca="1" si="242"/>
        <v>8.935252278338627</v>
      </c>
      <c r="G573" s="306">
        <f t="shared" ca="1" si="243"/>
        <v>24.487979968811771</v>
      </c>
      <c r="H573" s="307">
        <f t="shared" ca="1" si="244"/>
        <v>-43.077751649897898</v>
      </c>
      <c r="I573" s="304">
        <f t="shared" ca="1" si="245"/>
        <v>49.551527223317827</v>
      </c>
      <c r="J573" s="306">
        <f t="shared" ca="1" si="246"/>
        <v>603.45132509579639</v>
      </c>
      <c r="K573" s="307">
        <f t="shared" ca="1" si="247"/>
        <v>1241.3134859927538</v>
      </c>
      <c r="L573" s="304">
        <f t="shared" ca="1" si="232"/>
        <v>1380.2219648546952</v>
      </c>
      <c r="M573" s="306">
        <f t="shared" ca="1" si="248"/>
        <v>-1.0538908980954478</v>
      </c>
      <c r="N573" s="304">
        <f t="shared" ca="1" si="249"/>
        <v>-60.38350052812109</v>
      </c>
      <c r="P573" s="310">
        <f t="shared" ca="1" si="250"/>
        <v>23</v>
      </c>
      <c r="Q573" s="304">
        <f t="shared" ca="1" si="251"/>
        <v>0</v>
      </c>
      <c r="R573" s="306">
        <f t="shared" ca="1" si="252"/>
        <v>0</v>
      </c>
      <c r="S573" s="307">
        <f t="shared" ca="1" si="253"/>
        <v>8.0749999999999993</v>
      </c>
      <c r="T573" s="304">
        <f t="shared" ca="1" si="233"/>
        <v>79.21575</v>
      </c>
      <c r="U573" s="311">
        <f t="shared" ca="1" si="234"/>
        <v>0</v>
      </c>
      <c r="V573" s="306">
        <f t="shared" ca="1" si="235"/>
        <v>1.0818253303785699</v>
      </c>
      <c r="W573" s="304">
        <f t="shared" ca="1" si="236"/>
        <v>8.5721438309890097</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7.4503273732893307</v>
      </c>
      <c r="AH573" s="304">
        <f t="shared" ca="1" si="260"/>
        <v>-1.029339170368426</v>
      </c>
    </row>
    <row r="574" spans="1:34" x14ac:dyDescent="0.2">
      <c r="A574" s="347">
        <f t="shared" ca="1" si="238"/>
        <v>0.1</v>
      </c>
      <c r="B574" s="304">
        <f t="shared" ca="1" si="239"/>
        <v>20.999999999999986</v>
      </c>
      <c r="D574" s="306">
        <f t="shared" ca="1" si="240"/>
        <v>-0.52461757468454184</v>
      </c>
      <c r="E574" s="307">
        <f t="shared" ca="1" si="241"/>
        <v>-8.8871249559083569</v>
      </c>
      <c r="F574" s="304">
        <f t="shared" ca="1" si="242"/>
        <v>8.9025958900534743</v>
      </c>
      <c r="G574" s="306">
        <f t="shared" ca="1" si="243"/>
        <v>24.435518211343318</v>
      </c>
      <c r="H574" s="307">
        <f t="shared" ca="1" si="244"/>
        <v>-43.966464145488736</v>
      </c>
      <c r="I574" s="304">
        <f t="shared" ca="1" si="245"/>
        <v>50.300541942542104</v>
      </c>
      <c r="J574" s="306">
        <f t="shared" ca="1" si="246"/>
        <v>605.8975000048041</v>
      </c>
      <c r="K574" s="307">
        <f t="shared" ca="1" si="247"/>
        <v>1236.9612752029846</v>
      </c>
      <c r="L574" s="304">
        <f t="shared" ca="1" si="232"/>
        <v>1377.3833804950114</v>
      </c>
      <c r="M574" s="306">
        <f t="shared" ca="1" si="248"/>
        <v>-1.0635291657880717</v>
      </c>
      <c r="N574" s="304">
        <f t="shared" ca="1" si="249"/>
        <v>-60.935732588725728</v>
      </c>
      <c r="P574" s="310">
        <f t="shared" ca="1" si="250"/>
        <v>23</v>
      </c>
      <c r="Q574" s="304">
        <f t="shared" ca="1" si="251"/>
        <v>0</v>
      </c>
      <c r="R574" s="306">
        <f t="shared" ca="1" si="252"/>
        <v>0</v>
      </c>
      <c r="S574" s="307">
        <f t="shared" ca="1" si="253"/>
        <v>8.0749999999999993</v>
      </c>
      <c r="T574" s="304">
        <f t="shared" ca="1" si="233"/>
        <v>79.21575</v>
      </c>
      <c r="U574" s="311">
        <f t="shared" ca="1" si="234"/>
        <v>0</v>
      </c>
      <c r="V574" s="306">
        <f t="shared" ca="1" si="235"/>
        <v>1.0822980811625862</v>
      </c>
      <c r="W574" s="304">
        <f t="shared" ca="1" si="236"/>
        <v>8.83711347185492</v>
      </c>
      <c r="Y574" s="314" t="str">
        <f t="shared" ca="1" si="254"/>
        <v/>
      </c>
      <c r="Z574" s="315" t="str">
        <f t="shared" ca="1" si="255"/>
        <v/>
      </c>
      <c r="AA574" s="316" t="str">
        <f t="shared" ca="1" si="256"/>
        <v/>
      </c>
      <c r="AC574" s="310">
        <f t="shared" ca="1" si="257"/>
        <v>20.999999999999986</v>
      </c>
      <c r="AD574" s="323">
        <f t="shared" ca="1" si="258"/>
        <v>605.8975000048041</v>
      </c>
      <c r="AE574" s="324" t="e">
        <f t="shared" ca="1" si="237"/>
        <v>#N/A</v>
      </c>
      <c r="AG574" s="306">
        <f t="shared" ca="1" si="259"/>
        <v>7.4667837260515171</v>
      </c>
      <c r="AH574" s="304">
        <f t="shared" ca="1" si="260"/>
        <v>-1.061565799503283</v>
      </c>
    </row>
    <row r="575" spans="1:34" x14ac:dyDescent="0.2">
      <c r="A575" s="347">
        <f t="shared" ca="1" si="238"/>
        <v>0.1</v>
      </c>
      <c r="B575" s="304">
        <f t="shared" ca="1" si="239"/>
        <v>21.099999999999987</v>
      </c>
      <c r="D575" s="306">
        <f t="shared" ca="1" si="240"/>
        <v>-0.53163894804862988</v>
      </c>
      <c r="E575" s="307">
        <f t="shared" ca="1" si="241"/>
        <v>-8.8534299552986457</v>
      </c>
      <c r="F575" s="304">
        <f t="shared" ca="1" si="242"/>
        <v>8.8693777653486841</v>
      </c>
      <c r="G575" s="306">
        <f t="shared" ca="1" si="243"/>
        <v>24.382354316538454</v>
      </c>
      <c r="H575" s="307">
        <f t="shared" ca="1" si="244"/>
        <v>-44.851807141018604</v>
      </c>
      <c r="I575" s="304">
        <f t="shared" ca="1" si="245"/>
        <v>51.050796329071588</v>
      </c>
      <c r="J575" s="306">
        <f t="shared" ca="1" si="246"/>
        <v>608.33839363119819</v>
      </c>
      <c r="K575" s="307">
        <f t="shared" ca="1" si="247"/>
        <v>1232.5203616386591</v>
      </c>
      <c r="L575" s="304">
        <f t="shared" ca="1" si="232"/>
        <v>1374.4751882153703</v>
      </c>
      <c r="M575" s="306">
        <f t="shared" ca="1" si="248"/>
        <v>-1.0728643240205737</v>
      </c>
      <c r="N575" s="304">
        <f t="shared" ca="1" si="249"/>
        <v>-61.470597756534907</v>
      </c>
      <c r="P575" s="310">
        <f t="shared" ca="1" si="250"/>
        <v>23</v>
      </c>
      <c r="Q575" s="304">
        <f t="shared" ca="1" si="251"/>
        <v>0</v>
      </c>
      <c r="R575" s="306">
        <f t="shared" ca="1" si="252"/>
        <v>0</v>
      </c>
      <c r="S575" s="307">
        <f t="shared" ca="1" si="253"/>
        <v>8.0749999999999993</v>
      </c>
      <c r="T575" s="304">
        <f t="shared" ca="1" si="233"/>
        <v>79.21575</v>
      </c>
      <c r="U575" s="311">
        <f t="shared" ca="1" si="234"/>
        <v>0</v>
      </c>
      <c r="V575" s="306">
        <f t="shared" ca="1" si="235"/>
        <v>1.0827806668929214</v>
      </c>
      <c r="W575" s="304">
        <f t="shared" ca="1" si="236"/>
        <v>9.1067570226181331</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7.480299872854939</v>
      </c>
      <c r="AH575" s="304">
        <f t="shared" ca="1" si="260"/>
        <v>-1.0943793773194948</v>
      </c>
    </row>
    <row r="576" spans="1:34" x14ac:dyDescent="0.2">
      <c r="A576" s="347">
        <f t="shared" ca="1" si="238"/>
        <v>0.1</v>
      </c>
      <c r="B576" s="304">
        <f t="shared" ca="1" si="239"/>
        <v>21.199999999999989</v>
      </c>
      <c r="D576" s="306">
        <f t="shared" ca="1" si="240"/>
        <v>-0.53863470897285204</v>
      </c>
      <c r="E576" s="307">
        <f t="shared" ca="1" si="241"/>
        <v>-8.8191711500590309</v>
      </c>
      <c r="F576" s="304">
        <f t="shared" ca="1" si="242"/>
        <v>8.835604513769491</v>
      </c>
      <c r="G576" s="306">
        <f t="shared" ca="1" si="243"/>
        <v>24.32849084564117</v>
      </c>
      <c r="H576" s="307">
        <f t="shared" ca="1" si="244"/>
        <v>-45.733724256024509</v>
      </c>
      <c r="I576" s="304">
        <f t="shared" ca="1" si="245"/>
        <v>51.802017346359499</v>
      </c>
      <c r="J576" s="306">
        <f t="shared" ca="1" si="246"/>
        <v>610.77393588930715</v>
      </c>
      <c r="K576" s="307">
        <f t="shared" ca="1" si="247"/>
        <v>1227.991085068807</v>
      </c>
      <c r="L576" s="304">
        <f t="shared" ca="1" si="232"/>
        <v>1371.4980516829696</v>
      </c>
      <c r="M576" s="306">
        <f t="shared" ca="1" si="248"/>
        <v>-1.0819091741069029</v>
      </c>
      <c r="N576" s="304">
        <f t="shared" ca="1" si="249"/>
        <v>-61.988829492810105</v>
      </c>
      <c r="P576" s="310">
        <f t="shared" ca="1" si="250"/>
        <v>23</v>
      </c>
      <c r="Q576" s="304">
        <f t="shared" ca="1" si="251"/>
        <v>0</v>
      </c>
      <c r="R576" s="306">
        <f t="shared" ca="1" si="252"/>
        <v>0</v>
      </c>
      <c r="S576" s="307">
        <f t="shared" ca="1" si="253"/>
        <v>8.0749999999999993</v>
      </c>
      <c r="T576" s="304">
        <f t="shared" ca="1" si="233"/>
        <v>79.21575</v>
      </c>
      <c r="U576" s="311">
        <f t="shared" ca="1" si="234"/>
        <v>0</v>
      </c>
      <c r="V576" s="306">
        <f t="shared" ca="1" si="235"/>
        <v>1.0832730628460303</v>
      </c>
      <c r="W576" s="304">
        <f t="shared" ca="1" si="236"/>
        <v>9.3810079608759445</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7.491020880059132</v>
      </c>
      <c r="AH576" s="304">
        <f t="shared" ca="1" si="260"/>
        <v>-1.1277717675068897</v>
      </c>
    </row>
    <row r="577" spans="1:34" x14ac:dyDescent="0.2">
      <c r="A577" s="347">
        <f t="shared" ca="1" si="238"/>
        <v>0.1</v>
      </c>
      <c r="B577" s="304">
        <f t="shared" ca="1" si="239"/>
        <v>21.29999999999999</v>
      </c>
      <c r="D577" s="306">
        <f t="shared" ca="1" si="240"/>
        <v>-0.54560139238359562</v>
      </c>
      <c r="E577" s="307">
        <f t="shared" ca="1" si="241"/>
        <v>-8.7843554669588144</v>
      </c>
      <c r="F577" s="304">
        <f t="shared" ca="1" si="242"/>
        <v>8.8012829660942113</v>
      </c>
      <c r="G577" s="306">
        <f t="shared" ca="1" si="243"/>
        <v>24.273930706402812</v>
      </c>
      <c r="H577" s="307">
        <f t="shared" ca="1" si="244"/>
        <v>-46.612159802720392</v>
      </c>
      <c r="I577" s="304">
        <f t="shared" ca="1" si="245"/>
        <v>52.553945174587874</v>
      </c>
      <c r="J577" s="306">
        <f t="shared" ca="1" si="246"/>
        <v>613.20405696690932</v>
      </c>
      <c r="K577" s="307">
        <f t="shared" ca="1" si="247"/>
        <v>1223.3737908658698</v>
      </c>
      <c r="L577" s="304">
        <f t="shared" ca="1" si="232"/>
        <v>1368.452647210785</v>
      </c>
      <c r="M577" s="306">
        <f t="shared" ca="1" si="248"/>
        <v>-1.0906759063666747</v>
      </c>
      <c r="N577" s="304">
        <f t="shared" ca="1" si="249"/>
        <v>-62.491126251416212</v>
      </c>
      <c r="P577" s="310">
        <f t="shared" ca="1" si="250"/>
        <v>23</v>
      </c>
      <c r="Q577" s="304">
        <f t="shared" ca="1" si="251"/>
        <v>0</v>
      </c>
      <c r="R577" s="306">
        <f t="shared" ca="1" si="252"/>
        <v>0</v>
      </c>
      <c r="S577" s="307">
        <f t="shared" ca="1" si="253"/>
        <v>8.0749999999999993</v>
      </c>
      <c r="T577" s="304">
        <f t="shared" ca="1" si="233"/>
        <v>79.21575</v>
      </c>
      <c r="U577" s="311">
        <f t="shared" ca="1" si="234"/>
        <v>0</v>
      </c>
      <c r="V577" s="306">
        <f t="shared" ca="1" si="235"/>
        <v>1.0837752438817554</v>
      </c>
      <c r="W577" s="304">
        <f t="shared" ca="1" si="236"/>
        <v>9.6597989695132203</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7.4990830881246149</v>
      </c>
      <c r="AH577" s="304">
        <f t="shared" ca="1" si="260"/>
        <v>-1.161734731997021</v>
      </c>
    </row>
    <row r="578" spans="1:34" x14ac:dyDescent="0.2">
      <c r="A578" s="347">
        <f t="shared" ca="1" si="238"/>
        <v>0.1</v>
      </c>
      <c r="B578" s="304">
        <f t="shared" ca="1" si="239"/>
        <v>21.399999999999991</v>
      </c>
      <c r="D578" s="306">
        <f t="shared" ca="1" si="240"/>
        <v>-0.55253569747619435</v>
      </c>
      <c r="E578" s="307">
        <f t="shared" ca="1" si="241"/>
        <v>-8.7489900408393897</v>
      </c>
      <c r="F578" s="304">
        <f t="shared" ca="1" si="242"/>
        <v>8.7664201605725207</v>
      </c>
      <c r="G578" s="306">
        <f t="shared" ca="1" si="243"/>
        <v>24.218677136655192</v>
      </c>
      <c r="H578" s="307">
        <f t="shared" ca="1" si="244"/>
        <v>-47.487058806804328</v>
      </c>
      <c r="I578" s="304">
        <f t="shared" ca="1" si="245"/>
        <v>53.306332422803557</v>
      </c>
      <c r="J578" s="306">
        <f t="shared" ca="1" si="246"/>
        <v>615.62868735906227</v>
      </c>
      <c r="K578" s="307">
        <f t="shared" ca="1" si="247"/>
        <v>1218.6688299353934</v>
      </c>
      <c r="L578" s="304">
        <f t="shared" ca="1" si="232"/>
        <v>1365.3396638769207</v>
      </c>
      <c r="M578" s="306">
        <f t="shared" ca="1" si="248"/>
        <v>-1.0991761273860687</v>
      </c>
      <c r="N578" s="304">
        <f t="shared" ca="1" si="249"/>
        <v>-62.978153040755885</v>
      </c>
      <c r="P578" s="310">
        <f t="shared" ca="1" si="250"/>
        <v>23</v>
      </c>
      <c r="Q578" s="304">
        <f t="shared" ca="1" si="251"/>
        <v>0</v>
      </c>
      <c r="R578" s="306">
        <f t="shared" ca="1" si="252"/>
        <v>0</v>
      </c>
      <c r="S578" s="307">
        <f t="shared" ca="1" si="253"/>
        <v>8.0749999999999993</v>
      </c>
      <c r="T578" s="304">
        <f t="shared" ca="1" si="233"/>
        <v>79.21575</v>
      </c>
      <c r="U578" s="311">
        <f t="shared" ca="1" si="234"/>
        <v>0</v>
      </c>
      <c r="V578" s="306">
        <f t="shared" ca="1" si="235"/>
        <v>1.0842871844472441</v>
      </c>
      <c r="W578" s="304">
        <f t="shared" ca="1" si="236"/>
        <v>9.9430619642007834</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7.5046146840631858</v>
      </c>
      <c r="AH578" s="304">
        <f t="shared" ca="1" si="260"/>
        <v>-1.1962599343050428</v>
      </c>
    </row>
    <row r="579" spans="1:34" x14ac:dyDescent="0.2">
      <c r="A579" s="347">
        <f t="shared" ca="1" si="238"/>
        <v>0.1</v>
      </c>
      <c r="B579" s="304">
        <f t="shared" ca="1" si="239"/>
        <v>21.499999999999993</v>
      </c>
      <c r="D579" s="306">
        <f t="shared" ca="1" si="240"/>
        <v>-0.55943447896966814</v>
      </c>
      <c r="E579" s="307">
        <f t="shared" ca="1" si="241"/>
        <v>-8.7130822017450811</v>
      </c>
      <c r="F579" s="304">
        <f t="shared" ca="1" si="242"/>
        <v>8.7310233300929259</v>
      </c>
      <c r="G579" s="306">
        <f t="shared" ca="1" si="243"/>
        <v>24.162733688758223</v>
      </c>
      <c r="H579" s="307">
        <f t="shared" ca="1" si="244"/>
        <v>-48.358367026978833</v>
      </c>
      <c r="I579" s="304">
        <f t="shared" ca="1" si="245"/>
        <v>54.058943393575916</v>
      </c>
      <c r="J579" s="306">
        <f t="shared" ca="1" si="246"/>
        <v>618.04775790033295</v>
      </c>
      <c r="K579" s="307">
        <f t="shared" ca="1" si="247"/>
        <v>1213.8765586437044</v>
      </c>
      <c r="L579" s="304">
        <f t="shared" ca="1" si="232"/>
        <v>1362.1598036465145</v>
      </c>
      <c r="M579" s="306">
        <f t="shared" ca="1" si="248"/>
        <v>-1.1074208868337496</v>
      </c>
      <c r="N579" s="304">
        <f t="shared" ca="1" si="249"/>
        <v>-63.450542960208608</v>
      </c>
      <c r="P579" s="310">
        <f t="shared" ca="1" si="250"/>
        <v>23</v>
      </c>
      <c r="Q579" s="304">
        <f t="shared" ca="1" si="251"/>
        <v>0</v>
      </c>
      <c r="R579" s="306">
        <f t="shared" ca="1" si="252"/>
        <v>0</v>
      </c>
      <c r="S579" s="307">
        <f t="shared" ca="1" si="253"/>
        <v>8.0749999999999993</v>
      </c>
      <c r="T579" s="304">
        <f t="shared" ca="1" si="233"/>
        <v>79.21575</v>
      </c>
      <c r="U579" s="311">
        <f t="shared" ca="1" si="234"/>
        <v>0</v>
      </c>
      <c r="V579" s="306">
        <f t="shared" ca="1" si="235"/>
        <v>1.0848088585810451</v>
      </c>
      <c r="W579" s="304">
        <f t="shared" ca="1" si="236"/>
        <v>10.230728121358268</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7.5077362423513208</v>
      </c>
      <c r="AH579" s="304">
        <f t="shared" ca="1" si="260"/>
        <v>-1.2313389429350816</v>
      </c>
    </row>
    <row r="580" spans="1:34" x14ac:dyDescent="0.2">
      <c r="A580" s="347">
        <f t="shared" ca="1" si="238"/>
        <v>0.1</v>
      </c>
      <c r="B580" s="304">
        <f t="shared" ca="1" si="239"/>
        <v>21.599999999999994</v>
      </c>
      <c r="D580" s="306">
        <f t="shared" ca="1" si="240"/>
        <v>-0.56629473894970894</v>
      </c>
      <c r="E580" s="307">
        <f t="shared" ca="1" si="241"/>
        <v>-8.6766394628883337</v>
      </c>
      <c r="F580" s="304">
        <f t="shared" ca="1" si="242"/>
        <v>8.6950998901860395</v>
      </c>
      <c r="G580" s="306">
        <f t="shared" ca="1" si="243"/>
        <v>24.106104214863251</v>
      </c>
      <c r="H580" s="307">
        <f t="shared" ca="1" si="244"/>
        <v>-49.226030973267669</v>
      </c>
      <c r="I580" s="304">
        <f t="shared" ca="1" si="245"/>
        <v>54.811553397061793</v>
      </c>
      <c r="J580" s="306">
        <f t="shared" ca="1" si="246"/>
        <v>620.46119979551406</v>
      </c>
      <c r="K580" s="307">
        <f t="shared" ca="1" si="247"/>
        <v>1208.9973387436921</v>
      </c>
      <c r="L580" s="304">
        <f t="shared" ref="L580:L643" ca="1" si="261">SQRT(pos_x^2+pos_z^2)</f>
        <v>1358.9137814964636</v>
      </c>
      <c r="M580" s="306">
        <f t="shared" ca="1" si="248"/>
        <v>-1.1154207036709394</v>
      </c>
      <c r="N580" s="304">
        <f t="shared" ca="1" si="249"/>
        <v>-63.908898701857275</v>
      </c>
      <c r="P580" s="310">
        <f t="shared" ca="1" si="250"/>
        <v>23</v>
      </c>
      <c r="Q580" s="304">
        <f t="shared" ca="1" si="251"/>
        <v>0</v>
      </c>
      <c r="R580" s="306">
        <f t="shared" ca="1" si="252"/>
        <v>0</v>
      </c>
      <c r="S580" s="307">
        <f t="shared" ca="1" si="253"/>
        <v>8.0749999999999993</v>
      </c>
      <c r="T580" s="304">
        <f t="shared" ref="T580:T643" ca="1" si="262">m*g</f>
        <v>79.21575</v>
      </c>
      <c r="U580" s="311">
        <f t="shared" ref="U580:U643" ca="1" si="263">IF(pos_xz&lt;L_rampe,Poids*COS(Beta),0)</f>
        <v>0</v>
      </c>
      <c r="V580" s="306">
        <f t="shared" ref="V580:V643" ca="1" si="264">Rho_moyen*(20000-Alt_rampe-pos_z)/(20000+Alt_rampe+pos_z)</f>
        <v>1.0853402399173719</v>
      </c>
      <c r="W580" s="304">
        <f t="shared" ref="W580:W643" ca="1" si="265">1/2*Rho*Sref*Cx*vit_xz^2</f>
        <v>10.522727906535534</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7.5085612344537891</v>
      </c>
      <c r="AH580" s="304">
        <f t="shared" ca="1" si="260"/>
        <v>-1.2669632348431292</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-0.57311361926344284</v>
      </c>
      <c r="E581" s="307">
        <f t="shared" ref="E581:E644" ca="1" si="270">IF(AND(L580&lt;L_rampe,Poussee&lt;Poids*SIN(M580)),0,(-W580+Poussee)/m*SIN(M580)+U580/m*COS(M580)-Poids/m)</f>
        <v>-8.6396695093656461</v>
      </c>
      <c r="F581" s="304">
        <f t="shared" ref="F581:F644" ca="1" si="271">SQRT(acc_x^2+acc_z^2)</f>
        <v>8.6586574277798789</v>
      </c>
      <c r="G581" s="306">
        <f t="shared" ref="G581:G644" ca="1" si="272">G580+acc_x*pas</f>
        <v>24.048792852936906</v>
      </c>
      <c r="H581" s="307">
        <f t="shared" ref="H581:H644" ca="1" si="273">H580+acc_z*pas</f>
        <v>-50.089997924204233</v>
      </c>
      <c r="I581" s="304">
        <f t="shared" ref="I581:I644" ca="1" si="274">SQRT(vit_x^2+vit_z^2)</f>
        <v>55.56394811143511</v>
      </c>
      <c r="J581" s="306">
        <f t="shared" ref="J581:J644" ca="1" si="275">J580+0.5*(vit_x+G580)*pas*(K580&gt;=0)</f>
        <v>622.86894464890406</v>
      </c>
      <c r="K581" s="307">
        <f t="shared" ref="K581:K644" ca="1" si="276">K580+0.5*(vit_z+H580)*pas</f>
        <v>1204.0315372988184</v>
      </c>
      <c r="L581" s="304">
        <f t="shared" ca="1" si="261"/>
        <v>1355.6023255432233</v>
      </c>
      <c r="M581" s="306">
        <f t="shared" ref="M581:M644" ca="1" si="277">IF(AND(L580&gt;L_rampe,G581&gt;0),ATAN2(G581,H581),$M$4)</f>
        <v>-1.123185591633816</v>
      </c>
      <c r="N581" s="304">
        <f t="shared" ref="N581:N644" ca="1" si="278">DEGREES(Beta)</f>
        <v>-64.353794010522051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8.0749999999999993</v>
      </c>
      <c r="T581" s="304">
        <f t="shared" ca="1" si="262"/>
        <v>79.21575</v>
      </c>
      <c r="U581" s="311">
        <f t="shared" ca="1" si="263"/>
        <v>0</v>
      </c>
      <c r="V581" s="306">
        <f t="shared" ca="1" si="264"/>
        <v>1.0858813016905233</v>
      </c>
      <c r="W581" s="304">
        <f t="shared" ca="1" si="265"/>
        <v>10.818991103169049</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7.5071965075152445</v>
      </c>
      <c r="AH581" s="304">
        <f t="shared" ref="AH581:AH644" ca="1" si="289">IF(AND(L580&lt;L_rampe,Poussee&lt;Poids*SIN(M580)), g*SIN(M580), (-W580+Poussee)/m)</f>
        <v>-1.303124198951769</v>
      </c>
    </row>
    <row r="582" spans="1:34" x14ac:dyDescent="0.2">
      <c r="A582" s="347">
        <f t="shared" ca="1" si="267"/>
        <v>0.1</v>
      </c>
      <c r="B582" s="304">
        <f t="shared" ca="1" si="268"/>
        <v>21.799999999999997</v>
      </c>
      <c r="D582" s="306">
        <f t="shared" ca="1" si="269"/>
        <v>-0.57988839443052242</v>
      </c>
      <c r="E582" s="307">
        <f t="shared" ca="1" si="270"/>
        <v>-8.6021801875495072</v>
      </c>
      <c r="F582" s="304">
        <f t="shared" ca="1" si="271"/>
        <v>8.6217036906324083</v>
      </c>
      <c r="G582" s="306">
        <f t="shared" ca="1" si="272"/>
        <v>23.990804013493854</v>
      </c>
      <c r="H582" s="307">
        <f t="shared" ca="1" si="273"/>
        <v>-50.950215942959183</v>
      </c>
      <c r="I582" s="304">
        <f t="shared" ca="1" si="274"/>
        <v>56.315922986736574</v>
      </c>
      <c r="J582" s="306">
        <f t="shared" ca="1" si="275"/>
        <v>625.27092449222562</v>
      </c>
      <c r="K582" s="307">
        <f t="shared" ca="1" si="276"/>
        <v>1198.9795266054603</v>
      </c>
      <c r="L582" s="304">
        <f t="shared" ca="1" si="261"/>
        <v>1352.2261771739284</v>
      </c>
      <c r="M582" s="306">
        <f t="shared" ca="1" si="277"/>
        <v>-1.1307250838987111</v>
      </c>
      <c r="N582" s="304">
        <f t="shared" ca="1" si="278"/>
        <v>-64.78577509697206</v>
      </c>
      <c r="P582" s="310">
        <f t="shared" ca="1" si="279"/>
        <v>23</v>
      </c>
      <c r="Q582" s="304">
        <f t="shared" ca="1" si="280"/>
        <v>0</v>
      </c>
      <c r="R582" s="306">
        <f t="shared" ca="1" si="281"/>
        <v>0</v>
      </c>
      <c r="S582" s="307">
        <f t="shared" ca="1" si="282"/>
        <v>8.0749999999999993</v>
      </c>
      <c r="T582" s="304">
        <f t="shared" ca="1" si="262"/>
        <v>79.21575</v>
      </c>
      <c r="U582" s="311">
        <f t="shared" ca="1" si="263"/>
        <v>0</v>
      </c>
      <c r="V582" s="306">
        <f t="shared" ca="1" si="264"/>
        <v>1.0864320167394514</v>
      </c>
      <c r="W582" s="304">
        <f t="shared" ca="1" si="265"/>
        <v>11.119446841671691</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7.5037427330815927</v>
      </c>
      <c r="AH582" s="304">
        <f t="shared" ca="1" si="289"/>
        <v>-1.3398131397113375</v>
      </c>
    </row>
    <row r="583" spans="1:34" x14ac:dyDescent="0.2">
      <c r="A583" s="347">
        <f t="shared" ca="1" si="267"/>
        <v>0.1</v>
      </c>
      <c r="B583" s="304">
        <f t="shared" ca="1" si="268"/>
        <v>21.9</v>
      </c>
      <c r="D583" s="306">
        <f t="shared" ca="1" si="269"/>
        <v>-0.58661646503639076</v>
      </c>
      <c r="E583" s="307">
        <f t="shared" ca="1" si="270"/>
        <v>-8.5641794950895118</v>
      </c>
      <c r="F583" s="304">
        <f t="shared" ca="1" si="271"/>
        <v>8.5842465773743601</v>
      </c>
      <c r="G583" s="306">
        <f t="shared" ca="1" si="272"/>
        <v>23.932142366990213</v>
      </c>
      <c r="H583" s="307">
        <f t="shared" ca="1" si="273"/>
        <v>-51.806633892468135</v>
      </c>
      <c r="I583" s="304">
        <f t="shared" ca="1" si="274"/>
        <v>57.067282689314339</v>
      </c>
      <c r="J583" s="306">
        <f t="shared" ca="1" si="275"/>
        <v>627.6670718112498</v>
      </c>
      <c r="K583" s="307">
        <f t="shared" ca="1" si="276"/>
        <v>1193.8416841136889</v>
      </c>
      <c r="L583" s="304">
        <f t="shared" ca="1" si="261"/>
        <v>1348.7860911810728</v>
      </c>
      <c r="M583" s="306">
        <f t="shared" ca="1" si="277"/>
        <v>-1.138048256867179</v>
      </c>
      <c r="N583" s="304">
        <f t="shared" ca="1" si="278"/>
        <v>-65.20536200070957</v>
      </c>
      <c r="P583" s="310">
        <f t="shared" ca="1" si="279"/>
        <v>23</v>
      </c>
      <c r="Q583" s="304">
        <f t="shared" ca="1" si="280"/>
        <v>0</v>
      </c>
      <c r="R583" s="306">
        <f t="shared" ca="1" si="281"/>
        <v>0</v>
      </c>
      <c r="S583" s="307">
        <f t="shared" ca="1" si="282"/>
        <v>8.0749999999999993</v>
      </c>
      <c r="T583" s="304">
        <f t="shared" ca="1" si="262"/>
        <v>79.21575</v>
      </c>
      <c r="U583" s="311">
        <f t="shared" ca="1" si="263"/>
        <v>0</v>
      </c>
      <c r="V583" s="306">
        <f t="shared" ca="1" si="264"/>
        <v>1.0869923575124669</v>
      </c>
      <c r="W583" s="304">
        <f t="shared" ca="1" si="265"/>
        <v>11.424023628816251</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7.4982948269311001</v>
      </c>
      <c r="AH583" s="304">
        <f t="shared" ca="1" si="289"/>
        <v>-1.3770212807023767</v>
      </c>
    </row>
    <row r="584" spans="1:34" x14ac:dyDescent="0.2">
      <c r="A584" s="347">
        <f t="shared" ca="1" si="267"/>
        <v>0.1</v>
      </c>
      <c r="B584" s="304">
        <f t="shared" ca="1" si="268"/>
        <v>22</v>
      </c>
      <c r="D584" s="306">
        <f t="shared" ca="1" si="269"/>
        <v>-0.59329535157500746</v>
      </c>
      <c r="E584" s="307">
        <f t="shared" ca="1" si="270"/>
        <v>-8.5256755714630525</v>
      </c>
      <c r="F584" s="304">
        <f t="shared" ca="1" si="271"/>
        <v>8.5462941281026819</v>
      </c>
      <c r="G584" s="306">
        <f t="shared" ca="1" si="272"/>
        <v>23.872812831832711</v>
      </c>
      <c r="H584" s="307">
        <f t="shared" ca="1" si="273"/>
        <v>-52.659201449614443</v>
      </c>
      <c r="I584" s="304">
        <f t="shared" ca="1" si="274"/>
        <v>57.81784058415527</v>
      </c>
      <c r="J584" s="306">
        <f t="shared" ca="1" si="275"/>
        <v>630.05731957119099</v>
      </c>
      <c r="K584" s="307">
        <f t="shared" ca="1" si="276"/>
        <v>1188.6183923465846</v>
      </c>
      <c r="L584" s="304">
        <f t="shared" ca="1" si="261"/>
        <v>1345.2828359009911</v>
      </c>
      <c r="M584" s="306">
        <f t="shared" ca="1" si="277"/>
        <v>-1.1451637530297436</v>
      </c>
      <c r="N584" s="304">
        <f t="shared" ca="1" si="278"/>
        <v>-65.613049899966043</v>
      </c>
      <c r="P584" s="310">
        <f t="shared" ca="1" si="279"/>
        <v>23</v>
      </c>
      <c r="Q584" s="304">
        <f t="shared" ca="1" si="280"/>
        <v>0</v>
      </c>
      <c r="R584" s="306">
        <f t="shared" ca="1" si="281"/>
        <v>0</v>
      </c>
      <c r="S584" s="307">
        <f t="shared" ca="1" si="282"/>
        <v>8.0749999999999993</v>
      </c>
      <c r="T584" s="304">
        <f t="shared" ca="1" si="262"/>
        <v>79.21575</v>
      </c>
      <c r="U584" s="311">
        <f t="shared" ca="1" si="263"/>
        <v>0</v>
      </c>
      <c r="V584" s="306">
        <f t="shared" ca="1" si="264"/>
        <v>1.0875622960720746</v>
      </c>
      <c r="W584" s="304">
        <f t="shared" ca="1" si="265"/>
        <v>11.732649377374745</v>
      </c>
      <c r="Y584" s="314" t="str">
        <f t="shared" ca="1" si="283"/>
        <v/>
      </c>
      <c r="Z584" s="315" t="str">
        <f t="shared" ca="1" si="284"/>
        <v/>
      </c>
      <c r="AA584" s="316" t="str">
        <f t="shared" ca="1" si="285"/>
        <v/>
      </c>
      <c r="AC584" s="310">
        <f t="shared" ca="1" si="286"/>
        <v>22</v>
      </c>
      <c r="AD584" s="323">
        <f t="shared" ca="1" si="287"/>
        <v>630.05731957119099</v>
      </c>
      <c r="AE584" s="324" t="e">
        <f t="shared" ca="1" si="266"/>
        <v>#N/A</v>
      </c>
      <c r="AG584" s="306">
        <f t="shared" ca="1" si="288"/>
        <v>7.490942341244935</v>
      </c>
      <c r="AH584" s="304">
        <f t="shared" ca="1" si="289"/>
        <v>-1.4147397682744585</v>
      </c>
    </row>
    <row r="585" spans="1:34" x14ac:dyDescent="0.2">
      <c r="A585" s="347">
        <f t="shared" ca="1" si="267"/>
        <v>0.1</v>
      </c>
      <c r="B585" s="304">
        <f t="shared" ca="1" si="268"/>
        <v>22.1</v>
      </c>
      <c r="D585" s="306">
        <f t="shared" ca="1" si="269"/>
        <v>-0.59992268870992771</v>
      </c>
      <c r="E585" s="307">
        <f t="shared" ca="1" si="270"/>
        <v>-8.4866766890223566</v>
      </c>
      <c r="F585" s="304">
        <f t="shared" ca="1" si="271"/>
        <v>8.5078545154712426</v>
      </c>
      <c r="G585" s="306">
        <f t="shared" ca="1" si="272"/>
        <v>23.812820562961718</v>
      </c>
      <c r="H585" s="307">
        <f t="shared" ca="1" si="273"/>
        <v>-53.50786911851668</v>
      </c>
      <c r="I585" s="304">
        <f t="shared" ca="1" si="274"/>
        <v>58.56741825254143</v>
      </c>
      <c r="J585" s="306">
        <f t="shared" ca="1" si="275"/>
        <v>632.44160124093071</v>
      </c>
      <c r="K585" s="307">
        <f t="shared" ca="1" si="276"/>
        <v>1183.3100388181781</v>
      </c>
      <c r="L585" s="304">
        <f t="shared" ca="1" si="261"/>
        <v>1341.7171933563609</v>
      </c>
      <c r="M585" s="306">
        <f t="shared" ca="1" si="277"/>
        <v>-1.1520798028848034</v>
      </c>
      <c r="N585" s="304">
        <f t="shared" ca="1" si="278"/>
        <v>-66.009310367563032</v>
      </c>
      <c r="P585" s="310">
        <f t="shared" ca="1" si="279"/>
        <v>23</v>
      </c>
      <c r="Q585" s="304">
        <f t="shared" ca="1" si="280"/>
        <v>0</v>
      </c>
      <c r="R585" s="306">
        <f t="shared" ca="1" si="281"/>
        <v>0</v>
      </c>
      <c r="S585" s="307">
        <f t="shared" ca="1" si="282"/>
        <v>8.0749999999999993</v>
      </c>
      <c r="T585" s="304">
        <f t="shared" ca="1" si="262"/>
        <v>79.21575</v>
      </c>
      <c r="U585" s="311">
        <f t="shared" ca="1" si="263"/>
        <v>0</v>
      </c>
      <c r="V585" s="306">
        <f t="shared" ca="1" si="264"/>
        <v>1.0881418040999284</v>
      </c>
      <c r="W585" s="304">
        <f t="shared" ca="1" si="265"/>
        <v>12.045251435977143</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7.4817698304419205</v>
      </c>
      <c r="AH585" s="304">
        <f t="shared" ca="1" si="289"/>
        <v>-1.4529596752166869</v>
      </c>
    </row>
    <row r="586" spans="1:34" x14ac:dyDescent="0.2">
      <c r="A586" s="347">
        <f t="shared" ca="1" si="267"/>
        <v>0.1</v>
      </c>
      <c r="B586" s="304">
        <f t="shared" ca="1" si="268"/>
        <v>22.200000000000003</v>
      </c>
      <c r="D586" s="306">
        <f t="shared" ca="1" si="269"/>
        <v>-0.60649621992425617</v>
      </c>
      <c r="E586" s="307">
        <f t="shared" ca="1" si="270"/>
        <v>-8.4471912444904458</v>
      </c>
      <c r="F586" s="304">
        <f t="shared" ca="1" si="271"/>
        <v>8.4689360362313799</v>
      </c>
      <c r="G586" s="306">
        <f t="shared" ca="1" si="272"/>
        <v>23.752170940969293</v>
      </c>
      <c r="H586" s="307">
        <f t="shared" ca="1" si="273"/>
        <v>-54.352588242965723</v>
      </c>
      <c r="I586" s="304">
        <f t="shared" ca="1" si="274"/>
        <v>59.315845042605623</v>
      </c>
      <c r="J586" s="306">
        <f t="shared" ca="1" si="275"/>
        <v>634.81985081612731</v>
      </c>
      <c r="K586" s="307">
        <f t="shared" ca="1" si="276"/>
        <v>1177.9170159501041</v>
      </c>
      <c r="L586" s="304">
        <f t="shared" ca="1" si="261"/>
        <v>1338.0899594029572</v>
      </c>
      <c r="M586" s="306">
        <f t="shared" ca="1" si="277"/>
        <v>-1.1588042459034087</v>
      </c>
      <c r="N586" s="304">
        <f t="shared" ca="1" si="278"/>
        <v>-66.394592572105338</v>
      </c>
      <c r="P586" s="310">
        <f t="shared" ca="1" si="279"/>
        <v>23</v>
      </c>
      <c r="Q586" s="304">
        <f t="shared" ca="1" si="280"/>
        <v>0</v>
      </c>
      <c r="R586" s="306">
        <f t="shared" ca="1" si="281"/>
        <v>0</v>
      </c>
      <c r="S586" s="307">
        <f t="shared" ca="1" si="282"/>
        <v>8.0749999999999993</v>
      </c>
      <c r="T586" s="304">
        <f t="shared" ca="1" si="262"/>
        <v>79.21575</v>
      </c>
      <c r="U586" s="311">
        <f t="shared" ca="1" si="263"/>
        <v>0</v>
      </c>
      <c r="V586" s="306">
        <f t="shared" ca="1" si="264"/>
        <v>1.0887308529019051</v>
      </c>
      <c r="W586" s="304">
        <f t="shared" ca="1" si="265"/>
        <v>12.361756619154653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7.4708571920551954</v>
      </c>
      <c r="AH586" s="304">
        <f t="shared" ca="1" si="289"/>
        <v>-1.491672004455374</v>
      </c>
    </row>
    <row r="587" spans="1:34" x14ac:dyDescent="0.2">
      <c r="A587" s="347">
        <f t="shared" ca="1" si="267"/>
        <v>0.1</v>
      </c>
      <c r="B587" s="304">
        <f t="shared" ca="1" si="268"/>
        <v>22.300000000000004</v>
      </c>
      <c r="D587" s="306">
        <f t="shared" ca="1" si="269"/>
        <v>-0.61301379253167532</v>
      </c>
      <c r="E587" s="307">
        <f t="shared" ca="1" si="270"/>
        <v>-8.4072277508637168</v>
      </c>
      <c r="F587" s="304">
        <f t="shared" ca="1" si="271"/>
        <v>8.4295471031798055</v>
      </c>
      <c r="G587" s="306">
        <f t="shared" ca="1" si="272"/>
        <v>23.690869561716127</v>
      </c>
      <c r="H587" s="307">
        <f t="shared" ca="1" si="273"/>
        <v>-55.193311018052093</v>
      </c>
      <c r="I587" s="304">
        <f t="shared" ca="1" si="274"/>
        <v>60.062957650499349</v>
      </c>
      <c r="J587" s="306">
        <f t="shared" ca="1" si="275"/>
        <v>637.19200284126157</v>
      </c>
      <c r="K587" s="307">
        <f t="shared" ca="1" si="276"/>
        <v>1172.4397209870533</v>
      </c>
      <c r="L587" s="304">
        <f t="shared" ca="1" si="261"/>
        <v>1334.4019438808748</v>
      </c>
      <c r="M587" s="306">
        <f t="shared" ca="1" si="277"/>
        <v>-1.1653445505419837</v>
      </c>
      <c r="N587" s="304">
        <f t="shared" ca="1" si="278"/>
        <v>-66.769324424625523</v>
      </c>
      <c r="P587" s="310">
        <f t="shared" ca="1" si="279"/>
        <v>23</v>
      </c>
      <c r="Q587" s="304">
        <f t="shared" ca="1" si="280"/>
        <v>0</v>
      </c>
      <c r="R587" s="306">
        <f t="shared" ca="1" si="281"/>
        <v>0</v>
      </c>
      <c r="S587" s="307">
        <f t="shared" ca="1" si="282"/>
        <v>8.0749999999999993</v>
      </c>
      <c r="T587" s="304">
        <f t="shared" ca="1" si="262"/>
        <v>79.21575</v>
      </c>
      <c r="U587" s="311">
        <f t="shared" ca="1" si="263"/>
        <v>0</v>
      </c>
      <c r="V587" s="306">
        <f t="shared" ca="1" si="264"/>
        <v>1.08932941341328</v>
      </c>
      <c r="W587" s="304">
        <f t="shared" ca="1" si="265"/>
        <v>12.682091237533982</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7.458279984047798</v>
      </c>
      <c r="AH587" s="304">
        <f t="shared" ca="1" si="289"/>
        <v>-1.5308676927745701</v>
      </c>
    </row>
    <row r="588" spans="1:34" x14ac:dyDescent="0.2">
      <c r="A588" s="347">
        <f t="shared" ca="1" si="267"/>
        <v>0.1</v>
      </c>
      <c r="B588" s="304">
        <f t="shared" ca="1" si="268"/>
        <v>22.400000000000006</v>
      </c>
      <c r="D588" s="306">
        <f t="shared" ca="1" si="269"/>
        <v>-0.61947335302241635</v>
      </c>
      <c r="E588" s="307">
        <f t="shared" ca="1" si="270"/>
        <v>-8.3667948296835295</v>
      </c>
      <c r="F588" s="304">
        <f t="shared" ca="1" si="271"/>
        <v>8.3896962374762936</v>
      </c>
      <c r="G588" s="306">
        <f t="shared" ca="1" si="272"/>
        <v>23.628922226413884</v>
      </c>
      <c r="H588" s="307">
        <f t="shared" ca="1" si="273"/>
        <v>-56.029990501020443</v>
      </c>
      <c r="I588" s="304">
        <f t="shared" ca="1" si="274"/>
        <v>60.808599730024675</v>
      </c>
      <c r="J588" s="306">
        <f t="shared" ca="1" si="275"/>
        <v>639.55799243066804</v>
      </c>
      <c r="K588" s="307">
        <f t="shared" ca="1" si="276"/>
        <v>1166.8785559110997</v>
      </c>
      <c r="L588" s="304">
        <f t="shared" ca="1" si="261"/>
        <v>1330.6539707704328</v>
      </c>
      <c r="M588" s="306">
        <f t="shared" ca="1" si="277"/>
        <v>-1.1717078333140489</v>
      </c>
      <c r="N588" s="304">
        <f t="shared" ca="1" si="278"/>
        <v>-67.133913671313167</v>
      </c>
      <c r="P588" s="310">
        <f t="shared" ca="1" si="279"/>
        <v>23</v>
      </c>
      <c r="Q588" s="304">
        <f t="shared" ca="1" si="280"/>
        <v>0</v>
      </c>
      <c r="R588" s="306">
        <f t="shared" ca="1" si="281"/>
        <v>0</v>
      </c>
      <c r="S588" s="307">
        <f t="shared" ca="1" si="282"/>
        <v>8.0749999999999993</v>
      </c>
      <c r="T588" s="304">
        <f t="shared" ca="1" si="262"/>
        <v>79.21575</v>
      </c>
      <c r="U588" s="311">
        <f t="shared" ca="1" si="263"/>
        <v>0</v>
      </c>
      <c r="V588" s="306">
        <f t="shared" ca="1" si="264"/>
        <v>1.0899374562040078</v>
      </c>
      <c r="W588" s="304">
        <f t="shared" ca="1" si="265"/>
        <v>13.006181128150358</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7.44410971995854</v>
      </c>
      <c r="AH588" s="304">
        <f t="shared" ca="1" si="289"/>
        <v>-1.5705376145552921</v>
      </c>
    </row>
    <row r="589" spans="1:34" x14ac:dyDescent="0.2">
      <c r="A589" s="347">
        <f t="shared" ca="1" si="267"/>
        <v>0.1</v>
      </c>
      <c r="B589" s="304">
        <f t="shared" ca="1" si="268"/>
        <v>22.500000000000007</v>
      </c>
      <c r="D589" s="306">
        <f t="shared" ca="1" si="269"/>
        <v>-0.62587294271966021</v>
      </c>
      <c r="E589" s="307">
        <f t="shared" ca="1" si="270"/>
        <v>-8.3259012036432427</v>
      </c>
      <c r="F589" s="304">
        <f t="shared" ca="1" si="271"/>
        <v>8.3493920612974311</v>
      </c>
      <c r="G589" s="306">
        <f t="shared" ca="1" si="272"/>
        <v>23.566334932141917</v>
      </c>
      <c r="H589" s="307">
        <f t="shared" ca="1" si="273"/>
        <v>-56.862580621384765</v>
      </c>
      <c r="I589" s="304">
        <f t="shared" ca="1" si="274"/>
        <v>61.55262152871618</v>
      </c>
      <c r="J589" s="306">
        <f t="shared" ca="1" si="275"/>
        <v>641.9177552885958</v>
      </c>
      <c r="K589" s="307">
        <f t="shared" ca="1" si="276"/>
        <v>1161.2339273549794</v>
      </c>
      <c r="L589" s="304">
        <f t="shared" ca="1" si="261"/>
        <v>1326.8468783529693</v>
      </c>
      <c r="M589" s="306">
        <f t="shared" ca="1" si="277"/>
        <v>-1.1779008769389598</v>
      </c>
      <c r="N589" s="304">
        <f t="shared" ca="1" si="278"/>
        <v>-67.488748933360952</v>
      </c>
      <c r="P589" s="310">
        <f t="shared" ca="1" si="279"/>
        <v>23</v>
      </c>
      <c r="Q589" s="304">
        <f t="shared" ca="1" si="280"/>
        <v>0</v>
      </c>
      <c r="R589" s="306">
        <f t="shared" ca="1" si="281"/>
        <v>0</v>
      </c>
      <c r="S589" s="307">
        <f t="shared" ca="1" si="282"/>
        <v>8.0749999999999993</v>
      </c>
      <c r="T589" s="304">
        <f t="shared" ca="1" si="262"/>
        <v>79.21575</v>
      </c>
      <c r="U589" s="311">
        <f t="shared" ca="1" si="263"/>
        <v>0</v>
      </c>
      <c r="V589" s="306">
        <f t="shared" ca="1" si="264"/>
        <v>1.0905549514840929</v>
      </c>
      <c r="W589" s="304">
        <f t="shared" ca="1" si="265"/>
        <v>13.3339516848482</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7.4284141432447788</v>
      </c>
      <c r="AH589" s="304">
        <f t="shared" ca="1" si="289"/>
        <v>-1.6106725855294561</v>
      </c>
    </row>
    <row r="590" spans="1:34" x14ac:dyDescent="0.2">
      <c r="A590" s="347">
        <f t="shared" ca="1" si="267"/>
        <v>0.1</v>
      </c>
      <c r="B590" s="304">
        <f t="shared" ca="1" si="268"/>
        <v>22.600000000000009</v>
      </c>
      <c r="D590" s="306">
        <f t="shared" ca="1" si="269"/>
        <v>-0.63221069372347083</v>
      </c>
      <c r="E590" s="307">
        <f t="shared" ca="1" si="270"/>
        <v>-8.2845556895008841</v>
      </c>
      <c r="F590" s="304">
        <f t="shared" ca="1" si="271"/>
        <v>8.3086432907966259</v>
      </c>
      <c r="G590" s="306">
        <f t="shared" ca="1" si="272"/>
        <v>23.50311386276957</v>
      </c>
      <c r="H590" s="307">
        <f t="shared" ca="1" si="273"/>
        <v>-57.691036190334856</v>
      </c>
      <c r="I590" s="304">
        <f t="shared" ca="1" si="274"/>
        <v>62.294879548489675</v>
      </c>
      <c r="J590" s="306">
        <f t="shared" ca="1" si="275"/>
        <v>644.27122772834139</v>
      </c>
      <c r="K590" s="307">
        <f t="shared" ca="1" si="276"/>
        <v>1155.5062465143935</v>
      </c>
      <c r="L590" s="304">
        <f t="shared" ca="1" si="261"/>
        <v>1322.9815193767322</v>
      </c>
      <c r="M590" s="306">
        <f t="shared" ca="1" si="277"/>
        <v>-1.1839301475910256</v>
      </c>
      <c r="N590" s="304">
        <f t="shared" ca="1" si="278"/>
        <v>-67.834200695266418</v>
      </c>
      <c r="P590" s="310">
        <f t="shared" ca="1" si="279"/>
        <v>23</v>
      </c>
      <c r="Q590" s="304">
        <f t="shared" ca="1" si="280"/>
        <v>0</v>
      </c>
      <c r="R590" s="306">
        <f t="shared" ca="1" si="281"/>
        <v>0</v>
      </c>
      <c r="S590" s="307">
        <f t="shared" ca="1" si="282"/>
        <v>8.0749999999999993</v>
      </c>
      <c r="T590" s="304">
        <f t="shared" ca="1" si="262"/>
        <v>79.21575</v>
      </c>
      <c r="U590" s="311">
        <f t="shared" ca="1" si="263"/>
        <v>0</v>
      </c>
      <c r="V590" s="306">
        <f t="shared" ca="1" si="264"/>
        <v>1.0911818691090553</v>
      </c>
      <c r="W590" s="304">
        <f t="shared" ca="1" si="265"/>
        <v>13.665327888739473</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7.4112574821497059</v>
      </c>
      <c r="AH590" s="304">
        <f t="shared" ca="1" si="289"/>
        <v>-1.651263366544669</v>
      </c>
    </row>
    <row r="591" spans="1:34" x14ac:dyDescent="0.2">
      <c r="A591" s="347">
        <f t="shared" ca="1" si="267"/>
        <v>0.1</v>
      </c>
      <c r="B591" s="304">
        <f t="shared" ca="1" si="268"/>
        <v>22.70000000000001</v>
      </c>
      <c r="D591" s="306">
        <f t="shared" ca="1" si="269"/>
        <v>-0.63848482512086269</v>
      </c>
      <c r="E591" s="307">
        <f t="shared" ca="1" si="270"/>
        <v>-8.2427671912709375</v>
      </c>
      <c r="F591" s="304">
        <f t="shared" ca="1" si="271"/>
        <v>8.2674587293437511</v>
      </c>
      <c r="G591" s="306">
        <f t="shared" ca="1" si="272"/>
        <v>23.439265380257485</v>
      </c>
      <c r="H591" s="307">
        <f t="shared" ca="1" si="273"/>
        <v>-58.515312909461947</v>
      </c>
      <c r="I591" s="304">
        <f t="shared" ca="1" si="274"/>
        <v>63.035236229099525</v>
      </c>
      <c r="J591" s="306">
        <f t="shared" ca="1" si="275"/>
        <v>646.61834669049279</v>
      </c>
      <c r="K591" s="307">
        <f t="shared" ca="1" si="276"/>
        <v>1149.6959290594036</v>
      </c>
      <c r="L591" s="304">
        <f t="shared" ca="1" si="261"/>
        <v>1319.0587612280628</v>
      </c>
      <c r="M591" s="306">
        <f t="shared" ca="1" si="277"/>
        <v>-1.1898018112763245</v>
      </c>
      <c r="N591" s="304">
        <f t="shared" ca="1" si="278"/>
        <v>-68.17062224315427</v>
      </c>
      <c r="P591" s="310">
        <f t="shared" ca="1" si="279"/>
        <v>23</v>
      </c>
      <c r="Q591" s="304">
        <f t="shared" ca="1" si="280"/>
        <v>0</v>
      </c>
      <c r="R591" s="306">
        <f t="shared" ca="1" si="281"/>
        <v>0</v>
      </c>
      <c r="S591" s="307">
        <f t="shared" ca="1" si="282"/>
        <v>8.0749999999999993</v>
      </c>
      <c r="T591" s="304">
        <f t="shared" ca="1" si="262"/>
        <v>79.21575</v>
      </c>
      <c r="U591" s="311">
        <f t="shared" ca="1" si="263"/>
        <v>0</v>
      </c>
      <c r="V591" s="306">
        <f t="shared" ca="1" si="264"/>
        <v>1.0918181785854733</v>
      </c>
      <c r="W591" s="304">
        <f t="shared" ca="1" si="265"/>
        <v>14.000234338690767</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7.3927006863731197</v>
      </c>
      <c r="AH591" s="304">
        <f t="shared" ca="1" si="289"/>
        <v>-1.6923006673361578</v>
      </c>
    </row>
    <row r="592" spans="1:34" x14ac:dyDescent="0.2">
      <c r="A592" s="347">
        <f t="shared" ca="1" si="267"/>
        <v>0.1</v>
      </c>
      <c r="B592" s="304">
        <f t="shared" ca="1" si="268"/>
        <v>22.800000000000011</v>
      </c>
      <c r="D592" s="306">
        <f t="shared" ca="1" si="269"/>
        <v>-0.64469363944209757</v>
      </c>
      <c r="E592" s="307">
        <f t="shared" ca="1" si="270"/>
        <v>-8.2005446936716346</v>
      </c>
      <c r="F592" s="304">
        <f t="shared" ca="1" si="271"/>
        <v>8.2258472610207818</v>
      </c>
      <c r="G592" s="306">
        <f t="shared" ca="1" si="272"/>
        <v>23.374796016313276</v>
      </c>
      <c r="H592" s="307">
        <f t="shared" ca="1" si="273"/>
        <v>-59.335367378829112</v>
      </c>
      <c r="I592" s="304">
        <f t="shared" ca="1" si="274"/>
        <v>63.773559652765762</v>
      </c>
      <c r="J592" s="306">
        <f t="shared" ca="1" si="275"/>
        <v>648.95904976032136</v>
      </c>
      <c r="K592" s="307">
        <f t="shared" ca="1" si="276"/>
        <v>1143.803395044989</v>
      </c>
      <c r="L592" s="304">
        <f t="shared" ca="1" si="261"/>
        <v>1315.0794861080687</v>
      </c>
      <c r="M592" s="306">
        <f t="shared" ca="1" si="277"/>
        <v>-1.195521749367402</v>
      </c>
      <c r="N592" s="304">
        <f t="shared" ca="1" si="278"/>
        <v>-68.498350554849125</v>
      </c>
      <c r="P592" s="310">
        <f t="shared" ca="1" si="279"/>
        <v>23</v>
      </c>
      <c r="Q592" s="304">
        <f t="shared" ca="1" si="280"/>
        <v>0</v>
      </c>
      <c r="R592" s="306">
        <f t="shared" ca="1" si="281"/>
        <v>0</v>
      </c>
      <c r="S592" s="307">
        <f t="shared" ca="1" si="282"/>
        <v>8.0749999999999993</v>
      </c>
      <c r="T592" s="304">
        <f t="shared" ca="1" si="262"/>
        <v>79.21575</v>
      </c>
      <c r="U592" s="311">
        <f t="shared" ca="1" si="263"/>
        <v>0</v>
      </c>
      <c r="V592" s="306">
        <f t="shared" ca="1" si="264"/>
        <v>1.0924638490766074</v>
      </c>
      <c r="W592" s="304">
        <f t="shared" ca="1" si="265"/>
        <v>14.338595281811248</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7.3728016467689717</v>
      </c>
      <c r="AH592" s="304">
        <f t="shared" ca="1" si="289"/>
        <v>-1.7337751503022623</v>
      </c>
    </row>
    <row r="593" spans="1:34" x14ac:dyDescent="0.2">
      <c r="A593" s="347">
        <f t="shared" ca="1" si="267"/>
        <v>0.1</v>
      </c>
      <c r="B593" s="304">
        <f t="shared" ca="1" si="268"/>
        <v>22.900000000000013</v>
      </c>
      <c r="D593" s="306">
        <f t="shared" ca="1" si="269"/>
        <v>-0.65083551934467232</v>
      </c>
      <c r="E593" s="307">
        <f t="shared" ca="1" si="270"/>
        <v>-8.1578972558068124</v>
      </c>
      <c r="F593" s="304">
        <f t="shared" ca="1" si="271"/>
        <v>8.1838178443524132</v>
      </c>
      <c r="G593" s="306">
        <f t="shared" ca="1" si="272"/>
        <v>23.309712464378809</v>
      </c>
      <c r="H593" s="307">
        <f t="shared" ca="1" si="273"/>
        <v>-60.151157104409791</v>
      </c>
      <c r="I593" s="304">
        <f t="shared" ca="1" si="274"/>
        <v>64.509723268445399</v>
      </c>
      <c r="J593" s="306">
        <f t="shared" ca="1" si="275"/>
        <v>651.29327518435593</v>
      </c>
      <c r="K593" s="307">
        <f t="shared" ca="1" si="276"/>
        <v>1137.8290688208269</v>
      </c>
      <c r="L593" s="304">
        <f t="shared" ca="1" si="261"/>
        <v>1311.0445912149728</v>
      </c>
      <c r="M593" s="306">
        <f t="shared" ca="1" si="277"/>
        <v>-1.2010955733279662</v>
      </c>
      <c r="N593" s="304">
        <f t="shared" ca="1" si="278"/>
        <v>-68.817707143538357</v>
      </c>
      <c r="P593" s="310">
        <f t="shared" ca="1" si="279"/>
        <v>23</v>
      </c>
      <c r="Q593" s="304">
        <f t="shared" ca="1" si="280"/>
        <v>0</v>
      </c>
      <c r="R593" s="306">
        <f t="shared" ca="1" si="281"/>
        <v>0</v>
      </c>
      <c r="S593" s="307">
        <f t="shared" ca="1" si="282"/>
        <v>8.0749999999999993</v>
      </c>
      <c r="T593" s="304">
        <f t="shared" ca="1" si="262"/>
        <v>79.21575</v>
      </c>
      <c r="U593" s="311">
        <f t="shared" ca="1" si="263"/>
        <v>0</v>
      </c>
      <c r="V593" s="306">
        <f t="shared" ca="1" si="264"/>
        <v>1.093118849408099</v>
      </c>
      <c r="W593" s="304">
        <f t="shared" ca="1" si="265"/>
        <v>14.680334643914348</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7.3516153992331397</v>
      </c>
      <c r="AH593" s="304">
        <f t="shared" ca="1" si="289"/>
        <v>-1.7756774342800308</v>
      </c>
    </row>
    <row r="594" spans="1:34" x14ac:dyDescent="0.2">
      <c r="A594" s="347">
        <f t="shared" ca="1" si="267"/>
        <v>0.1</v>
      </c>
      <c r="B594" s="304">
        <f t="shared" ca="1" si="268"/>
        <v>23.000000000000014</v>
      </c>
      <c r="D594" s="306">
        <f t="shared" ca="1" si="269"/>
        <v>-0.65690892450779514</v>
      </c>
      <c r="E594" s="307">
        <f t="shared" ca="1" si="270"/>
        <v>-8.1148340050637238</v>
      </c>
      <c r="F594" s="304">
        <f t="shared" ca="1" si="271"/>
        <v>8.1413795062530117</v>
      </c>
      <c r="G594" s="306">
        <f t="shared" ca="1" si="272"/>
        <v>23.24402157192803</v>
      </c>
      <c r="H594" s="307">
        <f t="shared" ca="1" si="273"/>
        <v>-60.962640504916166</v>
      </c>
      <c r="I594" s="304">
        <f t="shared" ca="1" si="274"/>
        <v>65.243605634329413</v>
      </c>
      <c r="J594" s="306">
        <f t="shared" ca="1" si="275"/>
        <v>653.62096188617124</v>
      </c>
      <c r="K594" s="307">
        <f t="shared" ca="1" si="276"/>
        <v>1131.7733789403605</v>
      </c>
      <c r="L594" s="304">
        <f t="shared" ca="1" si="261"/>
        <v>1306.9549889323216</v>
      </c>
      <c r="M594" s="306">
        <f t="shared" ca="1" si="277"/>
        <v>-1.2065286386609122</v>
      </c>
      <c r="N594" s="304">
        <f t="shared" ca="1" si="278"/>
        <v>-69.128998856934999</v>
      </c>
      <c r="P594" s="310">
        <f t="shared" ca="1" si="279"/>
        <v>23</v>
      </c>
      <c r="Q594" s="304">
        <f t="shared" ca="1" si="280"/>
        <v>0</v>
      </c>
      <c r="R594" s="306">
        <f t="shared" ca="1" si="281"/>
        <v>0</v>
      </c>
      <c r="S594" s="307">
        <f t="shared" ca="1" si="282"/>
        <v>8.0749999999999993</v>
      </c>
      <c r="T594" s="304">
        <f t="shared" ca="1" si="262"/>
        <v>79.21575</v>
      </c>
      <c r="U594" s="311">
        <f t="shared" ca="1" si="263"/>
        <v>0</v>
      </c>
      <c r="V594" s="306">
        <f t="shared" ca="1" si="264"/>
        <v>1.0937831480737314</v>
      </c>
      <c r="W594" s="304">
        <f t="shared" ca="1" si="265"/>
        <v>15.025376059927195</v>
      </c>
      <c r="Y594" s="314" t="str">
        <f t="shared" ca="1" si="283"/>
        <v/>
      </c>
      <c r="Z594" s="315" t="str">
        <f t="shared" ca="1" si="284"/>
        <v/>
      </c>
      <c r="AA594" s="316" t="str">
        <f t="shared" ca="1" si="285"/>
        <v/>
      </c>
      <c r="AC594" s="310">
        <f t="shared" ca="1" si="286"/>
        <v>23.000000000000014</v>
      </c>
      <c r="AD594" s="323">
        <f t="shared" ca="1" si="287"/>
        <v>653.62096188617124</v>
      </c>
      <c r="AE594" s="324" t="e">
        <f t="shared" ca="1" si="266"/>
        <v>#N/A</v>
      </c>
      <c r="AG594" s="306">
        <f t="shared" ca="1" si="288"/>
        <v>7.3291943138826596</v>
      </c>
      <c r="AH594" s="304">
        <f t="shared" ca="1" si="289"/>
        <v>-1.8179980983175665</v>
      </c>
    </row>
    <row r="595" spans="1:34" x14ac:dyDescent="0.2">
      <c r="A595" s="347">
        <f t="shared" ca="1" si="267"/>
        <v>0.1</v>
      </c>
      <c r="B595" s="304">
        <f t="shared" ca="1" si="268"/>
        <v>23.100000000000016</v>
      </c>
      <c r="D595" s="306">
        <f t="shared" ca="1" si="269"/>
        <v>-0.66291238872137626</v>
      </c>
      <c r="E595" s="307">
        <f t="shared" ca="1" si="270"/>
        <v>-8.0713641312102631</v>
      </c>
      <c r="F595" s="304">
        <f t="shared" ca="1" si="271"/>
        <v>8.0985413361733158</v>
      </c>
      <c r="G595" s="306">
        <f t="shared" ca="1" si="272"/>
        <v>23.177730333055894</v>
      </c>
      <c r="H595" s="307">
        <f t="shared" ca="1" si="273"/>
        <v>-61.769776918037195</v>
      </c>
      <c r="I595" s="304">
        <f t="shared" ca="1" si="274"/>
        <v>65.975090177247495</v>
      </c>
      <c r="J595" s="306">
        <f t="shared" ca="1" si="275"/>
        <v>655.94204948142044</v>
      </c>
      <c r="K595" s="307">
        <f t="shared" ca="1" si="276"/>
        <v>1125.6367580692129</v>
      </c>
      <c r="L595" s="304">
        <f t="shared" ca="1" si="261"/>
        <v>1302.8116070232311</v>
      </c>
      <c r="M595" s="306">
        <f t="shared" ca="1" si="277"/>
        <v>-1.2118260581136067</v>
      </c>
      <c r="N595" s="304">
        <f t="shared" ca="1" si="278"/>
        <v>-69.432518633884897</v>
      </c>
      <c r="P595" s="310">
        <f t="shared" ca="1" si="279"/>
        <v>23</v>
      </c>
      <c r="Q595" s="304">
        <f t="shared" ca="1" si="280"/>
        <v>0</v>
      </c>
      <c r="R595" s="306">
        <f t="shared" ca="1" si="281"/>
        <v>0</v>
      </c>
      <c r="S595" s="307">
        <f t="shared" ca="1" si="282"/>
        <v>8.0749999999999993</v>
      </c>
      <c r="T595" s="304">
        <f t="shared" ca="1" si="262"/>
        <v>79.21575</v>
      </c>
      <c r="U595" s="311">
        <f t="shared" ca="1" si="263"/>
        <v>0</v>
      </c>
      <c r="V595" s="306">
        <f t="shared" ca="1" si="264"/>
        <v>1.0944567132412617</v>
      </c>
      <c r="W595" s="304">
        <f t="shared" ca="1" si="265"/>
        <v>15.373642904222486</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7.3055882705647361</v>
      </c>
      <c r="AH595" s="304">
        <f t="shared" ca="1" si="289"/>
        <v>-1.8607276854399004</v>
      </c>
    </row>
    <row r="596" spans="1:34" x14ac:dyDescent="0.2">
      <c r="A596" s="347">
        <f t="shared" ca="1" si="267"/>
        <v>0.1</v>
      </c>
      <c r="B596" s="304">
        <f t="shared" ca="1" si="268"/>
        <v>23.200000000000017</v>
      </c>
      <c r="D596" s="306">
        <f t="shared" ca="1" si="269"/>
        <v>-0.6688445171547337</v>
      </c>
      <c r="E596" s="307">
        <f t="shared" ca="1" si="270"/>
        <v>-8.0274968806769671</v>
      </c>
      <c r="F596" s="304">
        <f t="shared" ca="1" si="271"/>
        <v>8.0553124804321765</v>
      </c>
      <c r="G596" s="306">
        <f t="shared" ca="1" si="272"/>
        <v>23.110845881340421</v>
      </c>
      <c r="H596" s="307">
        <f t="shared" ca="1" si="273"/>
        <v>-62.572526606104894</v>
      </c>
      <c r="I596" s="304">
        <f t="shared" ca="1" si="274"/>
        <v>66.704064967757205</v>
      </c>
      <c r="J596" s="306">
        <f t="shared" ca="1" si="275"/>
        <v>658.25647829214029</v>
      </c>
      <c r="K596" s="307">
        <f t="shared" ca="1" si="276"/>
        <v>1119.4196428930059</v>
      </c>
      <c r="L596" s="304">
        <f t="shared" ca="1" si="261"/>
        <v>1298.6153888308406</v>
      </c>
      <c r="M596" s="306">
        <f t="shared" ca="1" si="277"/>
        <v>-1.2169927141744998</v>
      </c>
      <c r="N596" s="304">
        <f t="shared" ca="1" si="278"/>
        <v>-69.728546220369765</v>
      </c>
      <c r="P596" s="310">
        <f t="shared" ca="1" si="279"/>
        <v>23</v>
      </c>
      <c r="Q596" s="304">
        <f t="shared" ca="1" si="280"/>
        <v>0</v>
      </c>
      <c r="R596" s="306">
        <f t="shared" ca="1" si="281"/>
        <v>0</v>
      </c>
      <c r="S596" s="307">
        <f t="shared" ca="1" si="282"/>
        <v>8.0749999999999993</v>
      </c>
      <c r="T596" s="304">
        <f t="shared" ca="1" si="262"/>
        <v>79.21575</v>
      </c>
      <c r="U596" s="311">
        <f t="shared" ca="1" si="263"/>
        <v>0</v>
      </c>
      <c r="V596" s="306">
        <f t="shared" ca="1" si="264"/>
        <v>1.0951395127583075</v>
      </c>
      <c r="W596" s="304">
        <f t="shared" ca="1" si="265"/>
        <v>15.72505832084842</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7.2808448216711623</v>
      </c>
      <c r="AH596" s="304">
        <f t="shared" ca="1" si="289"/>
        <v>-1.9038567064052616</v>
      </c>
    </row>
    <row r="597" spans="1:34" x14ac:dyDescent="0.2">
      <c r="A597" s="347">
        <f t="shared" ca="1" si="267"/>
        <v>0.1</v>
      </c>
      <c r="B597" s="304">
        <f t="shared" ca="1" si="268"/>
        <v>23.300000000000018</v>
      </c>
      <c r="D597" s="306">
        <f t="shared" ca="1" si="269"/>
        <v>-0.67470398379130059</v>
      </c>
      <c r="E597" s="307">
        <f t="shared" ca="1" si="270"/>
        <v>-7.9832415510107895</v>
      </c>
      <c r="F597" s="304">
        <f t="shared" ca="1" si="271"/>
        <v>8.0117021367203236</v>
      </c>
      <c r="G597" s="306">
        <f t="shared" ca="1" si="272"/>
        <v>23.043375482961292</v>
      </c>
      <c r="H597" s="307">
        <f t="shared" ca="1" si="273"/>
        <v>-63.370850761205972</v>
      </c>
      <c r="I597" s="304">
        <f t="shared" ca="1" si="274"/>
        <v>67.430422509782488</v>
      </c>
      <c r="J597" s="306">
        <f t="shared" ca="1" si="275"/>
        <v>660.56418936035539</v>
      </c>
      <c r="K597" s="307">
        <f t="shared" ca="1" si="276"/>
        <v>1113.1224740246403</v>
      </c>
      <c r="L597" s="304">
        <f t="shared" ca="1" si="261"/>
        <v>1294.3672934851372</v>
      </c>
      <c r="M597" s="306">
        <f t="shared" ca="1" si="277"/>
        <v>-1.222033270894888</v>
      </c>
      <c r="N597" s="304">
        <f t="shared" ca="1" si="278"/>
        <v>-70.0173488468443</v>
      </c>
      <c r="P597" s="310">
        <f t="shared" ca="1" si="279"/>
        <v>23</v>
      </c>
      <c r="Q597" s="304">
        <f t="shared" ca="1" si="280"/>
        <v>0</v>
      </c>
      <c r="R597" s="306">
        <f t="shared" ca="1" si="281"/>
        <v>0</v>
      </c>
      <c r="S597" s="307">
        <f t="shared" ca="1" si="282"/>
        <v>8.0749999999999993</v>
      </c>
      <c r="T597" s="304">
        <f t="shared" ca="1" si="262"/>
        <v>79.21575</v>
      </c>
      <c r="U597" s="311">
        <f t="shared" ca="1" si="263"/>
        <v>0</v>
      </c>
      <c r="V597" s="306">
        <f t="shared" ca="1" si="264"/>
        <v>1.0958315141582888</v>
      </c>
      <c r="W597" s="304">
        <f t="shared" ca="1" si="265"/>
        <v>16.079545253632983</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7.2550093431724054</v>
      </c>
      <c r="AH597" s="304">
        <f t="shared" ca="1" si="289"/>
        <v>-1.947375643448721</v>
      </c>
    </row>
    <row r="598" spans="1:34" x14ac:dyDescent="0.2">
      <c r="A598" s="347">
        <f t="shared" ca="1" si="267"/>
        <v>0.1</v>
      </c>
      <c r="B598" s="304">
        <f t="shared" ca="1" si="268"/>
        <v>23.40000000000002</v>
      </c>
      <c r="D598" s="306">
        <f t="shared" ca="1" si="269"/>
        <v>-0.68048952901664517</v>
      </c>
      <c r="E598" s="307">
        <f t="shared" ca="1" si="270"/>
        <v>-7.9386074854891255</v>
      </c>
      <c r="F598" s="304">
        <f t="shared" ca="1" si="271"/>
        <v>7.967719548764582</v>
      </c>
      <c r="G598" s="306">
        <f t="shared" ca="1" si="272"/>
        <v>22.975326530059625</v>
      </c>
      <c r="H598" s="307">
        <f t="shared" ca="1" si="273"/>
        <v>-64.164711509754881</v>
      </c>
      <c r="I598" s="304">
        <f t="shared" ca="1" si="274"/>
        <v>68.154059543749355</v>
      </c>
      <c r="J598" s="306">
        <f t="shared" ca="1" si="275"/>
        <v>662.86512446100642</v>
      </c>
      <c r="K598" s="307">
        <f t="shared" ca="1" si="276"/>
        <v>1106.7456959110923</v>
      </c>
      <c r="L598" s="304">
        <f t="shared" ca="1" si="261"/>
        <v>1290.0682961163077</v>
      </c>
      <c r="M598" s="306">
        <f t="shared" ca="1" si="277"/>
        <v>-1.2269521850691105</v>
      </c>
      <c r="N598" s="304">
        <f t="shared" ca="1" si="278"/>
        <v>-70.29918186881433</v>
      </c>
      <c r="P598" s="310">
        <f t="shared" ca="1" si="279"/>
        <v>23</v>
      </c>
      <c r="Q598" s="304">
        <f t="shared" ca="1" si="280"/>
        <v>0</v>
      </c>
      <c r="R598" s="306">
        <f t="shared" ca="1" si="281"/>
        <v>0</v>
      </c>
      <c r="S598" s="307">
        <f t="shared" ca="1" si="282"/>
        <v>8.0749999999999993</v>
      </c>
      <c r="T598" s="304">
        <f t="shared" ca="1" si="262"/>
        <v>79.21575</v>
      </c>
      <c r="U598" s="311">
        <f t="shared" ca="1" si="263"/>
        <v>0</v>
      </c>
      <c r="V598" s="306">
        <f t="shared" ca="1" si="264"/>
        <v>1.0965326846664254</v>
      </c>
      <c r="W598" s="304">
        <f t="shared" ca="1" si="265"/>
        <v>16.437026476139874</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7.2281251747260056</v>
      </c>
      <c r="AH598" s="304">
        <f t="shared" ca="1" si="289"/>
        <v>-1.9912749540102768</v>
      </c>
    </row>
    <row r="599" spans="1:34" x14ac:dyDescent="0.2">
      <c r="A599" s="347">
        <f t="shared" ca="1" si="267"/>
        <v>0.1</v>
      </c>
      <c r="B599" s="304">
        <f t="shared" ca="1" si="268"/>
        <v>23.500000000000021</v>
      </c>
      <c r="D599" s="306">
        <f t="shared" ca="1" si="269"/>
        <v>-0.68619995734806738</v>
      </c>
      <c r="E599" s="307">
        <f t="shared" ca="1" si="270"/>
        <v>-7.8936040678839241</v>
      </c>
      <c r="F599" s="304">
        <f t="shared" ca="1" si="271"/>
        <v>7.9233740011423244</v>
      </c>
      <c r="G599" s="306">
        <f t="shared" ca="1" si="272"/>
        <v>22.906706534324819</v>
      </c>
      <c r="H599" s="307">
        <f t="shared" ca="1" si="273"/>
        <v>-64.954071916543271</v>
      </c>
      <c r="I599" s="304">
        <f t="shared" ca="1" si="274"/>
        <v>68.874876862243141</v>
      </c>
      <c r="J599" s="306">
        <f t="shared" ca="1" si="275"/>
        <v>665.15922611422559</v>
      </c>
      <c r="K599" s="307">
        <f t="shared" ca="1" si="276"/>
        <v>1100.2897567397774</v>
      </c>
      <c r="L599" s="304">
        <f t="shared" ca="1" si="261"/>
        <v>1285.7193880747673</v>
      </c>
      <c r="M599" s="306">
        <f t="shared" ca="1" si="277"/>
        <v>-1.2317537168057022</v>
      </c>
      <c r="N599" s="304">
        <f t="shared" ca="1" si="278"/>
        <v>-70.574289372519161</v>
      </c>
      <c r="P599" s="310">
        <f t="shared" ca="1" si="279"/>
        <v>23</v>
      </c>
      <c r="Q599" s="304">
        <f t="shared" ca="1" si="280"/>
        <v>0</v>
      </c>
      <c r="R599" s="306">
        <f t="shared" ca="1" si="281"/>
        <v>0</v>
      </c>
      <c r="S599" s="307">
        <f t="shared" ca="1" si="282"/>
        <v>8.0749999999999993</v>
      </c>
      <c r="T599" s="304">
        <f t="shared" ca="1" si="262"/>
        <v>79.21575</v>
      </c>
      <c r="U599" s="311">
        <f t="shared" ca="1" si="263"/>
        <v>0</v>
      </c>
      <c r="V599" s="306">
        <f t="shared" ca="1" si="264"/>
        <v>1.0972429912057771</v>
      </c>
      <c r="W599" s="304">
        <f t="shared" ca="1" si="265"/>
        <v>16.797424621453874</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7.2002337496566735</v>
      </c>
      <c r="AH599" s="304">
        <f t="shared" ca="1" si="289"/>
        <v>-2.0355450744445664</v>
      </c>
    </row>
    <row r="600" spans="1:34" x14ac:dyDescent="0.2">
      <c r="A600" s="347">
        <f t="shared" ca="1" si="267"/>
        <v>0.1</v>
      </c>
      <c r="B600" s="304">
        <f t="shared" ca="1" si="268"/>
        <v>23.600000000000023</v>
      </c>
      <c r="D600" s="306">
        <f t="shared" ca="1" si="269"/>
        <v>-0.69183413529491722</v>
      </c>
      <c r="E600" s="307">
        <f t="shared" ca="1" si="270"/>
        <v>-7.8482407173668314</v>
      </c>
      <c r="F600" s="304">
        <f t="shared" ca="1" si="271"/>
        <v>7.8786748142370939</v>
      </c>
      <c r="G600" s="306">
        <f t="shared" ca="1" si="272"/>
        <v>22.837523120795328</v>
      </c>
      <c r="H600" s="307">
        <f t="shared" ca="1" si="273"/>
        <v>-65.73889598827995</v>
      </c>
      <c r="I600" s="304">
        <f t="shared" ca="1" si="274"/>
        <v>69.592779137283713</v>
      </c>
      <c r="J600" s="306">
        <f t="shared" ca="1" si="275"/>
        <v>667.44643759698158</v>
      </c>
      <c r="K600" s="307">
        <f t="shared" ca="1" si="276"/>
        <v>1093.7551083445362</v>
      </c>
      <c r="L600" s="304">
        <f t="shared" ca="1" si="261"/>
        <v>1281.3215771580019</v>
      </c>
      <c r="M600" s="306">
        <f t="shared" ca="1" si="277"/>
        <v>-1.2364419395210866</v>
      </c>
      <c r="N600" s="304">
        <f t="shared" ca="1" si="278"/>
        <v>-70.842904747528053</v>
      </c>
      <c r="P600" s="310">
        <f t="shared" ca="1" si="279"/>
        <v>23</v>
      </c>
      <c r="Q600" s="304">
        <f t="shared" ca="1" si="280"/>
        <v>0</v>
      </c>
      <c r="R600" s="306">
        <f t="shared" ca="1" si="281"/>
        <v>0</v>
      </c>
      <c r="S600" s="307">
        <f t="shared" ca="1" si="282"/>
        <v>8.0749999999999993</v>
      </c>
      <c r="T600" s="304">
        <f t="shared" ca="1" si="262"/>
        <v>79.21575</v>
      </c>
      <c r="U600" s="311">
        <f t="shared" ca="1" si="263"/>
        <v>0</v>
      </c>
      <c r="V600" s="306">
        <f t="shared" ca="1" si="264"/>
        <v>1.0979624004033288</v>
      </c>
      <c r="W600" s="304">
        <f t="shared" ca="1" si="265"/>
        <v>17.160662211774266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7.1713747155507139</v>
      </c>
      <c r="AH600" s="304">
        <f t="shared" ca="1" si="289"/>
        <v>-2.0801764237094584</v>
      </c>
    </row>
    <row r="601" spans="1:34" x14ac:dyDescent="0.2">
      <c r="A601" s="347">
        <f t="shared" ca="1" si="267"/>
        <v>0.1</v>
      </c>
      <c r="B601" s="304">
        <f t="shared" ca="1" si="268"/>
        <v>23.700000000000024</v>
      </c>
      <c r="D601" s="306">
        <f t="shared" ca="1" si="269"/>
        <v>-0.69739098933960841</v>
      </c>
      <c r="E601" s="307">
        <f t="shared" ca="1" si="270"/>
        <v>-7.8025268835474497</v>
      </c>
      <c r="F601" s="304">
        <f t="shared" ca="1" si="271"/>
        <v>7.8336313393274235</v>
      </c>
      <c r="G601" s="306">
        <f t="shared" ca="1" si="272"/>
        <v>22.767784021861367</v>
      </c>
      <c r="H601" s="307">
        <f t="shared" ca="1" si="273"/>
        <v>-66.5191486766347</v>
      </c>
      <c r="I601" s="304">
        <f t="shared" ca="1" si="274"/>
        <v>70.307674758381523</v>
      </c>
      <c r="J601" s="306">
        <f t="shared" ca="1" si="275"/>
        <v>669.72670295411444</v>
      </c>
      <c r="K601" s="307">
        <f t="shared" ca="1" si="276"/>
        <v>1087.1422061112905</v>
      </c>
      <c r="L601" s="304">
        <f t="shared" ca="1" si="261"/>
        <v>1276.8758878443559</v>
      </c>
      <c r="M601" s="306">
        <f t="shared" ca="1" si="277"/>
        <v>-1.2410207493863419</v>
      </c>
      <c r="N601" s="304">
        <f t="shared" ca="1" si="278"/>
        <v>-71.105251228000043</v>
      </c>
      <c r="P601" s="310">
        <f t="shared" ca="1" si="279"/>
        <v>23</v>
      </c>
      <c r="Q601" s="304">
        <f t="shared" ca="1" si="280"/>
        <v>0</v>
      </c>
      <c r="R601" s="306">
        <f t="shared" ca="1" si="281"/>
        <v>0</v>
      </c>
      <c r="S601" s="307">
        <f t="shared" ca="1" si="282"/>
        <v>8.0749999999999993</v>
      </c>
      <c r="T601" s="304">
        <f t="shared" ca="1" si="262"/>
        <v>79.21575</v>
      </c>
      <c r="U601" s="311">
        <f t="shared" ca="1" si="263"/>
        <v>0</v>
      </c>
      <c r="V601" s="306">
        <f t="shared" ca="1" si="264"/>
        <v>1.0986908785961169</v>
      </c>
      <c r="W601" s="304">
        <f t="shared" ca="1" si="265"/>
        <v>17.526661687795809</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7.1415860461554903</v>
      </c>
      <c r="AH601" s="304">
        <f t="shared" ca="1" si="289"/>
        <v>-2.125159407030869</v>
      </c>
    </row>
    <row r="602" spans="1:34" x14ac:dyDescent="0.2">
      <c r="A602" s="347">
        <f t="shared" ca="1" si="267"/>
        <v>0.1</v>
      </c>
      <c r="B602" s="304">
        <f t="shared" ca="1" si="268"/>
        <v>23.800000000000026</v>
      </c>
      <c r="D602" s="306">
        <f t="shared" ca="1" si="269"/>
        <v>-0.70286950403006765</v>
      </c>
      <c r="E602" s="307">
        <f t="shared" ca="1" si="270"/>
        <v>-7.7564720416376218</v>
      </c>
      <c r="F602" s="304">
        <f t="shared" ca="1" si="271"/>
        <v>7.7882529538017424</v>
      </c>
      <c r="G602" s="306">
        <f t="shared" ca="1" si="272"/>
        <v>22.697497071458361</v>
      </c>
      <c r="H602" s="307">
        <f t="shared" ca="1" si="273"/>
        <v>-67.294795880798461</v>
      </c>
      <c r="I602" s="304">
        <f t="shared" ca="1" si="274"/>
        <v>71.019475680598987</v>
      </c>
      <c r="J602" s="306">
        <f t="shared" ca="1" si="275"/>
        <v>671.99996700878046</v>
      </c>
      <c r="K602" s="307">
        <f t="shared" ca="1" si="276"/>
        <v>1080.4515088834189</v>
      </c>
      <c r="L602" s="304">
        <f t="shared" ca="1" si="261"/>
        <v>1272.383361533881</v>
      </c>
      <c r="M602" s="306">
        <f t="shared" ca="1" si="277"/>
        <v>-1.2454938742564226</v>
      </c>
      <c r="N602" s="304">
        <f t="shared" ca="1" si="278"/>
        <v>-71.36154240429066</v>
      </c>
      <c r="P602" s="310">
        <f t="shared" ca="1" si="279"/>
        <v>23</v>
      </c>
      <c r="Q602" s="304">
        <f t="shared" ca="1" si="280"/>
        <v>0</v>
      </c>
      <c r="R602" s="306">
        <f t="shared" ca="1" si="281"/>
        <v>0</v>
      </c>
      <c r="S602" s="307">
        <f t="shared" ca="1" si="282"/>
        <v>8.0749999999999993</v>
      </c>
      <c r="T602" s="304">
        <f t="shared" ca="1" si="262"/>
        <v>79.21575</v>
      </c>
      <c r="U602" s="311">
        <f t="shared" ca="1" si="263"/>
        <v>0</v>
      </c>
      <c r="V602" s="306">
        <f t="shared" ca="1" si="264"/>
        <v>1.0994283918373915</v>
      </c>
      <c r="W602" s="304">
        <f t="shared" ca="1" si="265"/>
        <v>17.895345437857092</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7.1109041452255362</v>
      </c>
      <c r="AH602" s="304">
        <f t="shared" ca="1" si="289"/>
        <v>-2.1704844195412769</v>
      </c>
    </row>
    <row r="603" spans="1:34" x14ac:dyDescent="0.2">
      <c r="A603" s="347">
        <f t="shared" ca="1" si="267"/>
        <v>0.1</v>
      </c>
      <c r="B603" s="304">
        <f t="shared" ca="1" si="268"/>
        <v>23.900000000000027</v>
      </c>
      <c r="D603" s="306">
        <f t="shared" ca="1" si="269"/>
        <v>-0.70826872017505804</v>
      </c>
      <c r="E603" s="307">
        <f t="shared" ca="1" si="270"/>
        <v>-7.7100856877355923</v>
      </c>
      <c r="F603" s="304">
        <f t="shared" ca="1" si="271"/>
        <v>7.7425490564931936</v>
      </c>
      <c r="G603" s="306">
        <f t="shared" ca="1" si="272"/>
        <v>22.626670199440856</v>
      </c>
      <c r="H603" s="307">
        <f t="shared" ca="1" si="273"/>
        <v>-68.065804449572013</v>
      </c>
      <c r="I603" s="304">
        <f t="shared" ca="1" si="274"/>
        <v>71.728097281899537</v>
      </c>
      <c r="J603" s="306">
        <f t="shared" ca="1" si="275"/>
        <v>674.26617537232539</v>
      </c>
      <c r="K603" s="307">
        <f t="shared" ca="1" si="276"/>
        <v>1073.6834788669005</v>
      </c>
      <c r="L603" s="304">
        <f t="shared" ca="1" si="261"/>
        <v>1267.8450567963553</v>
      </c>
      <c r="M603" s="306">
        <f t="shared" ca="1" si="277"/>
        <v>-1.2498648821100227</v>
      </c>
      <c r="N603" s="304">
        <f t="shared" ca="1" si="278"/>
        <v>-71.611982706520493</v>
      </c>
      <c r="P603" s="310">
        <f t="shared" ca="1" si="279"/>
        <v>23</v>
      </c>
      <c r="Q603" s="304">
        <f t="shared" ca="1" si="280"/>
        <v>0</v>
      </c>
      <c r="R603" s="306">
        <f t="shared" ca="1" si="281"/>
        <v>0</v>
      </c>
      <c r="S603" s="307">
        <f t="shared" ca="1" si="282"/>
        <v>8.0749999999999993</v>
      </c>
      <c r="T603" s="304">
        <f t="shared" ca="1" si="262"/>
        <v>79.21575</v>
      </c>
      <c r="U603" s="311">
        <f t="shared" ca="1" si="263"/>
        <v>0</v>
      </c>
      <c r="V603" s="306">
        <f t="shared" ca="1" si="264"/>
        <v>1.1001749059028125</v>
      </c>
      <c r="W603" s="304">
        <f t="shared" ca="1" si="265"/>
        <v>18.266635826837298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7.0793639429106676</v>
      </c>
      <c r="AH603" s="304">
        <f t="shared" ca="1" si="289"/>
        <v>-2.2161418498894232</v>
      </c>
    </row>
    <row r="604" spans="1:34" x14ac:dyDescent="0.2">
      <c r="A604" s="347">
        <f t="shared" ca="1" si="267"/>
        <v>0.1</v>
      </c>
      <c r="B604" s="304">
        <f t="shared" ca="1" si="268"/>
        <v>24.000000000000028</v>
      </c>
      <c r="D604" s="306">
        <f t="shared" ca="1" si="269"/>
        <v>-0.71358773313449553</v>
      </c>
      <c r="E604" s="307">
        <f t="shared" ca="1" si="270"/>
        <v>-7.6633773342245375</v>
      </c>
      <c r="F604" s="304">
        <f t="shared" ca="1" si="271"/>
        <v>7.6965290631288079</v>
      </c>
      <c r="G604" s="306">
        <f t="shared" ca="1" si="272"/>
        <v>22.555311426127407</v>
      </c>
      <c r="H604" s="307">
        <f t="shared" ca="1" si="273"/>
        <v>-68.832142182994474</v>
      </c>
      <c r="I604" s="304">
        <f t="shared" ca="1" si="274"/>
        <v>72.433458229119239</v>
      </c>
      <c r="J604" s="306">
        <f t="shared" ca="1" si="275"/>
        <v>676.52527445360386</v>
      </c>
      <c r="K604" s="307">
        <f t="shared" ca="1" si="276"/>
        <v>1066.8385815352722</v>
      </c>
      <c r="L604" s="304">
        <f t="shared" ca="1" si="261"/>
        <v>1263.2620496265672</v>
      </c>
      <c r="M604" s="306">
        <f t="shared" ca="1" si="277"/>
        <v>-1.2541371890270354</v>
      </c>
      <c r="N604" s="304">
        <f t="shared" ca="1" si="278"/>
        <v>-71.856767861649871</v>
      </c>
      <c r="P604" s="310">
        <f t="shared" ca="1" si="279"/>
        <v>23</v>
      </c>
      <c r="Q604" s="304">
        <f t="shared" ca="1" si="280"/>
        <v>0</v>
      </c>
      <c r="R604" s="306">
        <f t="shared" ca="1" si="281"/>
        <v>0</v>
      </c>
      <c r="S604" s="307">
        <f t="shared" ca="1" si="282"/>
        <v>8.0749999999999993</v>
      </c>
      <c r="T604" s="304">
        <f t="shared" ca="1" si="262"/>
        <v>79.21575</v>
      </c>
      <c r="U604" s="311">
        <f t="shared" ca="1" si="263"/>
        <v>0</v>
      </c>
      <c r="V604" s="306">
        <f t="shared" ca="1" si="264"/>
        <v>1.1009303862966733</v>
      </c>
      <c r="W604" s="304">
        <f t="shared" ca="1" si="265"/>
        <v>18.640455224782482</v>
      </c>
      <c r="Y604" s="314" t="str">
        <f t="shared" ca="1" si="283"/>
        <v/>
      </c>
      <c r="Z604" s="315" t="str">
        <f t="shared" ca="1" si="284"/>
        <v/>
      </c>
      <c r="AA604" s="316" t="str">
        <f t="shared" ca="1" si="285"/>
        <v/>
      </c>
      <c r="AC604" s="310">
        <f t="shared" ca="1" si="286"/>
        <v>24.000000000000028</v>
      </c>
      <c r="AD604" s="323">
        <f t="shared" ca="1" si="287"/>
        <v>676.52527445360386</v>
      </c>
      <c r="AE604" s="324" t="e">
        <f t="shared" ca="1" si="266"/>
        <v>#N/A</v>
      </c>
      <c r="AG604" s="306">
        <f t="shared" ca="1" si="288"/>
        <v>7.0469989852381456</v>
      </c>
      <c r="AH604" s="304">
        <f t="shared" ca="1" si="289"/>
        <v>-2.2621220838188605</v>
      </c>
    </row>
    <row r="605" spans="1:34" x14ac:dyDescent="0.2">
      <c r="A605" s="347">
        <f t="shared" ca="1" si="267"/>
        <v>0.1</v>
      </c>
      <c r="B605" s="304">
        <f t="shared" ca="1" si="268"/>
        <v>24.10000000000003</v>
      </c>
      <c r="D605" s="306">
        <f t="shared" ca="1" si="269"/>
        <v>-0.71882569119745676</v>
      </c>
      <c r="E605" s="307">
        <f t="shared" ca="1" si="270"/>
        <v>-7.6163565052806845</v>
      </c>
      <c r="F605" s="304">
        <f t="shared" ca="1" si="271"/>
        <v>7.6502024018882597</v>
      </c>
      <c r="G605" s="306">
        <f t="shared" ca="1" si="272"/>
        <v>22.483428857007659</v>
      </c>
      <c r="H605" s="307">
        <f t="shared" ca="1" si="273"/>
        <v>-69.593777833522537</v>
      </c>
      <c r="I605" s="304">
        <f t="shared" ca="1" si="274"/>
        <v>73.135480351945574</v>
      </c>
      <c r="J605" s="306">
        <f t="shared" ca="1" si="275"/>
        <v>678.77721146776059</v>
      </c>
      <c r="K605" s="307">
        <f t="shared" ca="1" si="276"/>
        <v>1059.9172855344464</v>
      </c>
      <c r="L605" s="304">
        <f t="shared" ca="1" si="261"/>
        <v>1258.6354337069404</v>
      </c>
      <c r="M605" s="306">
        <f t="shared" ca="1" si="277"/>
        <v>-1.2583140667293196</v>
      </c>
      <c r="N605" s="304">
        <f t="shared" ca="1" si="278"/>
        <v>-72.096085325533053</v>
      </c>
      <c r="P605" s="310">
        <f t="shared" ca="1" si="279"/>
        <v>23</v>
      </c>
      <c r="Q605" s="304">
        <f t="shared" ca="1" si="280"/>
        <v>0</v>
      </c>
      <c r="R605" s="306">
        <f t="shared" ca="1" si="281"/>
        <v>0</v>
      </c>
      <c r="S605" s="307">
        <f t="shared" ca="1" si="282"/>
        <v>8.0749999999999993</v>
      </c>
      <c r="T605" s="304">
        <f t="shared" ca="1" si="262"/>
        <v>79.21575</v>
      </c>
      <c r="U605" s="311">
        <f t="shared" ca="1" si="263"/>
        <v>0</v>
      </c>
      <c r="V605" s="306">
        <f t="shared" ca="1" si="264"/>
        <v>1.1016947982581551</v>
      </c>
      <c r="W605" s="304">
        <f t="shared" ca="1" si="265"/>
        <v>19.016726035243746</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7.0138415172003672</v>
      </c>
      <c r="AH605" s="304">
        <f t="shared" ca="1" si="289"/>
        <v>-2.3084155077130011</v>
      </c>
    </row>
    <row r="606" spans="1:34" x14ac:dyDescent="0.2">
      <c r="A606" s="347">
        <f t="shared" ca="1" si="267"/>
        <v>0.1</v>
      </c>
      <c r="B606" s="304">
        <f t="shared" ca="1" si="268"/>
        <v>24.200000000000031</v>
      </c>
      <c r="D606" s="306">
        <f t="shared" ca="1" si="269"/>
        <v>-0.72398179404116814</v>
      </c>
      <c r="E606" s="307">
        <f t="shared" ca="1" si="270"/>
        <v>-7.5690327324867894</v>
      </c>
      <c r="F606" s="304">
        <f t="shared" ca="1" si="271"/>
        <v>7.6035785090679182</v>
      </c>
      <c r="G606" s="306">
        <f t="shared" ca="1" si="272"/>
        <v>22.411030677603542</v>
      </c>
      <c r="H606" s="307">
        <f t="shared" ca="1" si="273"/>
        <v>-70.350681106771219</v>
      </c>
      <c r="I606" s="304">
        <f t="shared" ca="1" si="274"/>
        <v>73.834088524333424</v>
      </c>
      <c r="J606" s="306">
        <f t="shared" ca="1" si="275"/>
        <v>681.02193444449119</v>
      </c>
      <c r="K606" s="307">
        <f t="shared" ca="1" si="276"/>
        <v>1052.9200625874316</v>
      </c>
      <c r="L606" s="304">
        <f t="shared" ca="1" si="261"/>
        <v>1253.9663206775681</v>
      </c>
      <c r="M606" s="306">
        <f t="shared" ca="1" si="277"/>
        <v>-1.2623986497092461</v>
      </c>
      <c r="N606" s="304">
        <f t="shared" ca="1" si="278"/>
        <v>-72.330114691353813</v>
      </c>
      <c r="P606" s="310">
        <f t="shared" ca="1" si="279"/>
        <v>23</v>
      </c>
      <c r="Q606" s="304">
        <f t="shared" ca="1" si="280"/>
        <v>0</v>
      </c>
      <c r="R606" s="306">
        <f t="shared" ca="1" si="281"/>
        <v>0</v>
      </c>
      <c r="S606" s="307">
        <f t="shared" ca="1" si="282"/>
        <v>8.0749999999999993</v>
      </c>
      <c r="T606" s="304">
        <f t="shared" ca="1" si="262"/>
        <v>79.21575</v>
      </c>
      <c r="U606" s="311">
        <f t="shared" ca="1" si="263"/>
        <v>0</v>
      </c>
      <c r="V606" s="306">
        <f t="shared" ca="1" si="264"/>
        <v>1.1024681067676003</v>
      </c>
      <c r="W606" s="304">
        <f t="shared" ca="1" si="265"/>
        <v>19.395370723309853</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6.9799225599216612</v>
      </c>
      <c r="AH606" s="304">
        <f t="shared" ca="1" si="289"/>
        <v>-2.3550125121044889</v>
      </c>
    </row>
    <row r="607" spans="1:34" x14ac:dyDescent="0.2">
      <c r="A607" s="347">
        <f t="shared" ca="1" si="267"/>
        <v>0.1</v>
      </c>
      <c r="B607" s="304">
        <f t="shared" ca="1" si="268"/>
        <v>24.300000000000033</v>
      </c>
      <c r="D607" s="306">
        <f t="shared" ca="1" si="269"/>
        <v>-0.72905529126476787</v>
      </c>
      <c r="E607" s="307">
        <f t="shared" ca="1" si="270"/>
        <v>-7.5214155505472551</v>
      </c>
      <c r="F607" s="304">
        <f t="shared" ca="1" si="271"/>
        <v>7.5566668248464692</v>
      </c>
      <c r="G607" s="306">
        <f t="shared" ca="1" si="272"/>
        <v>22.338125148477065</v>
      </c>
      <c r="H607" s="307">
        <f t="shared" ca="1" si="273"/>
        <v>-71.10282266182594</v>
      </c>
      <c r="I607" s="304">
        <f t="shared" ca="1" si="274"/>
        <v>74.529210552830165</v>
      </c>
      <c r="J607" s="306">
        <f t="shared" ca="1" si="275"/>
        <v>683.25939223579519</v>
      </c>
      <c r="K607" s="307">
        <f t="shared" ca="1" si="276"/>
        <v>1045.8473873990017</v>
      </c>
      <c r="L607" s="304">
        <f t="shared" ca="1" si="261"/>
        <v>1249.2558404137023</v>
      </c>
      <c r="M607" s="306">
        <f t="shared" ca="1" si="277"/>
        <v>-1.2663939419692718</v>
      </c>
      <c r="N607" s="304">
        <f t="shared" ca="1" si="278"/>
        <v>-72.559028075774563</v>
      </c>
      <c r="P607" s="310">
        <f t="shared" ca="1" si="279"/>
        <v>23</v>
      </c>
      <c r="Q607" s="304">
        <f t="shared" ca="1" si="280"/>
        <v>0</v>
      </c>
      <c r="R607" s="306">
        <f t="shared" ca="1" si="281"/>
        <v>0</v>
      </c>
      <c r="S607" s="307">
        <f t="shared" ca="1" si="282"/>
        <v>8.0749999999999993</v>
      </c>
      <c r="T607" s="304">
        <f t="shared" ca="1" si="262"/>
        <v>79.21575</v>
      </c>
      <c r="U607" s="311">
        <f t="shared" ca="1" si="263"/>
        <v>0</v>
      </c>
      <c r="V607" s="306">
        <f t="shared" ca="1" si="264"/>
        <v>1.1032502765528123</v>
      </c>
      <c r="W607" s="304">
        <f t="shared" ca="1" si="265"/>
        <v>19.776311843317778</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6.9452719823425983</v>
      </c>
      <c r="AH607" s="304">
        <f t="shared" ca="1" si="289"/>
        <v>-2.4019034951467311</v>
      </c>
    </row>
    <row r="608" spans="1:34" x14ac:dyDescent="0.2">
      <c r="A608" s="347">
        <f t="shared" ca="1" si="267"/>
        <v>0.1</v>
      </c>
      <c r="B608" s="304">
        <f t="shared" ca="1" si="268"/>
        <v>24.400000000000034</v>
      </c>
      <c r="D608" s="306">
        <f t="shared" ca="1" si="269"/>
        <v>-0.73404548099212674</v>
      </c>
      <c r="E608" s="307">
        <f t="shared" ca="1" si="270"/>
        <v>-7.4735144931016642</v>
      </c>
      <c r="F608" s="304">
        <f t="shared" ca="1" si="271"/>
        <v>7.5094767891488674</v>
      </c>
      <c r="G608" s="306">
        <f t="shared" ca="1" si="272"/>
        <v>22.264720600377853</v>
      </c>
      <c r="H608" s="307">
        <f t="shared" ca="1" si="273"/>
        <v>-71.850174111136113</v>
      </c>
      <c r="I608" s="304">
        <f t="shared" ca="1" si="274"/>
        <v>75.220777071321621</v>
      </c>
      <c r="J608" s="306">
        <f t="shared" ca="1" si="275"/>
        <v>685.48953452323792</v>
      </c>
      <c r="K608" s="307">
        <f t="shared" ca="1" si="276"/>
        <v>1038.6997375603537</v>
      </c>
      <c r="L608" s="304">
        <f t="shared" ca="1" si="261"/>
        <v>1244.5051413107271</v>
      </c>
      <c r="M608" s="306">
        <f t="shared" ca="1" si="277"/>
        <v>-1.2703028233945932</v>
      </c>
      <c r="N608" s="304">
        <f t="shared" ca="1" si="278"/>
        <v>-72.782990484062566</v>
      </c>
      <c r="P608" s="310">
        <f t="shared" ca="1" si="279"/>
        <v>23</v>
      </c>
      <c r="Q608" s="304">
        <f t="shared" ca="1" si="280"/>
        <v>0</v>
      </c>
      <c r="R608" s="306">
        <f t="shared" ca="1" si="281"/>
        <v>0</v>
      </c>
      <c r="S608" s="307">
        <f t="shared" ca="1" si="282"/>
        <v>8.0749999999999993</v>
      </c>
      <c r="T608" s="304">
        <f t="shared" ca="1" si="262"/>
        <v>79.21575</v>
      </c>
      <c r="U608" s="311">
        <f t="shared" ca="1" si="263"/>
        <v>0</v>
      </c>
      <c r="V608" s="306">
        <f t="shared" ca="1" si="264"/>
        <v>1.1040412720953656</v>
      </c>
      <c r="W608" s="304">
        <f t="shared" ca="1" si="265"/>
        <v>20.15947206622528</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6.90991856782738</v>
      </c>
      <c r="AH608" s="304">
        <f t="shared" ca="1" si="289"/>
        <v>-2.4490788660455456</v>
      </c>
    </row>
    <row r="609" spans="1:34" x14ac:dyDescent="0.2">
      <c r="A609" s="347">
        <f t="shared" ca="1" si="267"/>
        <v>0.1</v>
      </c>
      <c r="B609" s="304">
        <f t="shared" ca="1" si="268"/>
        <v>24.500000000000036</v>
      </c>
      <c r="D609" s="306">
        <f t="shared" ca="1" si="269"/>
        <v>-0.73895170853845138</v>
      </c>
      <c r="E609" s="307">
        <f t="shared" ca="1" si="270"/>
        <v>-7.4253390886338728</v>
      </c>
      <c r="F609" s="304">
        <f t="shared" ca="1" si="271"/>
        <v>7.4620178376057247</v>
      </c>
      <c r="G609" s="306">
        <f t="shared" ca="1" si="272"/>
        <v>22.190825429524008</v>
      </c>
      <c r="H609" s="307">
        <f t="shared" ca="1" si="273"/>
        <v>-72.592708019999506</v>
      </c>
      <c r="I609" s="304">
        <f t="shared" ca="1" si="274"/>
        <v>75.908721441745485</v>
      </c>
      <c r="J609" s="306">
        <f t="shared" ca="1" si="275"/>
        <v>687.71231182473298</v>
      </c>
      <c r="K609" s="307">
        <f t="shared" ca="1" si="276"/>
        <v>1031.477593453797</v>
      </c>
      <c r="L609" s="304">
        <f t="shared" ca="1" si="261"/>
        <v>1239.7153905766256</v>
      </c>
      <c r="M609" s="306">
        <f t="shared" ca="1" si="277"/>
        <v>-1.2741280557797641</v>
      </c>
      <c r="N609" s="304">
        <f t="shared" ca="1" si="278"/>
        <v>-73.002160155389618</v>
      </c>
      <c r="P609" s="310">
        <f t="shared" ca="1" si="279"/>
        <v>23</v>
      </c>
      <c r="Q609" s="304">
        <f t="shared" ca="1" si="280"/>
        <v>0</v>
      </c>
      <c r="R609" s="306">
        <f t="shared" ca="1" si="281"/>
        <v>0</v>
      </c>
      <c r="S609" s="307">
        <f t="shared" ca="1" si="282"/>
        <v>8.0749999999999993</v>
      </c>
      <c r="T609" s="304">
        <f t="shared" ca="1" si="262"/>
        <v>79.21575</v>
      </c>
      <c r="U609" s="311">
        <f t="shared" ca="1" si="263"/>
        <v>0</v>
      </c>
      <c r="V609" s="306">
        <f t="shared" ca="1" si="264"/>
        <v>1.1048410576369401</v>
      </c>
      <c r="W609" s="304">
        <f t="shared" ca="1" si="265"/>
        <v>20.544774206630109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6.873890076069423</v>
      </c>
      <c r="AH609" s="304">
        <f t="shared" ca="1" si="289"/>
        <v>-2.4965290484489513</v>
      </c>
    </row>
    <row r="610" spans="1:34" x14ac:dyDescent="0.2">
      <c r="A610" s="347">
        <f t="shared" ca="1" si="267"/>
        <v>0.1</v>
      </c>
      <c r="B610" s="304">
        <f t="shared" ca="1" si="268"/>
        <v>24.600000000000037</v>
      </c>
      <c r="D610" s="306">
        <f t="shared" ca="1" si="269"/>
        <v>-0.74377336513581715</v>
      </c>
      <c r="E610" s="307">
        <f t="shared" ca="1" si="270"/>
        <v>-7.376898856474174</v>
      </c>
      <c r="F610" s="304">
        <f t="shared" ca="1" si="271"/>
        <v>7.414299397605645</v>
      </c>
      <c r="G610" s="306">
        <f t="shared" ca="1" si="272"/>
        <v>22.116448093010426</v>
      </c>
      <c r="H610" s="307">
        <f t="shared" ca="1" si="273"/>
        <v>-73.330397905646919</v>
      </c>
      <c r="I610" s="304">
        <f t="shared" ca="1" si="274"/>
        <v>76.592979660353535</v>
      </c>
      <c r="J610" s="306">
        <f t="shared" ca="1" si="275"/>
        <v>689.92767550085966</v>
      </c>
      <c r="K610" s="307">
        <f t="shared" ca="1" si="276"/>
        <v>1024.1814381575148</v>
      </c>
      <c r="L610" s="304">
        <f t="shared" ca="1" si="261"/>
        <v>1234.8877745319267</v>
      </c>
      <c r="M610" s="306">
        <f t="shared" ca="1" si="277"/>
        <v>-1.2778722885290381</v>
      </c>
      <c r="N610" s="304">
        <f t="shared" ca="1" si="278"/>
        <v>-73.216688889437691</v>
      </c>
      <c r="P610" s="310">
        <f t="shared" ca="1" si="279"/>
        <v>23</v>
      </c>
      <c r="Q610" s="304">
        <f t="shared" ca="1" si="280"/>
        <v>0</v>
      </c>
      <c r="R610" s="306">
        <f t="shared" ca="1" si="281"/>
        <v>0</v>
      </c>
      <c r="S610" s="307">
        <f t="shared" ca="1" si="282"/>
        <v>8.0749999999999993</v>
      </c>
      <c r="T610" s="304">
        <f t="shared" ca="1" si="262"/>
        <v>79.21575</v>
      </c>
      <c r="U610" s="311">
        <f t="shared" ca="1" si="263"/>
        <v>0</v>
      </c>
      <c r="V610" s="306">
        <f t="shared" ca="1" si="264"/>
        <v>1.1056495971856584</v>
      </c>
      <c r="W610" s="304">
        <f t="shared" ca="1" si="265"/>
        <v>20.932141249421182</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6.837213300642115</v>
      </c>
      <c r="AH610" s="304">
        <f t="shared" ca="1" si="289"/>
        <v>-2.5442444837932028</v>
      </c>
    </row>
    <row r="611" spans="1:34" x14ac:dyDescent="0.2">
      <c r="A611" s="347">
        <f t="shared" ca="1" si="267"/>
        <v>0.1</v>
      </c>
      <c r="B611" s="304">
        <f t="shared" ca="1" si="268"/>
        <v>24.700000000000038</v>
      </c>
      <c r="D611" s="306">
        <f t="shared" ca="1" si="269"/>
        <v>-0.74850988671313501</v>
      </c>
      <c r="E611" s="307">
        <f t="shared" ca="1" si="270"/>
        <v>-7.328203302892403</v>
      </c>
      <c r="F611" s="304">
        <f t="shared" ca="1" si="271"/>
        <v>7.3663308844383604</v>
      </c>
      <c r="G611" s="306">
        <f t="shared" ca="1" si="272"/>
        <v>22.041597104339111</v>
      </c>
      <c r="H611" s="307">
        <f t="shared" ca="1" si="273"/>
        <v>-74.063218235936162</v>
      </c>
      <c r="I611" s="304">
        <f t="shared" ca="1" si="274"/>
        <v>77.273490269133816</v>
      </c>
      <c r="J611" s="306">
        <f t="shared" ca="1" si="275"/>
        <v>692.13557776072719</v>
      </c>
      <c r="K611" s="307">
        <f t="shared" ca="1" si="276"/>
        <v>1016.8117573504356</v>
      </c>
      <c r="L611" s="304">
        <f t="shared" ca="1" si="261"/>
        <v>1230.0234989170967</v>
      </c>
      <c r="M611" s="306">
        <f t="shared" ca="1" si="277"/>
        <v>-1.2815380640491048</v>
      </c>
      <c r="N611" s="304">
        <f t="shared" ca="1" si="278"/>
        <v>-73.42672235537988</v>
      </c>
      <c r="P611" s="310">
        <f t="shared" ca="1" si="279"/>
        <v>23</v>
      </c>
      <c r="Q611" s="304">
        <f t="shared" ca="1" si="280"/>
        <v>0</v>
      </c>
      <c r="R611" s="306">
        <f t="shared" ca="1" si="281"/>
        <v>0</v>
      </c>
      <c r="S611" s="307">
        <f t="shared" ca="1" si="282"/>
        <v>8.0749999999999993</v>
      </c>
      <c r="T611" s="304">
        <f t="shared" ca="1" si="262"/>
        <v>79.21575</v>
      </c>
      <c r="U611" s="311">
        <f t="shared" ca="1" si="263"/>
        <v>0</v>
      </c>
      <c r="V611" s="306">
        <f t="shared" ca="1" si="264"/>
        <v>1.1064668545224374</v>
      </c>
      <c r="W611" s="304">
        <f t="shared" ca="1" si="265"/>
        <v>21.321496376047801</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6.7999141225154904</v>
      </c>
      <c r="AH611" s="304">
        <f t="shared" ca="1" si="289"/>
        <v>-2.5922156346032428</v>
      </c>
    </row>
    <row r="612" spans="1:34" x14ac:dyDescent="0.2">
      <c r="A612" s="347">
        <f t="shared" ca="1" si="267"/>
        <v>0.1</v>
      </c>
      <c r="B612" s="304">
        <f t="shared" ca="1" si="268"/>
        <v>24.80000000000004</v>
      </c>
      <c r="D612" s="306">
        <f t="shared" ca="1" si="269"/>
        <v>-0.75316075272644678</v>
      </c>
      <c r="E612" s="307">
        <f t="shared" ca="1" si="270"/>
        <v>-7.2792619172800501</v>
      </c>
      <c r="F612" s="304">
        <f t="shared" ca="1" si="271"/>
        <v>7.3181216975267018</v>
      </c>
      <c r="G612" s="306">
        <f t="shared" ca="1" si="272"/>
        <v>21.966281029066465</v>
      </c>
      <c r="H612" s="307">
        <f t="shared" ca="1" si="273"/>
        <v>-74.791144427664165</v>
      </c>
      <c r="I612" s="304">
        <f t="shared" ca="1" si="274"/>
        <v>77.950194272032732</v>
      </c>
      <c r="J612" s="306">
        <f t="shared" ca="1" si="275"/>
        <v>694.33597166739742</v>
      </c>
      <c r="K612" s="307">
        <f t="shared" ca="1" si="276"/>
        <v>1009.3690392172556</v>
      </c>
      <c r="L612" s="304">
        <f t="shared" ca="1" si="261"/>
        <v>1225.1237892073088</v>
      </c>
      <c r="M612" s="306">
        <f t="shared" ca="1" si="277"/>
        <v>-1.2851278228518532</v>
      </c>
      <c r="N612" s="304">
        <f t="shared" ca="1" si="278"/>
        <v>-73.632400384247305</v>
      </c>
      <c r="P612" s="310">
        <f t="shared" ca="1" si="279"/>
        <v>23</v>
      </c>
      <c r="Q612" s="304">
        <f t="shared" ca="1" si="280"/>
        <v>0</v>
      </c>
      <c r="R612" s="306">
        <f t="shared" ca="1" si="281"/>
        <v>0</v>
      </c>
      <c r="S612" s="307">
        <f t="shared" ca="1" si="282"/>
        <v>8.0749999999999993</v>
      </c>
      <c r="T612" s="304">
        <f t="shared" ca="1" si="262"/>
        <v>79.21575</v>
      </c>
      <c r="U612" s="311">
        <f t="shared" ca="1" si="263"/>
        <v>0</v>
      </c>
      <c r="V612" s="306">
        <f t="shared" ca="1" si="264"/>
        <v>1.1072927932073489</v>
      </c>
      <c r="W612" s="304">
        <f t="shared" ca="1" si="265"/>
        <v>21.712762990393287</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6.76201755983542</v>
      </c>
      <c r="AH612" s="304">
        <f t="shared" ca="1" si="289"/>
        <v>-2.6404329877458581</v>
      </c>
    </row>
    <row r="613" spans="1:34" x14ac:dyDescent="0.2">
      <c r="A613" s="347">
        <f t="shared" ca="1" si="267"/>
        <v>0.1</v>
      </c>
      <c r="B613" s="304">
        <f t="shared" ca="1" si="268"/>
        <v>24.900000000000041</v>
      </c>
      <c r="D613" s="306">
        <f t="shared" ca="1" si="269"/>
        <v>-0.75772548503572035</v>
      </c>
      <c r="E613" s="307">
        <f t="shared" ca="1" si="270"/>
        <v>-7.230084168419797</v>
      </c>
      <c r="F613" s="304">
        <f t="shared" ca="1" si="271"/>
        <v>7.2696812167458349</v>
      </c>
      <c r="G613" s="306">
        <f t="shared" ca="1" si="272"/>
        <v>21.890508480562893</v>
      </c>
      <c r="H613" s="307">
        <f t="shared" ca="1" si="273"/>
        <v>-75.514152844506143</v>
      </c>
      <c r="I613" s="304">
        <f t="shared" ca="1" si="274"/>
        <v>78.623035055644038</v>
      </c>
      <c r="J613" s="306">
        <f t="shared" ca="1" si="275"/>
        <v>696.52881114287891</v>
      </c>
      <c r="K613" s="307">
        <f t="shared" ca="1" si="276"/>
        <v>1001.8537743536471</v>
      </c>
      <c r="L613" s="304">
        <f t="shared" ca="1" si="261"/>
        <v>1220.1898909345055</v>
      </c>
      <c r="M613" s="306">
        <f t="shared" ca="1" si="277"/>
        <v>-1.2886439083837917</v>
      </c>
      <c r="N613" s="304">
        <f t="shared" ca="1" si="278"/>
        <v>-73.833857245634391</v>
      </c>
      <c r="P613" s="310">
        <f t="shared" ca="1" si="279"/>
        <v>23</v>
      </c>
      <c r="Q613" s="304">
        <f t="shared" ca="1" si="280"/>
        <v>0</v>
      </c>
      <c r="R613" s="306">
        <f t="shared" ca="1" si="281"/>
        <v>0</v>
      </c>
      <c r="S613" s="307">
        <f t="shared" ca="1" si="282"/>
        <v>8.0749999999999993</v>
      </c>
      <c r="T613" s="304">
        <f t="shared" ca="1" si="262"/>
        <v>79.21575</v>
      </c>
      <c r="U613" s="311">
        <f t="shared" ca="1" si="263"/>
        <v>0</v>
      </c>
      <c r="V613" s="306">
        <f t="shared" ca="1" si="264"/>
        <v>1.1081273765859758</v>
      </c>
      <c r="W613" s="304">
        <f t="shared" ca="1" si="265"/>
        <v>22.105864744240467</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6.7235478142395362</v>
      </c>
      <c r="AH613" s="304">
        <f t="shared" ca="1" si="289"/>
        <v>-2.6888870576338437</v>
      </c>
    </row>
    <row r="614" spans="1:34" x14ac:dyDescent="0.2">
      <c r="A614" s="347">
        <f t="shared" ca="1" si="267"/>
        <v>0.1</v>
      </c>
      <c r="B614" s="304">
        <f t="shared" ca="1" si="268"/>
        <v>25.000000000000043</v>
      </c>
      <c r="D614" s="306">
        <f t="shared" ca="1" si="269"/>
        <v>-0.76220364682466768</v>
      </c>
      <c r="E614" s="307">
        <f t="shared" ca="1" si="270"/>
        <v>-7.1806795008410012</v>
      </c>
      <c r="F614" s="304">
        <f t="shared" ca="1" si="271"/>
        <v>7.2210187988282506</v>
      </c>
      <c r="G614" s="306">
        <f t="shared" ca="1" si="272"/>
        <v>21.814288115880426</v>
      </c>
      <c r="H614" s="307">
        <f t="shared" ca="1" si="273"/>
        <v>-76.232220794590248</v>
      </c>
      <c r="I614" s="304">
        <f t="shared" ca="1" si="274"/>
        <v>79.291958314054767</v>
      </c>
      <c r="J614" s="306">
        <f t="shared" ca="1" si="275"/>
        <v>698.7140509727011</v>
      </c>
      <c r="K614" s="307">
        <f t="shared" ca="1" si="276"/>
        <v>994.26645567169226</v>
      </c>
      <c r="L614" s="304">
        <f t="shared" ca="1" si="261"/>
        <v>1215.2230700166251</v>
      </c>
      <c r="M614" s="306">
        <f t="shared" ca="1" si="277"/>
        <v>-1.2920885715978123</v>
      </c>
      <c r="N614" s="304">
        <f t="shared" ca="1" si="278"/>
        <v>-74.031221909641744</v>
      </c>
      <c r="P614" s="310">
        <f t="shared" ca="1" si="279"/>
        <v>23</v>
      </c>
      <c r="Q614" s="304">
        <f t="shared" ca="1" si="280"/>
        <v>0</v>
      </c>
      <c r="R614" s="306">
        <f t="shared" ca="1" si="281"/>
        <v>0</v>
      </c>
      <c r="S614" s="307">
        <f t="shared" ca="1" si="282"/>
        <v>8.0749999999999993</v>
      </c>
      <c r="T614" s="304">
        <f t="shared" ca="1" si="262"/>
        <v>79.21575</v>
      </c>
      <c r="U614" s="311">
        <f t="shared" ca="1" si="263"/>
        <v>0</v>
      </c>
      <c r="V614" s="306">
        <f t="shared" ca="1" si="264"/>
        <v>1.1089705677957822</v>
      </c>
      <c r="W614" s="304">
        <f t="shared" ca="1" si="265"/>
        <v>22.500725562316639</v>
      </c>
      <c r="Y614" s="314" t="str">
        <f t="shared" ca="1" si="283"/>
        <v/>
      </c>
      <c r="Z614" s="315" t="str">
        <f t="shared" ca="1" si="284"/>
        <v/>
      </c>
      <c r="AA614" s="316" t="str">
        <f t="shared" ca="1" si="285"/>
        <v/>
      </c>
      <c r="AC614" s="310">
        <f t="shared" ca="1" si="286"/>
        <v>25.000000000000043</v>
      </c>
      <c r="AD614" s="323">
        <f t="shared" ca="1" si="287"/>
        <v>698.7140509727011</v>
      </c>
      <c r="AE614" s="324" t="e">
        <f t="shared" ca="1" si="266"/>
        <v>#N/A</v>
      </c>
      <c r="AG614" s="306">
        <f t="shared" ca="1" si="288"/>
        <v>6.6845283139633818</v>
      </c>
      <c r="AH614" s="304">
        <f t="shared" ca="1" si="289"/>
        <v>-2.7375683893796245</v>
      </c>
    </row>
    <row r="615" spans="1:34" x14ac:dyDescent="0.2">
      <c r="A615" s="347">
        <f t="shared" ca="1" si="267"/>
        <v>0.1</v>
      </c>
      <c r="B615" s="304">
        <f t="shared" ca="1" si="268"/>
        <v>25.100000000000044</v>
      </c>
      <c r="D615" s="306">
        <f t="shared" ca="1" si="269"/>
        <v>-0.76659484156033664</v>
      </c>
      <c r="E615" s="307">
        <f t="shared" ca="1" si="270"/>
        <v>-7.1310573312599317</v>
      </c>
      <c r="F615" s="304">
        <f t="shared" ca="1" si="271"/>
        <v>7.1721437738533194</v>
      </c>
      <c r="G615" s="306">
        <f t="shared" ca="1" si="272"/>
        <v>21.737628631724395</v>
      </c>
      <c r="H615" s="307">
        <f t="shared" ca="1" si="273"/>
        <v>-76.945326527716247</v>
      </c>
      <c r="I615" s="304">
        <f t="shared" ca="1" si="274"/>
        <v>79.956911977562257</v>
      </c>
      <c r="J615" s="306">
        <f t="shared" ca="1" si="275"/>
        <v>700.8916468100814</v>
      </c>
      <c r="K615" s="307">
        <f t="shared" ca="1" si="276"/>
        <v>986.60757830557691</v>
      </c>
      <c r="L615" s="304">
        <f t="shared" ca="1" si="261"/>
        <v>1210.2246130938433</v>
      </c>
      <c r="M615" s="306">
        <f t="shared" ca="1" si="277"/>
        <v>-1.295463975282072</v>
      </c>
      <c r="N615" s="304">
        <f t="shared" ca="1" si="278"/>
        <v>-74.224618294902726</v>
      </c>
      <c r="P615" s="310">
        <f t="shared" ca="1" si="279"/>
        <v>23</v>
      </c>
      <c r="Q615" s="304">
        <f t="shared" ca="1" si="280"/>
        <v>0</v>
      </c>
      <c r="R615" s="306">
        <f t="shared" ca="1" si="281"/>
        <v>0</v>
      </c>
      <c r="S615" s="307">
        <f t="shared" ca="1" si="282"/>
        <v>8.0749999999999993</v>
      </c>
      <c r="T615" s="304">
        <f t="shared" ca="1" si="262"/>
        <v>79.21575</v>
      </c>
      <c r="U615" s="311">
        <f t="shared" ca="1" si="263"/>
        <v>0</v>
      </c>
      <c r="V615" s="306">
        <f t="shared" ca="1" si="264"/>
        <v>1.1098223297724699</v>
      </c>
      <c r="W615" s="304">
        <f t="shared" ca="1" si="265"/>
        <v>22.897269666906478</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6.6449817539712583</v>
      </c>
      <c r="AH615" s="304">
        <f t="shared" ca="1" si="289"/>
        <v>-2.7864675618967976</v>
      </c>
    </row>
    <row r="616" spans="1:34" x14ac:dyDescent="0.2">
      <c r="A616" s="347">
        <f t="shared" ca="1" si="267"/>
        <v>0.1</v>
      </c>
      <c r="B616" s="304">
        <f t="shared" ca="1" si="268"/>
        <v>25.200000000000045</v>
      </c>
      <c r="D616" s="306">
        <f t="shared" ca="1" si="269"/>
        <v>-0.7708987119895222</v>
      </c>
      <c r="E616" s="307">
        <f t="shared" ca="1" si="270"/>
        <v>-7.0812270451036703</v>
      </c>
      <c r="F616" s="304">
        <f t="shared" ca="1" si="271"/>
        <v>7.1230654418203097</v>
      </c>
      <c r="G616" s="306">
        <f t="shared" ca="1" si="272"/>
        <v>21.660538760525441</v>
      </c>
      <c r="H616" s="307">
        <f t="shared" ca="1" si="273"/>
        <v>-77.65344923222662</v>
      </c>
      <c r="I616" s="304">
        <f t="shared" ca="1" si="274"/>
        <v>80.617846144995852</v>
      </c>
      <c r="J616" s="306">
        <f t="shared" ca="1" si="275"/>
        <v>703.06155517969387</v>
      </c>
      <c r="K616" s="307">
        <f t="shared" ca="1" si="276"/>
        <v>978.87763951757972</v>
      </c>
      <c r="L616" s="304">
        <f t="shared" ca="1" si="261"/>
        <v>1205.1958278716361</v>
      </c>
      <c r="M616" s="306">
        <f t="shared" ca="1" si="277"/>
        <v>-1.2987721981599145</v>
      </c>
      <c r="N616" s="304">
        <f t="shared" ca="1" si="278"/>
        <v>-74.414165503491731</v>
      </c>
      <c r="P616" s="310">
        <f t="shared" ca="1" si="279"/>
        <v>23</v>
      </c>
      <c r="Q616" s="304">
        <f t="shared" ca="1" si="280"/>
        <v>0</v>
      </c>
      <c r="R616" s="306">
        <f t="shared" ca="1" si="281"/>
        <v>0</v>
      </c>
      <c r="S616" s="307">
        <f t="shared" ca="1" si="282"/>
        <v>8.0749999999999993</v>
      </c>
      <c r="T616" s="304">
        <f t="shared" ca="1" si="262"/>
        <v>79.21575</v>
      </c>
      <c r="U616" s="311">
        <f t="shared" ca="1" si="263"/>
        <v>0</v>
      </c>
      <c r="V616" s="306">
        <f t="shared" ca="1" si="264"/>
        <v>1.1106826252563422</v>
      </c>
      <c r="W616" s="304">
        <f t="shared" ca="1" si="265"/>
        <v>23.295421602022028</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6.6049301333284856</v>
      </c>
      <c r="AH616" s="304">
        <f t="shared" ca="1" si="289"/>
        <v>-2.835575190948171</v>
      </c>
    </row>
    <row r="617" spans="1:34" x14ac:dyDescent="0.2">
      <c r="A617" s="347">
        <f t="shared" ca="1" si="267"/>
        <v>0.1</v>
      </c>
      <c r="B617" s="304">
        <f t="shared" ca="1" si="268"/>
        <v>25.300000000000047</v>
      </c>
      <c r="D617" s="306">
        <f t="shared" ca="1" si="269"/>
        <v>-0.77511493916926089</v>
      </c>
      <c r="E617" s="307">
        <f t="shared" ca="1" si="270"/>
        <v>-7.0311979931167468</v>
      </c>
      <c r="F617" s="304">
        <f t="shared" ca="1" si="271"/>
        <v>7.0737930693039317</v>
      </c>
      <c r="G617" s="306">
        <f t="shared" ca="1" si="272"/>
        <v>21.583027266608514</v>
      </c>
      <c r="H617" s="307">
        <f t="shared" ca="1" si="273"/>
        <v>-78.356569031538299</v>
      </c>
      <c r="I617" s="304">
        <f t="shared" ca="1" si="274"/>
        <v>81.274713019397325</v>
      </c>
      <c r="J617" s="306">
        <f t="shared" ca="1" si="275"/>
        <v>705.22373348105054</v>
      </c>
      <c r="K617" s="307">
        <f t="shared" ca="1" si="276"/>
        <v>971.07713860439151</v>
      </c>
      <c r="L617" s="304">
        <f t="shared" ca="1" si="261"/>
        <v>1200.1380434704354</v>
      </c>
      <c r="M617" s="306">
        <f t="shared" ca="1" si="277"/>
        <v>-1.3020152387739365</v>
      </c>
      <c r="N617" s="304">
        <f t="shared" ca="1" si="278"/>
        <v>-74.599978043464702</v>
      </c>
      <c r="P617" s="310">
        <f t="shared" ca="1" si="279"/>
        <v>23</v>
      </c>
      <c r="Q617" s="304">
        <f t="shared" ca="1" si="280"/>
        <v>0</v>
      </c>
      <c r="R617" s="306">
        <f t="shared" ca="1" si="281"/>
        <v>0</v>
      </c>
      <c r="S617" s="307">
        <f t="shared" ca="1" si="282"/>
        <v>8.0749999999999993</v>
      </c>
      <c r="T617" s="304">
        <f t="shared" ca="1" si="262"/>
        <v>79.21575</v>
      </c>
      <c r="U617" s="311">
        <f t="shared" ca="1" si="263"/>
        <v>0</v>
      </c>
      <c r="V617" s="306">
        <f t="shared" ca="1" si="264"/>
        <v>1.1115514167986562</v>
      </c>
      <c r="W617" s="304">
        <f t="shared" ca="1" si="265"/>
        <v>23.695106257119292</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6.5643947900155624</v>
      </c>
      <c r="AH617" s="304">
        <f t="shared" ca="1" si="289"/>
        <v>-2.8848819321389509</v>
      </c>
    </row>
    <row r="618" spans="1:34" x14ac:dyDescent="0.2">
      <c r="A618" s="347">
        <f t="shared" ca="1" si="267"/>
        <v>0.1</v>
      </c>
      <c r="B618" s="304">
        <f t="shared" ca="1" si="268"/>
        <v>25.400000000000048</v>
      </c>
      <c r="D618" s="306">
        <f t="shared" ca="1" si="269"/>
        <v>-0.77924324152889113</v>
      </c>
      <c r="E618" s="307">
        <f t="shared" ca="1" si="270"/>
        <v>-6.9809794880496945</v>
      </c>
      <c r="F618" s="304">
        <f t="shared" ca="1" si="271"/>
        <v>7.0243358861915928</v>
      </c>
      <c r="G618" s="306">
        <f t="shared" ca="1" si="272"/>
        <v>21.505102942455625</v>
      </c>
      <c r="H618" s="307">
        <f t="shared" ca="1" si="273"/>
        <v>-79.054666980343271</v>
      </c>
      <c r="I618" s="304">
        <f t="shared" ca="1" si="274"/>
        <v>81.927466846830981</v>
      </c>
      <c r="J618" s="306">
        <f t="shared" ca="1" si="275"/>
        <v>707.37813999150376</v>
      </c>
      <c r="K618" s="307">
        <f t="shared" ca="1" si="276"/>
        <v>963.20657680379747</v>
      </c>
      <c r="L618" s="304">
        <f t="shared" ca="1" si="261"/>
        <v>1195.0526107816045</v>
      </c>
      <c r="M618" s="306">
        <f t="shared" ca="1" si="277"/>
        <v>-1.305195019166532</v>
      </c>
      <c r="N618" s="304">
        <f t="shared" ca="1" si="278"/>
        <v>-74.782166039738868</v>
      </c>
      <c r="P618" s="310">
        <f t="shared" ca="1" si="279"/>
        <v>23</v>
      </c>
      <c r="Q618" s="304">
        <f t="shared" ca="1" si="280"/>
        <v>0</v>
      </c>
      <c r="R618" s="306">
        <f t="shared" ca="1" si="281"/>
        <v>0</v>
      </c>
      <c r="S618" s="307">
        <f t="shared" ca="1" si="282"/>
        <v>8.0749999999999993</v>
      </c>
      <c r="T618" s="304">
        <f t="shared" ca="1" si="262"/>
        <v>79.21575</v>
      </c>
      <c r="U618" s="311">
        <f t="shared" ca="1" si="263"/>
        <v>0</v>
      </c>
      <c r="V618" s="306">
        <f t="shared" ca="1" si="264"/>
        <v>1.1124286667679681</v>
      </c>
      <c r="W618" s="304">
        <f t="shared" ca="1" si="265"/>
        <v>24.096248890351625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6.5233964333696743</v>
      </c>
      <c r="AH618" s="304">
        <f t="shared" ca="1" si="289"/>
        <v>-2.9343784838537825</v>
      </c>
    </row>
    <row r="619" spans="1:34" x14ac:dyDescent="0.2">
      <c r="A619" s="347">
        <f t="shared" ca="1" si="267"/>
        <v>0.1</v>
      </c>
      <c r="B619" s="304">
        <f t="shared" ca="1" si="268"/>
        <v>25.50000000000005</v>
      </c>
      <c r="D619" s="306">
        <f t="shared" ca="1" si="269"/>
        <v>-0.78328337396136904</v>
      </c>
      <c r="E619" s="307">
        <f t="shared" ca="1" si="270"/>
        <v>-6.9305808014288477</v>
      </c>
      <c r="F619" s="304">
        <f t="shared" ca="1" si="271"/>
        <v>6.97470308250168</v>
      </c>
      <c r="G619" s="306">
        <f t="shared" ca="1" si="272"/>
        <v>21.426774605059489</v>
      </c>
      <c r="H619" s="307">
        <f t="shared" ca="1" si="273"/>
        <v>-79.747725060486161</v>
      </c>
      <c r="I619" s="304">
        <f t="shared" ca="1" si="274"/>
        <v>82.576063858111539</v>
      </c>
      <c r="J619" s="306">
        <f t="shared" ca="1" si="275"/>
        <v>709.52473386887948</v>
      </c>
      <c r="K619" s="307">
        <f t="shared" ca="1" si="276"/>
        <v>955.266457201756</v>
      </c>
      <c r="L619" s="304">
        <f t="shared" ca="1" si="261"/>
        <v>1189.9409028294215</v>
      </c>
      <c r="M619" s="306">
        <f t="shared" ca="1" si="277"/>
        <v>-1.3083133883685234</v>
      </c>
      <c r="N619" s="304">
        <f t="shared" ca="1" si="278"/>
        <v>-74.960835433976555</v>
      </c>
      <c r="P619" s="310">
        <f t="shared" ca="1" si="279"/>
        <v>23</v>
      </c>
      <c r="Q619" s="304">
        <f t="shared" ca="1" si="280"/>
        <v>0</v>
      </c>
      <c r="R619" s="306">
        <f t="shared" ca="1" si="281"/>
        <v>0</v>
      </c>
      <c r="S619" s="307">
        <f t="shared" ca="1" si="282"/>
        <v>8.0749999999999993</v>
      </c>
      <c r="T619" s="304">
        <f t="shared" ca="1" si="262"/>
        <v>79.21575</v>
      </c>
      <c r="U619" s="311">
        <f t="shared" ca="1" si="263"/>
        <v>0</v>
      </c>
      <c r="V619" s="306">
        <f t="shared" ca="1" si="264"/>
        <v>1.1133143373564707</v>
      </c>
      <c r="W619" s="304">
        <f t="shared" ca="1" si="265"/>
        <v>24.498775151350866</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6.48195517432511</v>
      </c>
      <c r="AH619" s="304">
        <f t="shared" ca="1" si="289"/>
        <v>-2.9840555901364243</v>
      </c>
    </row>
    <row r="620" spans="1:34" x14ac:dyDescent="0.2">
      <c r="A620" s="347">
        <f t="shared" ca="1" si="267"/>
        <v>0.1</v>
      </c>
      <c r="B620" s="304">
        <f t="shared" ca="1" si="268"/>
        <v>25.600000000000051</v>
      </c>
      <c r="D620" s="306">
        <f t="shared" ca="1" si="269"/>
        <v>-0.78723512694171471</v>
      </c>
      <c r="E620" s="307">
        <f t="shared" ca="1" si="270"/>
        <v>-6.8800111604067311</v>
      </c>
      <c r="F620" s="304">
        <f t="shared" ca="1" si="271"/>
        <v>6.9249038052822156</v>
      </c>
      <c r="G620" s="306">
        <f t="shared" ca="1" si="272"/>
        <v>21.348051092365317</v>
      </c>
      <c r="H620" s="307">
        <f t="shared" ca="1" si="273"/>
        <v>-80.435726176526828</v>
      </c>
      <c r="I620" s="304">
        <f t="shared" ca="1" si="274"/>
        <v>83.22046221325283</v>
      </c>
      <c r="J620" s="306">
        <f t="shared" ca="1" si="275"/>
        <v>711.66347515375071</v>
      </c>
      <c r="K620" s="307">
        <f t="shared" ca="1" si="276"/>
        <v>947.25728463990538</v>
      </c>
      <c r="L620" s="304">
        <f t="shared" ca="1" si="261"/>
        <v>1184.8043151386983</v>
      </c>
      <c r="M620" s="306">
        <f t="shared" ca="1" si="277"/>
        <v>-1.311372125706797</v>
      </c>
      <c r="N620" s="304">
        <f t="shared" ca="1" si="278"/>
        <v>-75.136088174098717</v>
      </c>
      <c r="P620" s="310">
        <f t="shared" ca="1" si="279"/>
        <v>23</v>
      </c>
      <c r="Q620" s="304">
        <f t="shared" ca="1" si="280"/>
        <v>0</v>
      </c>
      <c r="R620" s="306">
        <f t="shared" ca="1" si="281"/>
        <v>0</v>
      </c>
      <c r="S620" s="307">
        <f t="shared" ca="1" si="282"/>
        <v>8.0749999999999993</v>
      </c>
      <c r="T620" s="304">
        <f t="shared" ca="1" si="262"/>
        <v>79.21575</v>
      </c>
      <c r="U620" s="311">
        <f t="shared" ca="1" si="263"/>
        <v>0</v>
      </c>
      <c r="V620" s="306">
        <f t="shared" ca="1" si="264"/>
        <v>1.1142083905863163</v>
      </c>
      <c r="W620" s="304">
        <f t="shared" ca="1" si="265"/>
        <v>24.902611103527441</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6.4400905536112916</v>
      </c>
      <c r="AH620" s="304">
        <f t="shared" ca="1" si="289"/>
        <v>-3.0339040435109434</v>
      </c>
    </row>
    <row r="621" spans="1:34" x14ac:dyDescent="0.2">
      <c r="A621" s="347">
        <f t="shared" ca="1" si="267"/>
        <v>0.1</v>
      </c>
      <c r="B621" s="304">
        <f t="shared" ca="1" si="268"/>
        <v>25.700000000000053</v>
      </c>
      <c r="D621" s="306">
        <f t="shared" ca="1" si="269"/>
        <v>-0.79109832567063398</v>
      </c>
      <c r="E621" s="307">
        <f t="shared" ca="1" si="270"/>
        <v>-6.8292797446925348</v>
      </c>
      <c r="F621" s="304">
        <f t="shared" ca="1" si="271"/>
        <v>6.8749471555893873</v>
      </c>
      <c r="G621" s="306">
        <f t="shared" ca="1" si="272"/>
        <v>21.268941259798254</v>
      </c>
      <c r="H621" s="307">
        <f t="shared" ca="1" si="273"/>
        <v>-81.118654150996079</v>
      </c>
      <c r="I621" s="304">
        <f t="shared" ca="1" si="274"/>
        <v>83.860621948454821</v>
      </c>
      <c r="J621" s="306">
        <f t="shared" ca="1" si="275"/>
        <v>713.7943247713589</v>
      </c>
      <c r="K621" s="307">
        <f t="shared" ca="1" si="276"/>
        <v>939.17956562352924</v>
      </c>
      <c r="L621" s="304">
        <f t="shared" ca="1" si="261"/>
        <v>1179.6442661076267</v>
      </c>
      <c r="M621" s="306">
        <f t="shared" ca="1" si="277"/>
        <v>-1.3143729439412148</v>
      </c>
      <c r="N621" s="304">
        <f t="shared" ca="1" si="278"/>
        <v>-75.30802239401676</v>
      </c>
      <c r="P621" s="310">
        <f t="shared" ca="1" si="279"/>
        <v>23</v>
      </c>
      <c r="Q621" s="304">
        <f t="shared" ca="1" si="280"/>
        <v>0</v>
      </c>
      <c r="R621" s="306">
        <f t="shared" ca="1" si="281"/>
        <v>0</v>
      </c>
      <c r="S621" s="307">
        <f t="shared" ca="1" si="282"/>
        <v>8.0749999999999993</v>
      </c>
      <c r="T621" s="304">
        <f t="shared" ca="1" si="262"/>
        <v>79.21575</v>
      </c>
      <c r="U621" s="311">
        <f t="shared" ca="1" si="263"/>
        <v>0</v>
      </c>
      <c r="V621" s="306">
        <f t="shared" ca="1" si="264"/>
        <v>1.1151107883159257</v>
      </c>
      <c r="W621" s="304">
        <f t="shared" ca="1" si="265"/>
        <v>25.307683245881634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6.3978215680554023</v>
      </c>
      <c r="AH621" s="304">
        <f t="shared" ca="1" si="289"/>
        <v>-3.0839146877433365</v>
      </c>
    </row>
    <row r="622" spans="1:34" x14ac:dyDescent="0.2">
      <c r="A622" s="347">
        <f t="shared" ca="1" si="267"/>
        <v>0.1</v>
      </c>
      <c r="B622" s="304">
        <f t="shared" ca="1" si="268"/>
        <v>25.800000000000054</v>
      </c>
      <c r="D622" s="306">
        <f t="shared" ca="1" si="269"/>
        <v>-0.79487282924152514</v>
      </c>
      <c r="E622" s="307">
        <f t="shared" ca="1" si="270"/>
        <v>-6.778395683562171</v>
      </c>
      <c r="F622" s="304">
        <f t="shared" ca="1" si="271"/>
        <v>6.8248421855454433</v>
      </c>
      <c r="G622" s="306">
        <f t="shared" ca="1" si="272"/>
        <v>21.189453976874102</v>
      </c>
      <c r="H622" s="307">
        <f t="shared" ca="1" si="273"/>
        <v>-81.796493719352299</v>
      </c>
      <c r="I622" s="304">
        <f t="shared" ca="1" si="274"/>
        <v>84.496504925458936</v>
      </c>
      <c r="J622" s="306">
        <f t="shared" ca="1" si="275"/>
        <v>715.9172445331925</v>
      </c>
      <c r="K622" s="307">
        <f t="shared" ca="1" si="276"/>
        <v>931.0338082300118</v>
      </c>
      <c r="L622" s="304">
        <f t="shared" ca="1" si="261"/>
        <v>1174.4621973853725</v>
      </c>
      <c r="M622" s="306">
        <f t="shared" ca="1" si="277"/>
        <v>-1.3173174922404629</v>
      </c>
      <c r="N622" s="304">
        <f t="shared" ca="1" si="278"/>
        <v>-75.476732584136101</v>
      </c>
      <c r="P622" s="310">
        <f t="shared" ca="1" si="279"/>
        <v>23</v>
      </c>
      <c r="Q622" s="304">
        <f t="shared" ca="1" si="280"/>
        <v>0</v>
      </c>
      <c r="R622" s="306">
        <f t="shared" ca="1" si="281"/>
        <v>0</v>
      </c>
      <c r="S622" s="307">
        <f t="shared" ca="1" si="282"/>
        <v>8.0749999999999993</v>
      </c>
      <c r="T622" s="304">
        <f t="shared" ca="1" si="262"/>
        <v>79.21575</v>
      </c>
      <c r="U622" s="311">
        <f t="shared" ca="1" si="263"/>
        <v>0</v>
      </c>
      <c r="V622" s="306">
        <f t="shared" ca="1" si="264"/>
        <v>1.1160214922462821</v>
      </c>
      <c r="W622" s="304">
        <f t="shared" ca="1" si="265"/>
        <v>25.713918534318307</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6.3551666951255728</v>
      </c>
      <c r="AH622" s="304">
        <f t="shared" ca="1" si="289"/>
        <v>-3.1340784205426173</v>
      </c>
    </row>
    <row r="623" spans="1:34" x14ac:dyDescent="0.2">
      <c r="A623" s="347">
        <f t="shared" ca="1" si="267"/>
        <v>0.1</v>
      </c>
      <c r="B623" s="304">
        <f t="shared" ca="1" si="268"/>
        <v>25.900000000000055</v>
      </c>
      <c r="D623" s="306">
        <f t="shared" ca="1" si="269"/>
        <v>-0.79855852982921804</v>
      </c>
      <c r="E623" s="307">
        <f t="shared" ca="1" si="270"/>
        <v>-6.7273680529474964</v>
      </c>
      <c r="F623" s="304">
        <f t="shared" ca="1" si="271"/>
        <v>6.7745978954755381</v>
      </c>
      <c r="G623" s="306">
        <f t="shared" ca="1" si="272"/>
        <v>21.109598123891182</v>
      </c>
      <c r="H623" s="307">
        <f t="shared" ca="1" si="273"/>
        <v>-82.469230524647045</v>
      </c>
      <c r="I623" s="304">
        <f t="shared" ca="1" si="274"/>
        <v>85.128074783114684</v>
      </c>
      <c r="J623" s="306">
        <f t="shared" ca="1" si="275"/>
        <v>718.0321971382308</v>
      </c>
      <c r="K623" s="307">
        <f t="shared" ca="1" si="276"/>
        <v>922.82052201781187</v>
      </c>
      <c r="L623" s="304">
        <f t="shared" ca="1" si="261"/>
        <v>1169.2595742538872</v>
      </c>
      <c r="M623" s="306">
        <f t="shared" ca="1" si="277"/>
        <v>-1.3202073590059193</v>
      </c>
      <c r="N623" s="304">
        <f t="shared" ca="1" si="278"/>
        <v>-75.642309753151878</v>
      </c>
      <c r="P623" s="310">
        <f t="shared" ca="1" si="279"/>
        <v>23</v>
      </c>
      <c r="Q623" s="304">
        <f t="shared" ca="1" si="280"/>
        <v>0</v>
      </c>
      <c r="R623" s="306">
        <f t="shared" ca="1" si="281"/>
        <v>0</v>
      </c>
      <c r="S623" s="307">
        <f t="shared" ca="1" si="282"/>
        <v>8.0749999999999993</v>
      </c>
      <c r="T623" s="304">
        <f t="shared" ca="1" si="262"/>
        <v>79.21575</v>
      </c>
      <c r="U623" s="311">
        <f t="shared" ca="1" si="263"/>
        <v>0</v>
      </c>
      <c r="V623" s="306">
        <f t="shared" ca="1" si="264"/>
        <v>1.1169404639272031</v>
      </c>
      <c r="W623" s="304">
        <f t="shared" ca="1" si="265"/>
        <v>26.121244402458384</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6.3121439158406458</v>
      </c>
      <c r="AH623" s="304">
        <f t="shared" ca="1" si="289"/>
        <v>-3.1843861962004096</v>
      </c>
    </row>
    <row r="624" spans="1:34" x14ac:dyDescent="0.2">
      <c r="A624" s="347">
        <f t="shared" ca="1" si="267"/>
        <v>0.1</v>
      </c>
      <c r="B624" s="304">
        <f t="shared" ca="1" si="268"/>
        <v>26.000000000000057</v>
      </c>
      <c r="D624" s="306">
        <f t="shared" ca="1" si="269"/>
        <v>-0.80215535189893961</v>
      </c>
      <c r="E624" s="307">
        <f t="shared" ca="1" si="270"/>
        <v>-6.6762058726043216</v>
      </c>
      <c r="F624" s="304">
        <f t="shared" ca="1" si="271"/>
        <v>6.7242232311231716</v>
      </c>
      <c r="G624" s="306">
        <f t="shared" ca="1" si="272"/>
        <v>21.029382588701289</v>
      </c>
      <c r="H624" s="307">
        <f t="shared" ca="1" si="273"/>
        <v>-83.136851111907475</v>
      </c>
      <c r="I624" s="304">
        <f t="shared" ca="1" si="274"/>
        <v>85.755296891011028</v>
      </c>
      <c r="J624" s="306">
        <f t="shared" ca="1" si="275"/>
        <v>720.13914617386047</v>
      </c>
      <c r="K624" s="307">
        <f t="shared" ca="1" si="276"/>
        <v>914.54021793598417</v>
      </c>
      <c r="L624" s="304">
        <f t="shared" ca="1" si="261"/>
        <v>1164.0378860133437</v>
      </c>
      <c r="M624" s="306">
        <f t="shared" ca="1" si="277"/>
        <v>-1.3230440745520884</v>
      </c>
      <c r="N624" s="304">
        <f t="shared" ca="1" si="278"/>
        <v>-75.804841581626505</v>
      </c>
      <c r="P624" s="310">
        <f t="shared" ca="1" si="279"/>
        <v>23</v>
      </c>
      <c r="Q624" s="304">
        <f t="shared" ca="1" si="280"/>
        <v>0</v>
      </c>
      <c r="R624" s="306">
        <f t="shared" ca="1" si="281"/>
        <v>0</v>
      </c>
      <c r="S624" s="307">
        <f t="shared" ca="1" si="282"/>
        <v>8.0749999999999993</v>
      </c>
      <c r="T624" s="304">
        <f t="shared" ca="1" si="262"/>
        <v>79.21575</v>
      </c>
      <c r="U624" s="311">
        <f t="shared" ca="1" si="263"/>
        <v>0</v>
      </c>
      <c r="V624" s="306">
        <f t="shared" ca="1" si="264"/>
        <v>1.1178676647635966</v>
      </c>
      <c r="W624" s="304">
        <f t="shared" ca="1" si="265"/>
        <v>26.52958878194077</v>
      </c>
      <c r="Y624" s="314" t="str">
        <f t="shared" ca="1" si="283"/>
        <v/>
      </c>
      <c r="Z624" s="315" t="str">
        <f t="shared" ca="1" si="284"/>
        <v/>
      </c>
      <c r="AA624" s="316" t="str">
        <f t="shared" ca="1" si="285"/>
        <v/>
      </c>
      <c r="AC624" s="310">
        <f t="shared" ca="1" si="286"/>
        <v>26.000000000000057</v>
      </c>
      <c r="AD624" s="323">
        <f t="shared" ca="1" si="287"/>
        <v>720.13914617386047</v>
      </c>
      <c r="AE624" s="324" t="e">
        <f t="shared" ca="1" si="266"/>
        <v>#N/A</v>
      </c>
      <c r="AG624" s="306">
        <f t="shared" ca="1" si="288"/>
        <v>6.2687707361630967</v>
      </c>
      <c r="AH624" s="304">
        <f t="shared" ca="1" si="289"/>
        <v>-3.234829028168221</v>
      </c>
    </row>
    <row r="625" spans="1:34" x14ac:dyDescent="0.2">
      <c r="A625" s="347">
        <f t="shared" ca="1" si="267"/>
        <v>0.1</v>
      </c>
      <c r="B625" s="304">
        <f t="shared" ca="1" si="268"/>
        <v>26.100000000000058</v>
      </c>
      <c r="D625" s="306">
        <f t="shared" ca="1" si="269"/>
        <v>-0.80566325143412065</v>
      </c>
      <c r="E625" s="307">
        <f t="shared" ca="1" si="270"/>
        <v>-6.6249181033588194</v>
      </c>
      <c r="F625" s="304">
        <f t="shared" ca="1" si="271"/>
        <v>6.6737270809438121</v>
      </c>
      <c r="G625" s="306">
        <f t="shared" ca="1" si="272"/>
        <v>20.948816263557877</v>
      </c>
      <c r="H625" s="307">
        <f t="shared" ca="1" si="273"/>
        <v>-83.799342922243355</v>
      </c>
      <c r="I625" s="304">
        <f t="shared" ca="1" si="274"/>
        <v>86.378138305036686</v>
      </c>
      <c r="J625" s="306">
        <f t="shared" ca="1" si="275"/>
        <v>722.23805611647344</v>
      </c>
      <c r="K625" s="307">
        <f t="shared" ca="1" si="276"/>
        <v>906.1934082342766</v>
      </c>
      <c r="L625" s="304">
        <f t="shared" ca="1" si="261"/>
        <v>1158.7986463705231</v>
      </c>
      <c r="M625" s="306">
        <f t="shared" ca="1" si="277"/>
        <v>-1.3258291136516336</v>
      </c>
      <c r="N625" s="304">
        <f t="shared" ca="1" si="278"/>
        <v>-75.964412567809362</v>
      </c>
      <c r="P625" s="310">
        <f t="shared" ca="1" si="279"/>
        <v>23</v>
      </c>
      <c r="Q625" s="304">
        <f t="shared" ca="1" si="280"/>
        <v>0</v>
      </c>
      <c r="R625" s="306">
        <f t="shared" ca="1" si="281"/>
        <v>0</v>
      </c>
      <c r="S625" s="307">
        <f t="shared" ca="1" si="282"/>
        <v>8.0749999999999993</v>
      </c>
      <c r="T625" s="304">
        <f t="shared" ca="1" si="262"/>
        <v>79.21575</v>
      </c>
      <c r="U625" s="311">
        <f t="shared" ca="1" si="263"/>
        <v>0</v>
      </c>
      <c r="V625" s="306">
        <f t="shared" ca="1" si="264"/>
        <v>1.1188030560216895</v>
      </c>
      <c r="W625" s="304">
        <f t="shared" ca="1" si="265"/>
        <v>26.938880122208708</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6.2250642069832818</v>
      </c>
      <c r="AH625" s="304">
        <f t="shared" ca="1" si="289"/>
        <v>-3.2853979915716125</v>
      </c>
    </row>
    <row r="626" spans="1:34" x14ac:dyDescent="0.2">
      <c r="A626" s="347">
        <f t="shared" ca="1" si="267"/>
        <v>0.1</v>
      </c>
      <c r="B626" s="304">
        <f t="shared" ca="1" si="268"/>
        <v>26.20000000000006</v>
      </c>
      <c r="D626" s="306">
        <f t="shared" ca="1" si="269"/>
        <v>-0.80908221518176593</v>
      </c>
      <c r="E626" s="307">
        <f t="shared" ca="1" si="270"/>
        <v>-6.5735136444320474</v>
      </c>
      <c r="F626" s="304">
        <f t="shared" ca="1" si="271"/>
        <v>6.6231182734764547</v>
      </c>
      <c r="G626" s="306">
        <f t="shared" ca="1" si="272"/>
        <v>20.867908042039701</v>
      </c>
      <c r="H626" s="307">
        <f t="shared" ca="1" si="273"/>
        <v>-84.456694286686556</v>
      </c>
      <c r="I626" s="304">
        <f t="shared" ca="1" si="274"/>
        <v>86.996567724743358</v>
      </c>
      <c r="J626" s="306">
        <f t="shared" ca="1" si="275"/>
        <v>724.32889233175331</v>
      </c>
      <c r="K626" s="307">
        <f t="shared" ca="1" si="276"/>
        <v>897.7806063738301</v>
      </c>
      <c r="L626" s="304">
        <f t="shared" ca="1" si="261"/>
        <v>1153.5433938294245</v>
      </c>
      <c r="M626" s="306">
        <f t="shared" ca="1" si="277"/>
        <v>-1.3285638979525651</v>
      </c>
      <c r="N626" s="304">
        <f t="shared" ca="1" si="278"/>
        <v>-76.121104166131374</v>
      </c>
      <c r="P626" s="310">
        <f t="shared" ca="1" si="279"/>
        <v>23</v>
      </c>
      <c r="Q626" s="304">
        <f t="shared" ca="1" si="280"/>
        <v>0</v>
      </c>
      <c r="R626" s="306">
        <f t="shared" ca="1" si="281"/>
        <v>0</v>
      </c>
      <c r="S626" s="307">
        <f t="shared" ca="1" si="282"/>
        <v>8.0749999999999993</v>
      </c>
      <c r="T626" s="304">
        <f t="shared" ca="1" si="262"/>
        <v>79.21575</v>
      </c>
      <c r="U626" s="311">
        <f t="shared" ca="1" si="263"/>
        <v>0</v>
      </c>
      <c r="V626" s="306">
        <f t="shared" ca="1" si="264"/>
        <v>1.1197465988352362</v>
      </c>
      <c r="W626" s="304">
        <f t="shared" ca="1" si="265"/>
        <v>27.349047409775729</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6.1810409427951267</v>
      </c>
      <c r="AH626" s="304">
        <f t="shared" ca="1" si="289"/>
        <v>-3.3360842256605214</v>
      </c>
    </row>
    <row r="627" spans="1:34" x14ac:dyDescent="0.2">
      <c r="A627" s="347">
        <f t="shared" ca="1" si="267"/>
        <v>0.1</v>
      </c>
      <c r="B627" s="304">
        <f t="shared" ca="1" si="268"/>
        <v>26.300000000000061</v>
      </c>
      <c r="D627" s="306">
        <f t="shared" ca="1" si="269"/>
        <v>-0.81241225991424448</v>
      </c>
      <c r="E627" s="307">
        <f t="shared" ca="1" si="270"/>
        <v>-6.5220013308422207</v>
      </c>
      <c r="F627" s="304">
        <f t="shared" ca="1" si="271"/>
        <v>6.5724055747927386</v>
      </c>
      <c r="G627" s="306">
        <f t="shared" ca="1" si="272"/>
        <v>20.786666816048278</v>
      </c>
      <c r="H627" s="307">
        <f t="shared" ca="1" si="273"/>
        <v>-85.108894419770778</v>
      </c>
      <c r="I627" s="304">
        <f t="shared" ca="1" si="274"/>
        <v>87.610555452394507</v>
      </c>
      <c r="J627" s="306">
        <f t="shared" ca="1" si="275"/>
        <v>726.41162107465766</v>
      </c>
      <c r="K627" s="307">
        <f t="shared" ca="1" si="276"/>
        <v>889.30232693850724</v>
      </c>
      <c r="L627" s="304">
        <f t="shared" ca="1" si="261"/>
        <v>1148.2736920832749</v>
      </c>
      <c r="M627" s="306">
        <f t="shared" ca="1" si="277"/>
        <v>-1.3312497982746911</v>
      </c>
      <c r="N627" s="304">
        <f t="shared" ca="1" si="278"/>
        <v>-76.274994918782028</v>
      </c>
      <c r="P627" s="310">
        <f t="shared" ca="1" si="279"/>
        <v>23</v>
      </c>
      <c r="Q627" s="304">
        <f t="shared" ca="1" si="280"/>
        <v>0</v>
      </c>
      <c r="R627" s="306">
        <f t="shared" ca="1" si="281"/>
        <v>0</v>
      </c>
      <c r="S627" s="307">
        <f t="shared" ca="1" si="282"/>
        <v>8.0749999999999993</v>
      </c>
      <c r="T627" s="304">
        <f t="shared" ca="1" si="262"/>
        <v>79.21575</v>
      </c>
      <c r="U627" s="311">
        <f t="shared" ca="1" si="263"/>
        <v>0</v>
      </c>
      <c r="V627" s="306">
        <f t="shared" ca="1" si="264"/>
        <v>1.120698254211697</v>
      </c>
      <c r="W627" s="304">
        <f t="shared" ca="1" si="265"/>
        <v>27.76002018696617</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6.1367171391561151</v>
      </c>
      <c r="AH627" s="304">
        <f t="shared" ca="1" si="289"/>
        <v>-3.3868789361951368</v>
      </c>
    </row>
    <row r="628" spans="1:34" x14ac:dyDescent="0.2">
      <c r="A628" s="347">
        <f t="shared" ca="1" si="267"/>
        <v>0.1</v>
      </c>
      <c r="B628" s="304">
        <f t="shared" ca="1" si="268"/>
        <v>26.400000000000063</v>
      </c>
      <c r="D628" s="306">
        <f t="shared" ca="1" si="269"/>
        <v>-0.81565343170641513</v>
      </c>
      <c r="E628" s="307">
        <f t="shared" ca="1" si="270"/>
        <v>-6.4703899308844441</v>
      </c>
      <c r="F628" s="304">
        <f t="shared" ca="1" si="271"/>
        <v>6.5215976860233607</v>
      </c>
      <c r="G628" s="306">
        <f t="shared" ca="1" si="272"/>
        <v>20.705101472877637</v>
      </c>
      <c r="H628" s="307">
        <f t="shared" ca="1" si="273"/>
        <v>-85.755933412859221</v>
      </c>
      <c r="I628" s="304">
        <f t="shared" ca="1" si="274"/>
        <v>88.220073353590593</v>
      </c>
      <c r="J628" s="306">
        <f t="shared" ca="1" si="275"/>
        <v>728.486209489104</v>
      </c>
      <c r="K628" s="307">
        <f t="shared" ca="1" si="276"/>
        <v>880.75908554687578</v>
      </c>
      <c r="L628" s="304">
        <f t="shared" ca="1" si="261"/>
        <v>1142.9911304070438</v>
      </c>
      <c r="M628" s="306">
        <f t="shared" ca="1" si="277"/>
        <v>-1.333888136792013</v>
      </c>
      <c r="N628" s="304">
        <f t="shared" ca="1" si="278"/>
        <v>-76.426160580751372</v>
      </c>
      <c r="P628" s="310">
        <f t="shared" ca="1" si="279"/>
        <v>23</v>
      </c>
      <c r="Q628" s="304">
        <f t="shared" ca="1" si="280"/>
        <v>0</v>
      </c>
      <c r="R628" s="306">
        <f t="shared" ca="1" si="281"/>
        <v>0</v>
      </c>
      <c r="S628" s="307">
        <f t="shared" ca="1" si="282"/>
        <v>8.0749999999999993</v>
      </c>
      <c r="T628" s="304">
        <f t="shared" ca="1" si="262"/>
        <v>79.21575</v>
      </c>
      <c r="U628" s="311">
        <f t="shared" ca="1" si="263"/>
        <v>0</v>
      </c>
      <c r="V628" s="306">
        <f t="shared" ca="1" si="264"/>
        <v>1.1216579830383915</v>
      </c>
      <c r="W628" s="304">
        <f t="shared" ca="1" si="265"/>
        <v>28.17172857012617</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6.0921085890177054</v>
      </c>
      <c r="AH628" s="304">
        <f t="shared" ca="1" si="289"/>
        <v>-3.4377733977667084</v>
      </c>
    </row>
    <row r="629" spans="1:34" x14ac:dyDescent="0.2">
      <c r="A629" s="347">
        <f t="shared" ca="1" si="267"/>
        <v>0.1</v>
      </c>
      <c r="B629" s="304">
        <f t="shared" ca="1" si="268"/>
        <v>26.500000000000064</v>
      </c>
      <c r="D629" s="306">
        <f t="shared" ca="1" si="269"/>
        <v>-0.81880580522713176</v>
      </c>
      <c r="E629" s="307">
        <f t="shared" ca="1" si="270"/>
        <v>-6.4186881436876373</v>
      </c>
      <c r="F629" s="304">
        <f t="shared" ca="1" si="271"/>
        <v>6.4707032409615186</v>
      </c>
      <c r="G629" s="306">
        <f t="shared" ca="1" si="272"/>
        <v>20.623220892354922</v>
      </c>
      <c r="H629" s="307">
        <f t="shared" ca="1" si="273"/>
        <v>-86.397802227227984</v>
      </c>
      <c r="I629" s="304">
        <f t="shared" ca="1" si="274"/>
        <v>88.825094819369966</v>
      </c>
      <c r="J629" s="306">
        <f t="shared" ca="1" si="275"/>
        <v>730.5526256073656</v>
      </c>
      <c r="K629" s="307">
        <f t="shared" ca="1" si="276"/>
        <v>872.15139876487137</v>
      </c>
      <c r="L629" s="304">
        <f t="shared" ca="1" si="261"/>
        <v>1137.6973240494756</v>
      </c>
      <c r="M629" s="306">
        <f t="shared" ca="1" si="277"/>
        <v>-1.3364801891073563</v>
      </c>
      <c r="N629" s="304">
        <f t="shared" ca="1" si="278"/>
        <v>-76.574674238697654</v>
      </c>
      <c r="P629" s="310">
        <f t="shared" ca="1" si="279"/>
        <v>23</v>
      </c>
      <c r="Q629" s="304">
        <f t="shared" ca="1" si="280"/>
        <v>0</v>
      </c>
      <c r="R629" s="306">
        <f t="shared" ca="1" si="281"/>
        <v>0</v>
      </c>
      <c r="S629" s="307">
        <f t="shared" ca="1" si="282"/>
        <v>8.0749999999999993</v>
      </c>
      <c r="T629" s="304">
        <f t="shared" ca="1" si="262"/>
        <v>79.21575</v>
      </c>
      <c r="U629" s="311">
        <f t="shared" ca="1" si="263"/>
        <v>0</v>
      </c>
      <c r="V629" s="306">
        <f t="shared" ca="1" si="264"/>
        <v>1.1226257460886193</v>
      </c>
      <c r="W629" s="304">
        <f t="shared" ca="1" si="265"/>
        <v>28.584103267301764</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6.0472306980060324</v>
      </c>
      <c r="AH629" s="304">
        <f t="shared" ca="1" si="289"/>
        <v>-3.4887589560527767</v>
      </c>
    </row>
    <row r="630" spans="1:34" x14ac:dyDescent="0.2">
      <c r="A630" s="347">
        <f t="shared" ca="1" si="267"/>
        <v>0.1</v>
      </c>
      <c r="B630" s="304">
        <f t="shared" ca="1" si="268"/>
        <v>26.600000000000065</v>
      </c>
      <c r="D630" s="306">
        <f t="shared" ca="1" si="269"/>
        <v>-0.82186948304423635</v>
      </c>
      <c r="E630" s="307">
        <f t="shared" ca="1" si="270"/>
        <v>-6.3669045968482658</v>
      </c>
      <c r="F630" s="304">
        <f t="shared" ca="1" si="271"/>
        <v>6.4197308037430183</v>
      </c>
      <c r="G630" s="306">
        <f t="shared" ca="1" si="272"/>
        <v>20.541033944050497</v>
      </c>
      <c r="H630" s="307">
        <f t="shared" ca="1" si="273"/>
        <v>-87.034492686912813</v>
      </c>
      <c r="I630" s="304">
        <f t="shared" ca="1" si="274"/>
        <v>89.425594729690857</v>
      </c>
      <c r="J630" s="306">
        <f t="shared" ca="1" si="275"/>
        <v>732.61083834918588</v>
      </c>
      <c r="K630" s="307">
        <f t="shared" ca="1" si="276"/>
        <v>863.4797840191643</v>
      </c>
      <c r="L630" s="304">
        <f t="shared" ca="1" si="261"/>
        <v>1132.3939146235639</v>
      </c>
      <c r="M630" s="306">
        <f t="shared" ca="1" si="277"/>
        <v>-1.3390271862251488</v>
      </c>
      <c r="N630" s="304">
        <f t="shared" ca="1" si="278"/>
        <v>-76.720606423979149</v>
      </c>
      <c r="P630" s="310">
        <f t="shared" ca="1" si="279"/>
        <v>23</v>
      </c>
      <c r="Q630" s="304">
        <f t="shared" ca="1" si="280"/>
        <v>0</v>
      </c>
      <c r="R630" s="306">
        <f t="shared" ca="1" si="281"/>
        <v>0</v>
      </c>
      <c r="S630" s="307">
        <f t="shared" ca="1" si="282"/>
        <v>8.0749999999999993</v>
      </c>
      <c r="T630" s="304">
        <f t="shared" ca="1" si="262"/>
        <v>79.21575</v>
      </c>
      <c r="U630" s="311">
        <f t="shared" ca="1" si="263"/>
        <v>0</v>
      </c>
      <c r="V630" s="306">
        <f t="shared" ca="1" si="264"/>
        <v>1.1236015040277516</v>
      </c>
      <c r="W630" s="304">
        <f t="shared" ca="1" si="265"/>
        <v>28.997075595380633</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6.002098498726939</v>
      </c>
      <c r="AH630" s="304">
        <f t="shared" ca="1" si="289"/>
        <v>-3.5398270300064105</v>
      </c>
    </row>
    <row r="631" spans="1:34" x14ac:dyDescent="0.2">
      <c r="A631" s="347">
        <f t="shared" ca="1" si="267"/>
        <v>0.1</v>
      </c>
      <c r="B631" s="304">
        <f t="shared" ca="1" si="268"/>
        <v>26.700000000000067</v>
      </c>
      <c r="D631" s="306">
        <f t="shared" ca="1" si="269"/>
        <v>-0.82484459494223272</v>
      </c>
      <c r="E631" s="307">
        <f t="shared" ca="1" si="270"/>
        <v>-6.3150478441406541</v>
      </c>
      <c r="F631" s="304">
        <f t="shared" ca="1" si="271"/>
        <v>6.3686888666028381</v>
      </c>
      <c r="G631" s="306">
        <f t="shared" ca="1" si="272"/>
        <v>20.458549484556272</v>
      </c>
      <c r="H631" s="307">
        <f t="shared" ca="1" si="273"/>
        <v>-87.665997471326875</v>
      </c>
      <c r="I631" s="304">
        <f t="shared" ca="1" si="274"/>
        <v>90.021549418207229</v>
      </c>
      <c r="J631" s="306">
        <f t="shared" ca="1" si="275"/>
        <v>734.66081752061621</v>
      </c>
      <c r="K631" s="307">
        <f t="shared" ca="1" si="276"/>
        <v>854.74475951125237</v>
      </c>
      <c r="L631" s="304">
        <f t="shared" ca="1" si="261"/>
        <v>1127.0825704942868</v>
      </c>
      <c r="M631" s="306">
        <f t="shared" ca="1" si="277"/>
        <v>-1.3415303164279135</v>
      </c>
      <c r="N631" s="304">
        <f t="shared" ca="1" si="278"/>
        <v>-76.864025220169296</v>
      </c>
      <c r="P631" s="310">
        <f t="shared" ca="1" si="279"/>
        <v>23</v>
      </c>
      <c r="Q631" s="304">
        <f t="shared" ca="1" si="280"/>
        <v>0</v>
      </c>
      <c r="R631" s="306">
        <f t="shared" ca="1" si="281"/>
        <v>0</v>
      </c>
      <c r="S631" s="307">
        <f t="shared" ca="1" si="282"/>
        <v>8.0749999999999993</v>
      </c>
      <c r="T631" s="304">
        <f t="shared" ca="1" si="262"/>
        <v>79.21575</v>
      </c>
      <c r="U631" s="311">
        <f t="shared" ca="1" si="263"/>
        <v>0</v>
      </c>
      <c r="V631" s="306">
        <f t="shared" ca="1" si="264"/>
        <v>1.1245852174192879</v>
      </c>
      <c r="W631" s="304">
        <f t="shared" ca="1" si="265"/>
        <v>29.410577496695105</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5.9567266641641776</v>
      </c>
      <c r="AH631" s="304">
        <f t="shared" ca="1" si="289"/>
        <v>-3.5909691139790261</v>
      </c>
    </row>
    <row r="632" spans="1:34" x14ac:dyDescent="0.2">
      <c r="A632" s="347">
        <f t="shared" ca="1" si="267"/>
        <v>0.1</v>
      </c>
      <c r="B632" s="304">
        <f t="shared" ca="1" si="268"/>
        <v>26.800000000000068</v>
      </c>
      <c r="D632" s="306">
        <f t="shared" ca="1" si="269"/>
        <v>-0.82773129725190353</v>
      </c>
      <c r="E632" s="307">
        <f t="shared" ca="1" si="270"/>
        <v>-6.2631263633034973</v>
      </c>
      <c r="F632" s="304">
        <f t="shared" ca="1" si="271"/>
        <v>6.3175858477077789</v>
      </c>
      <c r="G632" s="306">
        <f t="shared" ca="1" si="272"/>
        <v>20.375776354831082</v>
      </c>
      <c r="H632" s="307">
        <f t="shared" ca="1" si="273"/>
        <v>-88.292310107657229</v>
      </c>
      <c r="I632" s="304">
        <f t="shared" ca="1" si="274"/>
        <v>90.612936638257139</v>
      </c>
      <c r="J632" s="306">
        <f t="shared" ca="1" si="275"/>
        <v>736.70253381258556</v>
      </c>
      <c r="K632" s="307">
        <f t="shared" ca="1" si="276"/>
        <v>845.94684413230311</v>
      </c>
      <c r="L632" s="304">
        <f t="shared" ca="1" si="261"/>
        <v>1121.764987162323</v>
      </c>
      <c r="M632" s="306">
        <f t="shared" ca="1" si="277"/>
        <v>-1.3439907270617129</v>
      </c>
      <c r="N632" s="304">
        <f t="shared" ca="1" si="278"/>
        <v>-77.004996365355098</v>
      </c>
      <c r="P632" s="310">
        <f t="shared" ca="1" si="279"/>
        <v>23</v>
      </c>
      <c r="Q632" s="304">
        <f t="shared" ca="1" si="280"/>
        <v>0</v>
      </c>
      <c r="R632" s="306">
        <f t="shared" ca="1" si="281"/>
        <v>0</v>
      </c>
      <c r="S632" s="307">
        <f t="shared" ca="1" si="282"/>
        <v>8.0749999999999993</v>
      </c>
      <c r="T632" s="304">
        <f t="shared" ca="1" si="262"/>
        <v>79.21575</v>
      </c>
      <c r="U632" s="311">
        <f t="shared" ca="1" si="263"/>
        <v>0</v>
      </c>
      <c r="V632" s="306">
        <f t="shared" ca="1" si="264"/>
        <v>1.1255768467308775</v>
      </c>
      <c r="W632" s="304">
        <f t="shared" ca="1" si="265"/>
        <v>29.824541555084171</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5.9111295202345833</v>
      </c>
      <c r="AH632" s="304">
        <f t="shared" ca="1" si="289"/>
        <v>-3.6421767797764839</v>
      </c>
    </row>
    <row r="633" spans="1:34" x14ac:dyDescent="0.2">
      <c r="A633" s="347">
        <f t="shared" ca="1" si="267"/>
        <v>0.1</v>
      </c>
      <c r="B633" s="304">
        <f t="shared" ca="1" si="268"/>
        <v>26.90000000000007</v>
      </c>
      <c r="D633" s="306">
        <f t="shared" ca="1" si="269"/>
        <v>-0.83052977219120194</v>
      </c>
      <c r="E633" s="307">
        <f t="shared" ca="1" si="270"/>
        <v>-6.2111485539022837</v>
      </c>
      <c r="F633" s="304">
        <f t="shared" ca="1" si="271"/>
        <v>6.2664300890649374</v>
      </c>
      <c r="G633" s="306">
        <f t="shared" ca="1" si="272"/>
        <v>20.292723377611964</v>
      </c>
      <c r="H633" s="307">
        <f t="shared" ca="1" si="273"/>
        <v>-88.913424963047461</v>
      </c>
      <c r="I633" s="304">
        <f t="shared" ca="1" si="274"/>
        <v>91.199735529987976</v>
      </c>
      <c r="J633" s="306">
        <f t="shared" ca="1" si="275"/>
        <v>738.73595879920776</v>
      </c>
      <c r="K633" s="307">
        <f t="shared" ca="1" si="276"/>
        <v>837.08655737876791</v>
      </c>
      <c r="L633" s="304">
        <f t="shared" ca="1" si="261"/>
        <v>1116.4428876423649</v>
      </c>
      <c r="M633" s="306">
        <f t="shared" ca="1" si="277"/>
        <v>-1.3464095262354741</v>
      </c>
      <c r="N633" s="304">
        <f t="shared" ca="1" si="278"/>
        <v>-77.143583349501355</v>
      </c>
      <c r="P633" s="310">
        <f t="shared" ca="1" si="279"/>
        <v>23</v>
      </c>
      <c r="Q633" s="304">
        <f t="shared" ca="1" si="280"/>
        <v>0</v>
      </c>
      <c r="R633" s="306">
        <f t="shared" ca="1" si="281"/>
        <v>0</v>
      </c>
      <c r="S633" s="307">
        <f t="shared" ca="1" si="282"/>
        <v>8.0749999999999993</v>
      </c>
      <c r="T633" s="304">
        <f t="shared" ca="1" si="262"/>
        <v>79.21575</v>
      </c>
      <c r="U633" s="311">
        <f t="shared" ca="1" si="263"/>
        <v>0</v>
      </c>
      <c r="V633" s="306">
        <f t="shared" ca="1" si="264"/>
        <v>1.1265763523403067</v>
      </c>
      <c r="W633" s="304">
        <f t="shared" ca="1" si="265"/>
        <v>30.23890101141307</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5.8653210575594574</v>
      </c>
      <c r="AH633" s="304">
        <f t="shared" ca="1" si="289"/>
        <v>-3.6934416786481949</v>
      </c>
    </row>
    <row r="634" spans="1:34" x14ac:dyDescent="0.2">
      <c r="A634" s="347">
        <f t="shared" ca="1" si="267"/>
        <v>0.1</v>
      </c>
      <c r="B634" s="304">
        <f t="shared" ca="1" si="268"/>
        <v>27.000000000000071</v>
      </c>
      <c r="D634" s="306">
        <f t="shared" ca="1" si="269"/>
        <v>-0.8332402272168109</v>
      </c>
      <c r="E634" s="307">
        <f t="shared" ca="1" si="270"/>
        <v>-6.1591227352672373</v>
      </c>
      <c r="F634" s="304">
        <f t="shared" ca="1" si="271"/>
        <v>6.2152298545056315</v>
      </c>
      <c r="G634" s="306">
        <f t="shared" ca="1" si="272"/>
        <v>20.209399354890284</v>
      </c>
      <c r="H634" s="307">
        <f t="shared" ca="1" si="273"/>
        <v>-89.529337236574179</v>
      </c>
      <c r="I634" s="304">
        <f t="shared" ca="1" si="274"/>
        <v>91.781926588548288</v>
      </c>
      <c r="J634" s="306">
        <f t="shared" ca="1" si="275"/>
        <v>740.76106493583291</v>
      </c>
      <c r="K634" s="307">
        <f t="shared" ca="1" si="276"/>
        <v>828.16441926878679</v>
      </c>
      <c r="L634" s="304">
        <f t="shared" ca="1" si="261"/>
        <v>1111.1180228345124</v>
      </c>
      <c r="M634" s="306">
        <f t="shared" ca="1" si="277"/>
        <v>-1.348787784438835</v>
      </c>
      <c r="N634" s="304">
        <f t="shared" ca="1" si="278"/>
        <v>-77.2798475071463</v>
      </c>
      <c r="P634" s="310">
        <f t="shared" ca="1" si="279"/>
        <v>23</v>
      </c>
      <c r="Q634" s="304">
        <f t="shared" ca="1" si="280"/>
        <v>0</v>
      </c>
      <c r="R634" s="306">
        <f t="shared" ca="1" si="281"/>
        <v>0</v>
      </c>
      <c r="S634" s="307">
        <f t="shared" ca="1" si="282"/>
        <v>8.0749999999999993</v>
      </c>
      <c r="T634" s="304">
        <f t="shared" ca="1" si="262"/>
        <v>79.21575</v>
      </c>
      <c r="U634" s="311">
        <f t="shared" ca="1" si="263"/>
        <v>0</v>
      </c>
      <c r="V634" s="306">
        <f t="shared" ca="1" si="264"/>
        <v>1.1275836945414437</v>
      </c>
      <c r="W634" s="304">
        <f t="shared" ca="1" si="265"/>
        <v>30.653589778549062</v>
      </c>
      <c r="Y634" s="314" t="str">
        <f t="shared" ca="1" si="283"/>
        <v/>
      </c>
      <c r="Z634" s="315" t="str">
        <f t="shared" ca="1" si="284"/>
        <v/>
      </c>
      <c r="AA634" s="316" t="str">
        <f t="shared" ca="1" si="285"/>
        <v/>
      </c>
      <c r="AC634" s="310">
        <f t="shared" ca="1" si="286"/>
        <v>27.000000000000071</v>
      </c>
      <c r="AD634" s="323">
        <f t="shared" ca="1" si="287"/>
        <v>740.76106493583291</v>
      </c>
      <c r="AE634" s="324" t="e">
        <f t="shared" ca="1" si="266"/>
        <v>#N/A</v>
      </c>
      <c r="AG634" s="306">
        <f t="shared" ca="1" si="288"/>
        <v>5.8193149425073116</v>
      </c>
      <c r="AH634" s="304">
        <f t="shared" ca="1" si="289"/>
        <v>-3.7447555432090494</v>
      </c>
    </row>
    <row r="635" spans="1:34" x14ac:dyDescent="0.2">
      <c r="A635" s="347">
        <f t="shared" ca="1" si="267"/>
        <v>0.1</v>
      </c>
      <c r="B635" s="304">
        <f t="shared" ca="1" si="268"/>
        <v>27.100000000000072</v>
      </c>
      <c r="D635" s="306">
        <f t="shared" ca="1" si="269"/>
        <v>-0.83586289438581785</v>
      </c>
      <c r="E635" s="307">
        <f t="shared" ca="1" si="270"/>
        <v>-6.1070571445064532</v>
      </c>
      <c r="F635" s="304">
        <f t="shared" ca="1" si="271"/>
        <v>6.1639933277444703</v>
      </c>
      <c r="G635" s="306">
        <f t="shared" ca="1" si="272"/>
        <v>20.125813065451702</v>
      </c>
      <c r="H635" s="307">
        <f t="shared" ca="1" si="273"/>
        <v>-90.140042951024824</v>
      </c>
      <c r="I635" s="304">
        <f t="shared" ca="1" si="274"/>
        <v>92.359491633281024</v>
      </c>
      <c r="J635" s="306">
        <f t="shared" ca="1" si="275"/>
        <v>742.77782555684996</v>
      </c>
      <c r="K635" s="307">
        <f t="shared" ca="1" si="276"/>
        <v>819.18095025940681</v>
      </c>
      <c r="L635" s="304">
        <f t="shared" ca="1" si="261"/>
        <v>1105.7921718871348</v>
      </c>
      <c r="M635" s="306">
        <f t="shared" ca="1" si="277"/>
        <v>-1.3511265360828815</v>
      </c>
      <c r="N635" s="304">
        <f t="shared" ca="1" si="278"/>
        <v>-77.413848105679449</v>
      </c>
      <c r="P635" s="310">
        <f t="shared" ca="1" si="279"/>
        <v>23</v>
      </c>
      <c r="Q635" s="304">
        <f t="shared" ca="1" si="280"/>
        <v>0</v>
      </c>
      <c r="R635" s="306">
        <f t="shared" ca="1" si="281"/>
        <v>0</v>
      </c>
      <c r="S635" s="307">
        <f t="shared" ca="1" si="282"/>
        <v>8.0749999999999993</v>
      </c>
      <c r="T635" s="304">
        <f t="shared" ca="1" si="262"/>
        <v>79.21575</v>
      </c>
      <c r="U635" s="311">
        <f t="shared" ca="1" si="263"/>
        <v>0</v>
      </c>
      <c r="V635" s="306">
        <f t="shared" ca="1" si="264"/>
        <v>1.1285988335501478</v>
      </c>
      <c r="W635" s="304">
        <f t="shared" ca="1" si="265"/>
        <v>31.068542455792972</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5.7731245275590322</v>
      </c>
      <c r="AH635" s="304">
        <f t="shared" ca="1" si="289"/>
        <v>-3.7961101892940019</v>
      </c>
    </row>
    <row r="636" spans="1:34" x14ac:dyDescent="0.2">
      <c r="A636" s="347">
        <f t="shared" ca="1" si="267"/>
        <v>0.1</v>
      </c>
      <c r="B636" s="304">
        <f t="shared" ca="1" si="268"/>
        <v>27.200000000000074</v>
      </c>
      <c r="D636" s="306">
        <f t="shared" ca="1" si="269"/>
        <v>-0.83839802972700439</v>
      </c>
      <c r="E636" s="307">
        <f t="shared" ca="1" si="270"/>
        <v>-6.0549599345937981</v>
      </c>
      <c r="F636" s="304">
        <f t="shared" ca="1" si="271"/>
        <v>6.1127286105131695</v>
      </c>
      <c r="G636" s="306">
        <f t="shared" ca="1" si="272"/>
        <v>20.041973262479001</v>
      </c>
      <c r="H636" s="307">
        <f t="shared" ca="1" si="273"/>
        <v>-90.74553894448421</v>
      </c>
      <c r="I636" s="304">
        <f t="shared" ca="1" si="274"/>
        <v>92.932413777856993</v>
      </c>
      <c r="J636" s="306">
        <f t="shared" ca="1" si="275"/>
        <v>744.78621487324654</v>
      </c>
      <c r="K636" s="307">
        <f t="shared" ca="1" si="276"/>
        <v>810.13667116463137</v>
      </c>
      <c r="L636" s="304">
        <f t="shared" ca="1" si="261"/>
        <v>1100.4671425494391</v>
      </c>
      <c r="M636" s="306">
        <f t="shared" ca="1" si="277"/>
        <v>-1.3534267809678877</v>
      </c>
      <c r="N636" s="304">
        <f t="shared" ca="1" si="278"/>
        <v>-77.545642429436853</v>
      </c>
      <c r="P636" s="310">
        <f t="shared" ca="1" si="279"/>
        <v>23</v>
      </c>
      <c r="Q636" s="304">
        <f t="shared" ca="1" si="280"/>
        <v>0</v>
      </c>
      <c r="R636" s="306">
        <f t="shared" ca="1" si="281"/>
        <v>0</v>
      </c>
      <c r="S636" s="307">
        <f t="shared" ca="1" si="282"/>
        <v>8.0749999999999993</v>
      </c>
      <c r="T636" s="304">
        <f t="shared" ca="1" si="262"/>
        <v>79.21575</v>
      </c>
      <c r="U636" s="311">
        <f t="shared" ca="1" si="263"/>
        <v>0</v>
      </c>
      <c r="V636" s="306">
        <f t="shared" ca="1" si="264"/>
        <v>1.1296217295101378</v>
      </c>
      <c r="W636" s="304">
        <f t="shared" ca="1" si="265"/>
        <v>31.483694342766157</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5.7267628610430563</v>
      </c>
      <c r="AH636" s="304">
        <f t="shared" ca="1" si="289"/>
        <v>-3.8474975177452602</v>
      </c>
    </row>
    <row r="637" spans="1:34" x14ac:dyDescent="0.2">
      <c r="A637" s="347">
        <f t="shared" ca="1" si="267"/>
        <v>0.1</v>
      </c>
      <c r="B637" s="304">
        <f t="shared" ca="1" si="268"/>
        <v>27.300000000000075</v>
      </c>
      <c r="D637" s="306">
        <f t="shared" ca="1" si="269"/>
        <v>-0.84084591262130748</v>
      </c>
      <c r="E637" s="307">
        <f t="shared" ca="1" si="270"/>
        <v>-6.0028391725311963</v>
      </c>
      <c r="F637" s="304">
        <f t="shared" ca="1" si="271"/>
        <v>6.0614437207687555</v>
      </c>
      <c r="G637" s="306">
        <f t="shared" ca="1" si="272"/>
        <v>19.957888671216871</v>
      </c>
      <c r="H637" s="307">
        <f t="shared" ca="1" si="273"/>
        <v>-91.345822861737332</v>
      </c>
      <c r="I637" s="304">
        <f t="shared" ca="1" si="274"/>
        <v>93.500677401292563</v>
      </c>
      <c r="J637" s="306">
        <f t="shared" ca="1" si="275"/>
        <v>746.7862079699313</v>
      </c>
      <c r="K637" s="307">
        <f t="shared" ca="1" si="276"/>
        <v>801.03210307432028</v>
      </c>
      <c r="L637" s="304">
        <f t="shared" ca="1" si="261"/>
        <v>1095.1447715118663</v>
      </c>
      <c r="M637" s="306">
        <f t="shared" ca="1" si="277"/>
        <v>-1.3556894856819375</v>
      </c>
      <c r="N637" s="304">
        <f t="shared" ca="1" si="278"/>
        <v>-77.675285859836265</v>
      </c>
      <c r="P637" s="310">
        <f t="shared" ca="1" si="279"/>
        <v>23</v>
      </c>
      <c r="Q637" s="304">
        <f t="shared" ca="1" si="280"/>
        <v>0</v>
      </c>
      <c r="R637" s="306">
        <f t="shared" ca="1" si="281"/>
        <v>0</v>
      </c>
      <c r="S637" s="307">
        <f t="shared" ca="1" si="282"/>
        <v>8.0749999999999993</v>
      </c>
      <c r="T637" s="304">
        <f t="shared" ca="1" si="262"/>
        <v>79.21575</v>
      </c>
      <c r="U637" s="311">
        <f t="shared" ca="1" si="263"/>
        <v>0</v>
      </c>
      <c r="V637" s="306">
        <f t="shared" ca="1" si="264"/>
        <v>1.1306523424988113</v>
      </c>
      <c r="W637" s="304">
        <f t="shared" ca="1" si="265"/>
        <v>31.898981452752981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5.6802426962847443</v>
      </c>
      <c r="AH637" s="304">
        <f t="shared" ca="1" si="289"/>
        <v>-3.898909516132032</v>
      </c>
    </row>
    <row r="638" spans="1:34" x14ac:dyDescent="0.2">
      <c r="A638" s="347">
        <f t="shared" ca="1" si="267"/>
        <v>0.1</v>
      </c>
      <c r="B638" s="304">
        <f t="shared" ca="1" si="268"/>
        <v>27.400000000000077</v>
      </c>
      <c r="D638" s="306">
        <f t="shared" ca="1" si="269"/>
        <v>-0.84320684519103428</v>
      </c>
      <c r="E638" s="307">
        <f t="shared" ca="1" si="270"/>
        <v>-5.9507028375848581</v>
      </c>
      <c r="F638" s="304">
        <f t="shared" ca="1" si="271"/>
        <v>6.0101465909757561</v>
      </c>
      <c r="G638" s="306">
        <f t="shared" ca="1" si="272"/>
        <v>19.873567986697768</v>
      </c>
      <c r="H638" s="307">
        <f t="shared" ca="1" si="273"/>
        <v>-91.940893145495821</v>
      </c>
      <c r="I638" s="304">
        <f t="shared" ca="1" si="274"/>
        <v>94.064268119798712</v>
      </c>
      <c r="J638" s="306">
        <f t="shared" ca="1" si="275"/>
        <v>748.77778080282701</v>
      </c>
      <c r="K638" s="307">
        <f t="shared" ca="1" si="276"/>
        <v>791.86776727395863</v>
      </c>
      <c r="L638" s="304">
        <f t="shared" ca="1" si="261"/>
        <v>1089.8269247322946</v>
      </c>
      <c r="M638" s="306">
        <f t="shared" ca="1" si="277"/>
        <v>-1.3579155849340767</v>
      </c>
      <c r="N638" s="304">
        <f t="shared" ca="1" si="278"/>
        <v>-77.802831951761078</v>
      </c>
      <c r="P638" s="310">
        <f t="shared" ca="1" si="279"/>
        <v>23</v>
      </c>
      <c r="Q638" s="304">
        <f t="shared" ca="1" si="280"/>
        <v>0</v>
      </c>
      <c r="R638" s="306">
        <f t="shared" ca="1" si="281"/>
        <v>0</v>
      </c>
      <c r="S638" s="307">
        <f t="shared" ca="1" si="282"/>
        <v>8.0749999999999993</v>
      </c>
      <c r="T638" s="304">
        <f t="shared" ca="1" si="262"/>
        <v>79.21575</v>
      </c>
      <c r="U638" s="311">
        <f t="shared" ca="1" si="263"/>
        <v>0</v>
      </c>
      <c r="V638" s="306">
        <f t="shared" ca="1" si="264"/>
        <v>1.1316906325330311</v>
      </c>
      <c r="W638" s="304">
        <f t="shared" ca="1" si="265"/>
        <v>32.314340525500015</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5.6335765002110207</v>
      </c>
      <c r="AH638" s="304">
        <f t="shared" ca="1" si="289"/>
        <v>-3.9503382604028463</v>
      </c>
    </row>
    <row r="639" spans="1:34" x14ac:dyDescent="0.2">
      <c r="A639" s="347">
        <f t="shared" ca="1" si="267"/>
        <v>0.1</v>
      </c>
      <c r="B639" s="304">
        <f t="shared" ca="1" si="268"/>
        <v>27.500000000000078</v>
      </c>
      <c r="D639" s="306">
        <f t="shared" ca="1" si="269"/>
        <v>-0.84548115169748106</v>
      </c>
      <c r="E639" s="307">
        <f t="shared" ca="1" si="270"/>
        <v>-5.8985588195949656</v>
      </c>
      <c r="F639" s="304">
        <f t="shared" ca="1" si="271"/>
        <v>5.9588450664618939</v>
      </c>
      <c r="G639" s="306">
        <f t="shared" ca="1" si="272"/>
        <v>19.789019871528019</v>
      </c>
      <c r="H639" s="307">
        <f t="shared" ca="1" si="273"/>
        <v>-92.530749027455315</v>
      </c>
      <c r="I639" s="304">
        <f t="shared" ca="1" si="274"/>
        <v>94.623172759412654</v>
      </c>
      <c r="J639" s="306">
        <f t="shared" ca="1" si="275"/>
        <v>750.76091019573835</v>
      </c>
      <c r="K639" s="307">
        <f t="shared" ca="1" si="276"/>
        <v>782.64418516531111</v>
      </c>
      <c r="L639" s="304">
        <f t="shared" ca="1" si="261"/>
        <v>1084.5154977458863</v>
      </c>
      <c r="M639" s="306">
        <f t="shared" ca="1" si="277"/>
        <v>-1.360105982825438</v>
      </c>
      <c r="N639" s="304">
        <f t="shared" ca="1" si="278"/>
        <v>-77.928332506390433</v>
      </c>
      <c r="P639" s="310">
        <f t="shared" ca="1" si="279"/>
        <v>23</v>
      </c>
      <c r="Q639" s="304">
        <f t="shared" ca="1" si="280"/>
        <v>0</v>
      </c>
      <c r="R639" s="306">
        <f t="shared" ca="1" si="281"/>
        <v>0</v>
      </c>
      <c r="S639" s="307">
        <f t="shared" ca="1" si="282"/>
        <v>8.0749999999999993</v>
      </c>
      <c r="T639" s="304">
        <f t="shared" ca="1" si="262"/>
        <v>79.21575</v>
      </c>
      <c r="U639" s="311">
        <f t="shared" ca="1" si="263"/>
        <v>0</v>
      </c>
      <c r="V639" s="306">
        <f t="shared" ca="1" si="264"/>
        <v>1.132736559574854</v>
      </c>
      <c r="W639" s="304">
        <f t="shared" ca="1" si="265"/>
        <v>32.729709039472205</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5.5867764614484923</v>
      </c>
      <c r="AH639" s="304">
        <f t="shared" ca="1" si="289"/>
        <v>-4.0017759164705904</v>
      </c>
    </row>
    <row r="640" spans="1:34" x14ac:dyDescent="0.2">
      <c r="A640" s="347">
        <f t="shared" ca="1" si="267"/>
        <v>0.1</v>
      </c>
      <c r="B640" s="304">
        <f t="shared" ca="1" si="268"/>
        <v>27.60000000000008</v>
      </c>
      <c r="D640" s="306">
        <f t="shared" ca="1" si="269"/>
        <v>-0.84766917794660901</v>
      </c>
      <c r="E640" s="307">
        <f t="shared" ca="1" si="270"/>
        <v>-5.8464149173583806</v>
      </c>
      <c r="F640" s="304">
        <f t="shared" ca="1" si="271"/>
        <v>5.9075469038469155</v>
      </c>
      <c r="G640" s="306">
        <f t="shared" ca="1" si="272"/>
        <v>19.704252953733359</v>
      </c>
      <c r="H640" s="307">
        <f t="shared" ca="1" si="273"/>
        <v>-93.115390519191152</v>
      </c>
      <c r="I640" s="304">
        <f t="shared" ca="1" si="274"/>
        <v>95.177379329366815</v>
      </c>
      <c r="J640" s="306">
        <f t="shared" ca="1" si="275"/>
        <v>752.73557383700143</v>
      </c>
      <c r="K640" s="307">
        <f t="shared" ca="1" si="276"/>
        <v>773.36187818797885</v>
      </c>
      <c r="L640" s="304">
        <f t="shared" ca="1" si="261"/>
        <v>1079.212415956265</v>
      </c>
      <c r="M640" s="306">
        <f t="shared" ca="1" si="277"/>
        <v>-1.3622615540615799</v>
      </c>
      <c r="N640" s="304">
        <f t="shared" ca="1" si="278"/>
        <v>-78.051837640661162</v>
      </c>
      <c r="P640" s="310">
        <f t="shared" ca="1" si="279"/>
        <v>23</v>
      </c>
      <c r="Q640" s="304">
        <f t="shared" ca="1" si="280"/>
        <v>0</v>
      </c>
      <c r="R640" s="306">
        <f t="shared" ca="1" si="281"/>
        <v>0</v>
      </c>
      <c r="S640" s="307">
        <f t="shared" ca="1" si="282"/>
        <v>8.0749999999999993</v>
      </c>
      <c r="T640" s="304">
        <f t="shared" ca="1" si="262"/>
        <v>79.21575</v>
      </c>
      <c r="U640" s="311">
        <f t="shared" ca="1" si="263"/>
        <v>0</v>
      </c>
      <c r="V640" s="306">
        <f t="shared" ca="1" si="264"/>
        <v>1.1337900835372239</v>
      </c>
      <c r="W640" s="304">
        <f t="shared" ca="1" si="265"/>
        <v>33.145025223568609</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5.5398544979506337</v>
      </c>
      <c r="AH640" s="304">
        <f t="shared" ca="1" si="289"/>
        <v>-4.0532147417303044</v>
      </c>
    </row>
    <row r="641" spans="1:34" x14ac:dyDescent="0.2">
      <c r="A641" s="347">
        <f t="shared" ca="1" si="267"/>
        <v>0.1</v>
      </c>
      <c r="B641" s="304">
        <f t="shared" ca="1" si="268"/>
        <v>27.700000000000081</v>
      </c>
      <c r="D641" s="306">
        <f t="shared" ca="1" si="269"/>
        <v>-0.84977129070251134</v>
      </c>
      <c r="E641" s="307">
        <f t="shared" ca="1" si="270"/>
        <v>-5.7942788370837812</v>
      </c>
      <c r="F641" s="304">
        <f t="shared" ca="1" si="271"/>
        <v>5.8562597695439695</v>
      </c>
      <c r="G641" s="306">
        <f t="shared" ca="1" si="272"/>
        <v>19.619275824663109</v>
      </c>
      <c r="H641" s="307">
        <f t="shared" ca="1" si="273"/>
        <v>-93.694818402899529</v>
      </c>
      <c r="I641" s="304">
        <f t="shared" ca="1" si="274"/>
        <v>95.726876996152598</v>
      </c>
      <c r="J641" s="306">
        <f t="shared" ca="1" si="275"/>
        <v>754.7017502759212</v>
      </c>
      <c r="K641" s="307">
        <f t="shared" ca="1" si="276"/>
        <v>764.02136774187431</v>
      </c>
      <c r="L641" s="304">
        <f t="shared" ca="1" si="261"/>
        <v>1073.9196349055655</v>
      </c>
      <c r="M641" s="306">
        <f t="shared" ca="1" si="277"/>
        <v>-1.3643831451090989</v>
      </c>
      <c r="N641" s="304">
        <f t="shared" ca="1" si="278"/>
        <v>-78.173395853536732</v>
      </c>
      <c r="P641" s="310">
        <f t="shared" ca="1" si="279"/>
        <v>23</v>
      </c>
      <c r="Q641" s="304">
        <f t="shared" ca="1" si="280"/>
        <v>0</v>
      </c>
      <c r="R641" s="306">
        <f t="shared" ca="1" si="281"/>
        <v>0</v>
      </c>
      <c r="S641" s="307">
        <f t="shared" ca="1" si="282"/>
        <v>8.0749999999999993</v>
      </c>
      <c r="T641" s="304">
        <f t="shared" ca="1" si="262"/>
        <v>79.21575</v>
      </c>
      <c r="U641" s="311">
        <f t="shared" ca="1" si="263"/>
        <v>0</v>
      </c>
      <c r="V641" s="306">
        <f t="shared" ca="1" si="264"/>
        <v>1.1348511642896097</v>
      </c>
      <c r="W641" s="304">
        <f t="shared" ca="1" si="265"/>
        <v>33.560228068298571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5.4928222641870086</v>
      </c>
      <c r="AH641" s="304">
        <f t="shared" ca="1" si="289"/>
        <v>-4.1046470865100453</v>
      </c>
    </row>
    <row r="642" spans="1:34" x14ac:dyDescent="0.2">
      <c r="A642" s="347">
        <f t="shared" ca="1" si="267"/>
        <v>0.1</v>
      </c>
      <c r="B642" s="304">
        <f t="shared" ca="1" si="268"/>
        <v>27.800000000000082</v>
      </c>
      <c r="D642" s="306">
        <f t="shared" ca="1" si="269"/>
        <v>-0.85178787710838033</v>
      </c>
      <c r="E642" s="307">
        <f t="shared" ca="1" si="270"/>
        <v>-5.7421581909187829</v>
      </c>
      <c r="F642" s="304">
        <f t="shared" ca="1" si="271"/>
        <v>5.8049912383331348</v>
      </c>
      <c r="G642" s="306">
        <f t="shared" ca="1" si="272"/>
        <v>19.534097036952272</v>
      </c>
      <c r="H642" s="307">
        <f t="shared" ca="1" si="273"/>
        <v>-94.269034221991404</v>
      </c>
      <c r="I642" s="304">
        <f t="shared" ca="1" si="274"/>
        <v>96.271656058239984</v>
      </c>
      <c r="J642" s="306">
        <f t="shared" ca="1" si="275"/>
        <v>756.65941891900195</v>
      </c>
      <c r="K642" s="307">
        <f t="shared" ca="1" si="276"/>
        <v>754.62317511062975</v>
      </c>
      <c r="L642" s="304">
        <f t="shared" ca="1" si="261"/>
        <v>1068.6391405207326</v>
      </c>
      <c r="M642" s="306">
        <f t="shared" ca="1" si="277"/>
        <v>-1.3664715752993981</v>
      </c>
      <c r="N642" s="304">
        <f t="shared" ca="1" si="278"/>
        <v>-78.293054089248585</v>
      </c>
      <c r="P642" s="310">
        <f t="shared" ca="1" si="279"/>
        <v>23</v>
      </c>
      <c r="Q642" s="304">
        <f t="shared" ca="1" si="280"/>
        <v>0</v>
      </c>
      <c r="R642" s="306">
        <f t="shared" ca="1" si="281"/>
        <v>0</v>
      </c>
      <c r="S642" s="307">
        <f t="shared" ca="1" si="282"/>
        <v>8.0749999999999993</v>
      </c>
      <c r="T642" s="304">
        <f t="shared" ca="1" si="262"/>
        <v>79.21575</v>
      </c>
      <c r="U642" s="311">
        <f t="shared" ca="1" si="263"/>
        <v>0</v>
      </c>
      <c r="V642" s="306">
        <f t="shared" ca="1" si="264"/>
        <v>1.135919761663599</v>
      </c>
      <c r="W642" s="304">
        <f t="shared" ca="1" si="265"/>
        <v>33.975257336421507</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5.4456911579254337</v>
      </c>
      <c r="AH642" s="304">
        <f t="shared" ca="1" si="289"/>
        <v>-4.1560653954549318</v>
      </c>
    </row>
    <row r="643" spans="1:34" x14ac:dyDescent="0.2">
      <c r="A643" s="347">
        <f t="shared" ca="1" si="267"/>
        <v>0.1</v>
      </c>
      <c r="B643" s="304">
        <f t="shared" ca="1" si="268"/>
        <v>27.900000000000084</v>
      </c>
      <c r="D643" s="306">
        <f t="shared" ca="1" si="269"/>
        <v>-0.85371934411476857</v>
      </c>
      <c r="E643" s="307">
        <f t="shared" ca="1" si="270"/>
        <v>-5.6900604955483693</v>
      </c>
      <c r="F643" s="304">
        <f t="shared" ca="1" si="271"/>
        <v>5.7537487920064692</v>
      </c>
      <c r="G643" s="306">
        <f t="shared" ca="1" si="272"/>
        <v>19.448725102540795</v>
      </c>
      <c r="H643" s="307">
        <f t="shared" ca="1" si="273"/>
        <v>-94.838040271546248</v>
      </c>
      <c r="I643" s="304">
        <f t="shared" ca="1" si="274"/>
        <v>96.811707921416343</v>
      </c>
      <c r="J643" s="306">
        <f t="shared" ca="1" si="275"/>
        <v>758.60856002597666</v>
      </c>
      <c r="K643" s="307">
        <f t="shared" ca="1" si="276"/>
        <v>745.16782138595283</v>
      </c>
      <c r="L643" s="304">
        <f t="shared" ca="1" si="261"/>
        <v>1063.3729493332869</v>
      </c>
      <c r="M643" s="306">
        <f t="shared" ca="1" si="277"/>
        <v>-1.3685276378823303</v>
      </c>
      <c r="N643" s="304">
        <f t="shared" ca="1" si="278"/>
        <v>-78.410857797665372</v>
      </c>
      <c r="P643" s="310">
        <f t="shared" ca="1" si="279"/>
        <v>23</v>
      </c>
      <c r="Q643" s="304">
        <f t="shared" ca="1" si="280"/>
        <v>0</v>
      </c>
      <c r="R643" s="306">
        <f t="shared" ca="1" si="281"/>
        <v>0</v>
      </c>
      <c r="S643" s="307">
        <f t="shared" ca="1" si="282"/>
        <v>8.0749999999999993</v>
      </c>
      <c r="T643" s="304">
        <f t="shared" ca="1" si="262"/>
        <v>79.21575</v>
      </c>
      <c r="U643" s="311">
        <f t="shared" ca="1" si="263"/>
        <v>0</v>
      </c>
      <c r="V643" s="306">
        <f t="shared" ca="1" si="264"/>
        <v>1.1369958354584373</v>
      </c>
      <c r="W643" s="304">
        <f t="shared" ca="1" si="265"/>
        <v>34.390053573052434</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5.3984723266356056</v>
      </c>
      <c r="AH643" s="304">
        <f t="shared" ca="1" si="289"/>
        <v>-4.2074622088447686</v>
      </c>
    </row>
    <row r="644" spans="1:34" x14ac:dyDescent="0.2">
      <c r="A644" s="347">
        <f t="shared" ca="1" si="267"/>
        <v>0.1</v>
      </c>
      <c r="B644" s="304">
        <f t="shared" ca="1" si="268"/>
        <v>28.000000000000085</v>
      </c>
      <c r="D644" s="306">
        <f t="shared" ca="1" si="269"/>
        <v>-0.85556611791492676</v>
      </c>
      <c r="E644" s="307">
        <f t="shared" ca="1" si="270"/>
        <v>-5.6379931708641351</v>
      </c>
      <c r="F644" s="304">
        <f t="shared" ca="1" si="271"/>
        <v>5.7025398180840998</v>
      </c>
      <c r="G644" s="306">
        <f t="shared" ca="1" si="272"/>
        <v>19.363168490749302</v>
      </c>
      <c r="H644" s="307">
        <f t="shared" ca="1" si="273"/>
        <v>-95.401839588632669</v>
      </c>
      <c r="I644" s="304">
        <f t="shared" ca="1" si="274"/>
        <v>97.347025074710658</v>
      </c>
      <c r="J644" s="306">
        <f t="shared" ca="1" si="275"/>
        <v>760.54915470564117</v>
      </c>
      <c r="K644" s="307">
        <f t="shared" ca="1" si="276"/>
        <v>735.65582739294393</v>
      </c>
      <c r="L644" s="304">
        <f t="shared" ref="L644:L707" ca="1" si="290">SQRT(pos_x^2+pos_z^2)</f>
        <v>1058.1231086696209</v>
      </c>
      <c r="M644" s="306">
        <f t="shared" ca="1" si="277"/>
        <v>-1.3705521010322841</v>
      </c>
      <c r="N644" s="304">
        <f t="shared" ca="1" si="278"/>
        <v>-78.526850991937479</v>
      </c>
      <c r="P644" s="310">
        <f t="shared" ca="1" si="279"/>
        <v>23</v>
      </c>
      <c r="Q644" s="304">
        <f t="shared" ca="1" si="280"/>
        <v>0</v>
      </c>
      <c r="R644" s="306">
        <f t="shared" ca="1" si="281"/>
        <v>0</v>
      </c>
      <c r="S644" s="307">
        <f t="shared" ca="1" si="282"/>
        <v>8.0749999999999993</v>
      </c>
      <c r="T644" s="304">
        <f t="shared" ref="T644:T707" ca="1" si="291">m*g</f>
        <v>79.21575</v>
      </c>
      <c r="U644" s="311">
        <f t="shared" ref="U644:U707" ca="1" si="292">IF(pos_xz&lt;L_rampe,Poids*COS(Beta),0)</f>
        <v>0</v>
      </c>
      <c r="V644" s="306">
        <f t="shared" ref="V644:V707" ca="1" si="293">Rho_moyen*(20000-Alt_rampe-pos_z)/(20000+Alt_rampe+pos_z)</f>
        <v>1.1380793454465183</v>
      </c>
      <c r="W644" s="304">
        <f t="shared" ref="W644:W707" ca="1" si="294">1/2*Rho*Sref*Cx*vit_xz^2</f>
        <v>34.804558115236745</v>
      </c>
      <c r="Y644" s="314" t="str">
        <f t="shared" ca="1" si="283"/>
        <v/>
      </c>
      <c r="Z644" s="315" t="str">
        <f t="shared" ca="1" si="284"/>
        <v/>
      </c>
      <c r="AA644" s="316" t="str">
        <f t="shared" ca="1" si="285"/>
        <v/>
      </c>
      <c r="AC644" s="310">
        <f t="shared" ca="1" si="286"/>
        <v>28.000000000000085</v>
      </c>
      <c r="AD644" s="323">
        <f t="shared" ca="1" si="287"/>
        <v>760.54915470564117</v>
      </c>
      <c r="AE644" s="324" t="e">
        <f t="shared" ref="AE644:AE707" ca="1" si="295">IF(t&lt;T_para, pos_z, NA())</f>
        <v>#N/A</v>
      </c>
      <c r="AG644" s="306">
        <f t="shared" ca="1" si="288"/>
        <v>5.3511766735409241</v>
      </c>
      <c r="AH644" s="304">
        <f t="shared" ca="1" si="289"/>
        <v>-4.2588301638455031</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-0.85732864338703729</v>
      </c>
      <c r="E645" s="307">
        <f t="shared" ref="E645:E708" ca="1" si="299">IF(AND(L644&lt;L_rampe,Poussee&lt;Poids*SIN(M644)),0,(-W644+Poussee)/m*SIN(M644)+U644/m*COS(M644)-Poids/m)</f>
        <v>-5.5859635387036208</v>
      </c>
      <c r="F645" s="304">
        <f t="shared" ref="F645:F708" ca="1" si="300">SQRT(acc_x^2+acc_z^2)</f>
        <v>5.651371608600706</v>
      </c>
      <c r="G645" s="306">
        <f t="shared" ref="G645:G708" ca="1" si="301">G644+acc_x*pas</f>
        <v>19.2774356264106</v>
      </c>
      <c r="H645" s="307">
        <f t="shared" ref="H645:H708" ca="1" si="302">H644+acc_z*pas</f>
        <v>-95.960435942503025</v>
      </c>
      <c r="I645" s="304">
        <f t="shared" ref="I645:I708" ca="1" si="303">SQRT(vit_x^2+vit_z^2)</f>
        <v>97.877601066871421</v>
      </c>
      <c r="J645" s="306">
        <f t="shared" ref="J645:J708" ca="1" si="304">J644+0.5*(vit_x+G644)*pas*(K644&gt;=0)</f>
        <v>762.48118491149921</v>
      </c>
      <c r="K645" s="307">
        <f t="shared" ref="K645:K708" ca="1" si="305">K644+0.5*(vit_z+H644)*pas</f>
        <v>726.08771361638719</v>
      </c>
      <c r="L645" s="304">
        <f t="shared" ca="1" si="290"/>
        <v>1052.8916968087062</v>
      </c>
      <c r="M645" s="306">
        <f t="shared" ref="M645:M708" ca="1" si="306">IF(AND(L644&gt;L_rampe,G645&gt;0),ATAN2(G645,H645),$M$4)</f>
        <v>-1.3725457088091317</v>
      </c>
      <c r="N645" s="304">
        <f t="shared" ref="N645:N708" ca="1" si="307">DEGREES(Beta)</f>
        <v>-78.641076303555309</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8.0749999999999993</v>
      </c>
      <c r="T645" s="304">
        <f t="shared" ca="1" si="291"/>
        <v>79.21575</v>
      </c>
      <c r="U645" s="311">
        <f t="shared" ca="1" si="292"/>
        <v>0</v>
      </c>
      <c r="V645" s="306">
        <f t="shared" ca="1" si="293"/>
        <v>1.1391702513788236</v>
      </c>
      <c r="W645" s="304">
        <f t="shared" ca="1" si="294"/>
        <v>35.218713100997448</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5.3038148633433178</v>
      </c>
      <c r="AH645" s="304">
        <f t="shared" ref="AH645:AH708" ca="1" si="318">IF(AND(L644&lt;L_rampe,Poussee&lt;Poids*SIN(M644)), g*SIN(M644), (-W644+Poussee)/m)</f>
        <v>-4.3101619956949531</v>
      </c>
    </row>
    <row r="646" spans="1:34" x14ac:dyDescent="0.2">
      <c r="A646" s="347">
        <f t="shared" ca="1" si="296"/>
        <v>0.1</v>
      </c>
      <c r="B646" s="304">
        <f t="shared" ca="1" si="297"/>
        <v>28.200000000000088</v>
      </c>
      <c r="D646" s="306">
        <f t="shared" ca="1" si="298"/>
        <v>-0.85900738354320028</v>
      </c>
      <c r="E646" s="307">
        <f t="shared" ca="1" si="299"/>
        <v>-5.5339788216591392</v>
      </c>
      <c r="F646" s="304">
        <f t="shared" ca="1" si="300"/>
        <v>5.6002513589618106</v>
      </c>
      <c r="G646" s="306">
        <f t="shared" ca="1" si="301"/>
        <v>19.191534888056282</v>
      </c>
      <c r="H646" s="307">
        <f t="shared" ca="1" si="302"/>
        <v>-96.513833824668936</v>
      </c>
      <c r="I646" s="304">
        <f t="shared" ca="1" si="303"/>
        <v>98.403430483369277</v>
      </c>
      <c r="J646" s="306">
        <f t="shared" ca="1" si="304"/>
        <v>764.40463343722251</v>
      </c>
      <c r="K646" s="307">
        <f t="shared" ca="1" si="305"/>
        <v>716.4640001280286</v>
      </c>
      <c r="L646" s="304">
        <f t="shared" ca="1" si="290"/>
        <v>1047.6808231039406</v>
      </c>
      <c r="M646" s="306">
        <f t="shared" ca="1" si="306"/>
        <v>-1.3745091820763291</v>
      </c>
      <c r="N646" s="304">
        <f t="shared" ca="1" si="307"/>
        <v>-78.753575034952476</v>
      </c>
      <c r="P646" s="310">
        <f t="shared" ca="1" si="308"/>
        <v>23</v>
      </c>
      <c r="Q646" s="304">
        <f t="shared" ca="1" si="309"/>
        <v>0</v>
      </c>
      <c r="R646" s="306">
        <f t="shared" ca="1" si="310"/>
        <v>0</v>
      </c>
      <c r="S646" s="307">
        <f t="shared" ca="1" si="311"/>
        <v>8.0749999999999993</v>
      </c>
      <c r="T646" s="304">
        <f t="shared" ca="1" si="291"/>
        <v>79.21575</v>
      </c>
      <c r="U646" s="311">
        <f t="shared" ca="1" si="292"/>
        <v>0</v>
      </c>
      <c r="V646" s="306">
        <f t="shared" ca="1" si="293"/>
        <v>1.1402685129903047</v>
      </c>
      <c r="W646" s="304">
        <f t="shared" ca="1" si="294"/>
        <v>35.632461477858783</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5.2563973276441649</v>
      </c>
      <c r="AH646" s="304">
        <f t="shared" ca="1" si="318"/>
        <v>-4.3614505388232141</v>
      </c>
    </row>
    <row r="647" spans="1:34" x14ac:dyDescent="0.2">
      <c r="A647" s="347">
        <f t="shared" ca="1" si="296"/>
        <v>0.1</v>
      </c>
      <c r="B647" s="304">
        <f t="shared" ca="1" si="297"/>
        <v>28.30000000000009</v>
      </c>
      <c r="D647" s="306">
        <f t="shared" ca="1" si="298"/>
        <v>-0.86060281898501023</v>
      </c>
      <c r="E647" s="307">
        <f t="shared" ca="1" si="299"/>
        <v>-5.4820461419553919</v>
      </c>
      <c r="F647" s="304">
        <f t="shared" ca="1" si="300"/>
        <v>5.5491861668692408</v>
      </c>
      <c r="G647" s="306">
        <f t="shared" ca="1" si="301"/>
        <v>19.105474606157781</v>
      </c>
      <c r="H647" s="307">
        <f t="shared" ca="1" si="302"/>
        <v>-97.062038438864477</v>
      </c>
      <c r="I647" s="304">
        <f t="shared" ca="1" si="303"/>
        <v>98.924508923896838</v>
      </c>
      <c r="J647" s="306">
        <f t="shared" ca="1" si="304"/>
        <v>766.31948391193316</v>
      </c>
      <c r="K647" s="307">
        <f t="shared" ca="1" si="305"/>
        <v>706.78520651485189</v>
      </c>
      <c r="L647" s="304">
        <f t="shared" ca="1" si="290"/>
        <v>1042.4926280656825</v>
      </c>
      <c r="M647" s="306">
        <f t="shared" ca="1" si="306"/>
        <v>-1.3764432193783203</v>
      </c>
      <c r="N647" s="304">
        <f t="shared" ca="1" si="307"/>
        <v>-78.864387209777433</v>
      </c>
      <c r="P647" s="310">
        <f t="shared" ca="1" si="308"/>
        <v>23</v>
      </c>
      <c r="Q647" s="304">
        <f t="shared" ca="1" si="309"/>
        <v>0</v>
      </c>
      <c r="R647" s="306">
        <f t="shared" ca="1" si="310"/>
        <v>0</v>
      </c>
      <c r="S647" s="307">
        <f t="shared" ca="1" si="311"/>
        <v>8.0749999999999993</v>
      </c>
      <c r="T647" s="304">
        <f t="shared" ca="1" si="291"/>
        <v>79.21575</v>
      </c>
      <c r="U647" s="311">
        <f t="shared" ca="1" si="292"/>
        <v>0</v>
      </c>
      <c r="V647" s="306">
        <f t="shared" ca="1" si="293"/>
        <v>1.1413740900052138</v>
      </c>
      <c r="W647" s="304">
        <f t="shared" ca="1" si="294"/>
        <v>36.045747010850263</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5.20893427008287</v>
      </c>
      <c r="AH647" s="304">
        <f t="shared" ca="1" si="318"/>
        <v>-4.4126887279082085</v>
      </c>
    </row>
    <row r="648" spans="1:34" x14ac:dyDescent="0.2">
      <c r="A648" s="347">
        <f t="shared" ca="1" si="296"/>
        <v>0.1</v>
      </c>
      <c r="B648" s="304">
        <f t="shared" ca="1" si="297"/>
        <v>28.400000000000091</v>
      </c>
      <c r="D648" s="306">
        <f t="shared" ca="1" si="298"/>
        <v>-0.86211544736563783</v>
      </c>
      <c r="E648" s="307">
        <f t="shared" ca="1" si="299"/>
        <v>-5.4301725203951543</v>
      </c>
      <c r="F648" s="304">
        <f t="shared" ca="1" si="300"/>
        <v>5.498183031315083</v>
      </c>
      <c r="G648" s="306">
        <f t="shared" ca="1" si="301"/>
        <v>19.019263061421217</v>
      </c>
      <c r="H648" s="307">
        <f t="shared" ca="1" si="302"/>
        <v>-97.605055690903995</v>
      </c>
      <c r="I648" s="304">
        <f t="shared" ca="1" si="303"/>
        <v>99.440832980340687</v>
      </c>
      <c r="J648" s="306">
        <f t="shared" ca="1" si="304"/>
        <v>768.2257207953121</v>
      </c>
      <c r="K648" s="307">
        <f t="shared" ca="1" si="305"/>
        <v>697.05185180836349</v>
      </c>
      <c r="L648" s="304">
        <f t="shared" ca="1" si="290"/>
        <v>1037.3292834008619</v>
      </c>
      <c r="M648" s="306">
        <f t="shared" ca="1" si="306"/>
        <v>-1.3783484977792908</v>
      </c>
      <c r="N648" s="304">
        <f t="shared" ca="1" si="307"/>
        <v>-78.973551620950488</v>
      </c>
      <c r="P648" s="310">
        <f t="shared" ca="1" si="308"/>
        <v>23</v>
      </c>
      <c r="Q648" s="304">
        <f t="shared" ca="1" si="309"/>
        <v>0</v>
      </c>
      <c r="R648" s="306">
        <f t="shared" ca="1" si="310"/>
        <v>0</v>
      </c>
      <c r="S648" s="307">
        <f t="shared" ca="1" si="311"/>
        <v>8.0749999999999993</v>
      </c>
      <c r="T648" s="304">
        <f t="shared" ca="1" si="291"/>
        <v>79.21575</v>
      </c>
      <c r="U648" s="311">
        <f t="shared" ca="1" si="292"/>
        <v>0</v>
      </c>
      <c r="V648" s="306">
        <f t="shared" ca="1" si="293"/>
        <v>1.1424869421423769</v>
      </c>
      <c r="W648" s="304">
        <f t="shared" ca="1" si="294"/>
        <v>36.45851428999562</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5.1614356712130975</v>
      </c>
      <c r="AH648" s="304">
        <f t="shared" ca="1" si="318"/>
        <v>-4.4638695988669062</v>
      </c>
    </row>
    <row r="649" spans="1:34" x14ac:dyDescent="0.2">
      <c r="A649" s="347">
        <f t="shared" ca="1" si="296"/>
        <v>0.1</v>
      </c>
      <c r="B649" s="304">
        <f t="shared" ca="1" si="297"/>
        <v>28.500000000000092</v>
      </c>
      <c r="D649" s="306">
        <f t="shared" ca="1" si="298"/>
        <v>-0.86354578285828276</v>
      </c>
      <c r="E649" s="307">
        <f t="shared" ca="1" si="299"/>
        <v>-5.3783648753723217</v>
      </c>
      <c r="F649" s="304">
        <f t="shared" ca="1" si="300"/>
        <v>5.4472488516434661</v>
      </c>
      <c r="G649" s="306">
        <f t="shared" ca="1" si="301"/>
        <v>18.932908483135389</v>
      </c>
      <c r="H649" s="307">
        <f t="shared" ca="1" si="302"/>
        <v>-98.14289217844123</v>
      </c>
      <c r="I649" s="304">
        <f t="shared" ca="1" si="303"/>
        <v>99.952400215202047</v>
      </c>
      <c r="J649" s="306">
        <f t="shared" ca="1" si="304"/>
        <v>770.12332937253996</v>
      </c>
      <c r="K649" s="307">
        <f t="shared" ca="1" si="305"/>
        <v>687.26445441489625</v>
      </c>
      <c r="L649" s="304">
        <f t="shared" ca="1" si="290"/>
        <v>1032.1929920058801</v>
      </c>
      <c r="M649" s="306">
        <f t="shared" ca="1" si="306"/>
        <v>-1.3802256736651941</v>
      </c>
      <c r="N649" s="304">
        <f t="shared" ca="1" si="307"/>
        <v>-79.081105876616476</v>
      </c>
      <c r="P649" s="310">
        <f t="shared" ca="1" si="308"/>
        <v>23</v>
      </c>
      <c r="Q649" s="304">
        <f t="shared" ca="1" si="309"/>
        <v>0</v>
      </c>
      <c r="R649" s="306">
        <f t="shared" ca="1" si="310"/>
        <v>0</v>
      </c>
      <c r="S649" s="307">
        <f t="shared" ca="1" si="311"/>
        <v>8.0749999999999993</v>
      </c>
      <c r="T649" s="304">
        <f t="shared" ca="1" si="291"/>
        <v>79.21575</v>
      </c>
      <c r="U649" s="311">
        <f t="shared" ca="1" si="292"/>
        <v>0</v>
      </c>
      <c r="V649" s="306">
        <f t="shared" ca="1" si="293"/>
        <v>1.1436070291204137</v>
      </c>
      <c r="W649" s="304">
        <f t="shared" ca="1" si="294"/>
        <v>36.870708737291672</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5.1139112931353941</v>
      </c>
      <c r="AH649" s="304">
        <f t="shared" ca="1" si="318"/>
        <v>-4.5149862897827395</v>
      </c>
    </row>
    <row r="650" spans="1:34" x14ac:dyDescent="0.2">
      <c r="A650" s="347">
        <f t="shared" ca="1" si="296"/>
        <v>0.1</v>
      </c>
      <c r="B650" s="304">
        <f t="shared" ca="1" si="297"/>
        <v>28.600000000000094</v>
      </c>
      <c r="D650" s="306">
        <f t="shared" ca="1" si="298"/>
        <v>-0.86489435563093664</v>
      </c>
      <c r="E650" s="307">
        <f t="shared" ca="1" si="299"/>
        <v>-5.3266300219514742</v>
      </c>
      <c r="F650" s="304">
        <f t="shared" ca="1" si="300"/>
        <v>5.3963904266793943</v>
      </c>
      <c r="G650" s="306">
        <f t="shared" ca="1" si="301"/>
        <v>18.846419047572294</v>
      </c>
      <c r="H650" s="307">
        <f t="shared" ca="1" si="302"/>
        <v>-98.67555518063638</v>
      </c>
      <c r="I650" s="304">
        <f t="shared" ca="1" si="303"/>
        <v>100.45920914044422</v>
      </c>
      <c r="J650" s="306">
        <f t="shared" ca="1" si="304"/>
        <v>772.01229574907529</v>
      </c>
      <c r="K650" s="307">
        <f t="shared" ca="1" si="305"/>
        <v>677.42353204694234</v>
      </c>
      <c r="L650" s="304">
        <f t="shared" ca="1" si="290"/>
        <v>1027.0859879088569</v>
      </c>
      <c r="M650" s="306">
        <f t="shared" ca="1" si="306"/>
        <v>-1.3820753835108692</v>
      </c>
      <c r="N650" s="304">
        <f t="shared" ca="1" si="307"/>
        <v>-79.18708644409746</v>
      </c>
      <c r="P650" s="310">
        <f t="shared" ca="1" si="308"/>
        <v>23</v>
      </c>
      <c r="Q650" s="304">
        <f t="shared" ca="1" si="309"/>
        <v>0</v>
      </c>
      <c r="R650" s="306">
        <f t="shared" ca="1" si="310"/>
        <v>0</v>
      </c>
      <c r="S650" s="307">
        <f t="shared" ca="1" si="311"/>
        <v>8.0749999999999993</v>
      </c>
      <c r="T650" s="304">
        <f t="shared" ca="1" si="291"/>
        <v>79.21575</v>
      </c>
      <c r="U650" s="311">
        <f t="shared" ca="1" si="292"/>
        <v>0</v>
      </c>
      <c r="V650" s="306">
        <f t="shared" ca="1" si="293"/>
        <v>1.144734310662896</v>
      </c>
      <c r="W650" s="304">
        <f t="shared" ca="1" si="294"/>
        <v>37.282276613181807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5.0663706839035134</v>
      </c>
      <c r="AH650" s="304">
        <f t="shared" ca="1" si="318"/>
        <v>-4.5660320417698665</v>
      </c>
    </row>
    <row r="651" spans="1:34" x14ac:dyDescent="0.2">
      <c r="A651" s="347">
        <f t="shared" ca="1" si="296"/>
        <v>0.1</v>
      </c>
      <c r="B651" s="304">
        <f t="shared" ca="1" si="297"/>
        <v>28.700000000000095</v>
      </c>
      <c r="D651" s="306">
        <f t="shared" ca="1" si="298"/>
        <v>-0.86616171132737207</v>
      </c>
      <c r="E651" s="307">
        <f t="shared" ca="1" si="299"/>
        <v>-5.2749746710132568</v>
      </c>
      <c r="F651" s="304">
        <f t="shared" ca="1" si="300"/>
        <v>5.3456144539239814</v>
      </c>
      <c r="G651" s="306">
        <f t="shared" ca="1" si="301"/>
        <v>18.759802876439558</v>
      </c>
      <c r="H651" s="307">
        <f t="shared" ca="1" si="302"/>
        <v>-99.203052647737707</v>
      </c>
      <c r="I651" s="304">
        <f t="shared" ca="1" si="303"/>
        <v>100.96125919674679</v>
      </c>
      <c r="J651" s="306">
        <f t="shared" ca="1" si="304"/>
        <v>773.89260684527585</v>
      </c>
      <c r="K651" s="307">
        <f t="shared" ca="1" si="305"/>
        <v>667.52960165552361</v>
      </c>
      <c r="L651" s="304">
        <f t="shared" ca="1" si="290"/>
        <v>1022.0105361571175</v>
      </c>
      <c r="M651" s="306">
        <f t="shared" ca="1" si="306"/>
        <v>-1.3838982446139727</v>
      </c>
      <c r="N651" s="304">
        <f t="shared" ca="1" si="307"/>
        <v>-79.291528691943853</v>
      </c>
      <c r="P651" s="310">
        <f t="shared" ca="1" si="308"/>
        <v>23</v>
      </c>
      <c r="Q651" s="304">
        <f t="shared" ca="1" si="309"/>
        <v>0</v>
      </c>
      <c r="R651" s="306">
        <f t="shared" ca="1" si="310"/>
        <v>0</v>
      </c>
      <c r="S651" s="307">
        <f t="shared" ca="1" si="311"/>
        <v>8.0749999999999993</v>
      </c>
      <c r="T651" s="304">
        <f t="shared" ca="1" si="291"/>
        <v>79.21575</v>
      </c>
      <c r="U651" s="311">
        <f t="shared" ca="1" si="292"/>
        <v>0</v>
      </c>
      <c r="V651" s="306">
        <f t="shared" ca="1" si="293"/>
        <v>1.1458687465034512</v>
      </c>
      <c r="W651" s="304">
        <f t="shared" ca="1" si="294"/>
        <v>37.693165022529797</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5.0188231817207036</v>
      </c>
      <c r="AH651" s="304">
        <f t="shared" ca="1" si="318"/>
        <v>-4.6170001997748376</v>
      </c>
    </row>
    <row r="652" spans="1:34" x14ac:dyDescent="0.2">
      <c r="A652" s="347">
        <f t="shared" ca="1" si="296"/>
        <v>0.1</v>
      </c>
      <c r="B652" s="304">
        <f t="shared" ca="1" si="297"/>
        <v>28.800000000000097</v>
      </c>
      <c r="D652" s="306">
        <f t="shared" ca="1" si="298"/>
        <v>-0.86734841055430434</v>
      </c>
      <c r="E652" s="307">
        <f t="shared" ca="1" si="299"/>
        <v>-5.2234054284646838</v>
      </c>
      <c r="F652" s="304">
        <f t="shared" ca="1" si="300"/>
        <v>5.2949275288152347</v>
      </c>
      <c r="G652" s="306">
        <f t="shared" ca="1" si="301"/>
        <v>18.673068035384127</v>
      </c>
      <c r="H652" s="307">
        <f t="shared" ca="1" si="302"/>
        <v>-99.725393190584171</v>
      </c>
      <c r="I652" s="304">
        <f t="shared" ca="1" si="303"/>
        <v>101.45855073314765</v>
      </c>
      <c r="J652" s="306">
        <f t="shared" ca="1" si="304"/>
        <v>775.76425039086701</v>
      </c>
      <c r="K652" s="307">
        <f t="shared" ca="1" si="305"/>
        <v>657.58317936360754</v>
      </c>
      <c r="L652" s="304">
        <f t="shared" ca="1" si="290"/>
        <v>1016.9689326456606</v>
      </c>
      <c r="M652" s="306">
        <f t="shared" ca="1" si="306"/>
        <v>-1.3856948557973505</v>
      </c>
      <c r="N652" s="304">
        <f t="shared" ca="1" si="307"/>
        <v>-79.394466930177401</v>
      </c>
      <c r="P652" s="310">
        <f t="shared" ca="1" si="308"/>
        <v>23</v>
      </c>
      <c r="Q652" s="304">
        <f t="shared" ca="1" si="309"/>
        <v>0</v>
      </c>
      <c r="R652" s="306">
        <f t="shared" ca="1" si="310"/>
        <v>0</v>
      </c>
      <c r="S652" s="307">
        <f t="shared" ca="1" si="311"/>
        <v>8.0749999999999993</v>
      </c>
      <c r="T652" s="304">
        <f t="shared" ca="1" si="291"/>
        <v>79.21575</v>
      </c>
      <c r="U652" s="311">
        <f t="shared" ca="1" si="292"/>
        <v>0</v>
      </c>
      <c r="V652" s="306">
        <f t="shared" ca="1" si="293"/>
        <v>1.1470102963908062</v>
      </c>
      <c r="W652" s="304">
        <f t="shared" ca="1" si="294"/>
        <v>38.103321920099425</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4.971277918941027</v>
      </c>
      <c r="AH652" s="304">
        <f t="shared" ca="1" si="318"/>
        <v>-4.667884213316384</v>
      </c>
    </row>
    <row r="653" spans="1:34" x14ac:dyDescent="0.2">
      <c r="A653" s="347">
        <f t="shared" ca="1" si="296"/>
        <v>0.1</v>
      </c>
      <c r="B653" s="304">
        <f t="shared" ca="1" si="297"/>
        <v>28.900000000000098</v>
      </c>
      <c r="D653" s="306">
        <f t="shared" ca="1" si="298"/>
        <v>-0.86845502837467614</v>
      </c>
      <c r="E653" s="307">
        <f t="shared" ca="1" si="299"/>
        <v>-5.1719287945135513</v>
      </c>
      <c r="F653" s="304">
        <f t="shared" ca="1" si="300"/>
        <v>5.2443361440536638</v>
      </c>
      <c r="G653" s="306">
        <f t="shared" ca="1" si="301"/>
        <v>18.58622253254666</v>
      </c>
      <c r="H653" s="307">
        <f t="shared" ca="1" si="302"/>
        <v>-100.24258607003553</v>
      </c>
      <c r="I653" s="304">
        <f t="shared" ca="1" si="303"/>
        <v>101.95108498705555</v>
      </c>
      <c r="J653" s="306">
        <f t="shared" ca="1" si="304"/>
        <v>777.62721491926357</v>
      </c>
      <c r="K653" s="307">
        <f t="shared" ca="1" si="305"/>
        <v>647.58478040057651</v>
      </c>
      <c r="L653" s="304">
        <f t="shared" ca="1" si="290"/>
        <v>1011.9635038822069</v>
      </c>
      <c r="M653" s="306">
        <f t="shared" ca="1" si="306"/>
        <v>-1.3874657980813883</v>
      </c>
      <c r="N653" s="304">
        <f t="shared" ca="1" si="307"/>
        <v>-79.495934448814026</v>
      </c>
      <c r="P653" s="310">
        <f t="shared" ca="1" si="308"/>
        <v>23</v>
      </c>
      <c r="Q653" s="304">
        <f t="shared" ca="1" si="309"/>
        <v>0</v>
      </c>
      <c r="R653" s="306">
        <f t="shared" ca="1" si="310"/>
        <v>0</v>
      </c>
      <c r="S653" s="307">
        <f t="shared" ca="1" si="311"/>
        <v>8.0749999999999993</v>
      </c>
      <c r="T653" s="304">
        <f t="shared" ca="1" si="291"/>
        <v>79.21575</v>
      </c>
      <c r="U653" s="311">
        <f t="shared" ca="1" si="292"/>
        <v>0</v>
      </c>
      <c r="V653" s="306">
        <f t="shared" ca="1" si="293"/>
        <v>1.1481589200937705</v>
      </c>
      <c r="W653" s="304">
        <f t="shared" ca="1" si="294"/>
        <v>38.512696115545964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4.9237438258897344</v>
      </c>
      <c r="AH653" s="304">
        <f t="shared" ca="1" si="318"/>
        <v>-4.7186776371640162</v>
      </c>
    </row>
    <row r="654" spans="1:34" x14ac:dyDescent="0.2">
      <c r="A654" s="347">
        <f t="shared" ca="1" si="296"/>
        <v>0.1</v>
      </c>
      <c r="B654" s="304">
        <f t="shared" ca="1" si="297"/>
        <v>29.000000000000099</v>
      </c>
      <c r="D654" s="306">
        <f t="shared" ca="1" si="298"/>
        <v>-0.86948215380703053</v>
      </c>
      <c r="E654" s="307">
        <f t="shared" ca="1" si="299"/>
        <v>-5.1205511630060796</v>
      </c>
      <c r="F654" s="304">
        <f t="shared" ca="1" si="300"/>
        <v>5.1938466889918713</v>
      </c>
      <c r="G654" s="306">
        <f t="shared" ca="1" si="301"/>
        <v>18.499274317165959</v>
      </c>
      <c r="H654" s="307">
        <f t="shared" ca="1" si="302"/>
        <v>-100.75464118633613</v>
      </c>
      <c r="I654" s="304">
        <f t="shared" ca="1" si="303"/>
        <v>102.43886406461708</v>
      </c>
      <c r="J654" s="306">
        <f t="shared" ca="1" si="304"/>
        <v>779.48148976174923</v>
      </c>
      <c r="K654" s="307">
        <f t="shared" ca="1" si="305"/>
        <v>637.53491903775796</v>
      </c>
      <c r="L654" s="304">
        <f t="shared" ca="1" si="290"/>
        <v>1006.9966066842909</v>
      </c>
      <c r="M654" s="306">
        <f t="shared" ca="1" si="306"/>
        <v>-1.3892116353277955</v>
      </c>
      <c r="N654" s="304">
        <f t="shared" ca="1" si="307"/>
        <v>-79.5959635547499</v>
      </c>
      <c r="P654" s="310">
        <f t="shared" ca="1" si="308"/>
        <v>23</v>
      </c>
      <c r="Q654" s="304">
        <f t="shared" ca="1" si="309"/>
        <v>0</v>
      </c>
      <c r="R654" s="306">
        <f t="shared" ca="1" si="310"/>
        <v>0</v>
      </c>
      <c r="S654" s="307">
        <f t="shared" ca="1" si="311"/>
        <v>8.0749999999999993</v>
      </c>
      <c r="T654" s="304">
        <f t="shared" ca="1" si="291"/>
        <v>79.21575</v>
      </c>
      <c r="U654" s="311">
        <f t="shared" ca="1" si="292"/>
        <v>0</v>
      </c>
      <c r="V654" s="306">
        <f t="shared" ca="1" si="293"/>
        <v>1.1493145774061599</v>
      </c>
      <c r="W654" s="304">
        <f t="shared" ca="1" si="294"/>
        <v>38.921237277925513</v>
      </c>
      <c r="Y654" s="314" t="str">
        <f t="shared" ca="1" si="312"/>
        <v/>
      </c>
      <c r="Z654" s="315" t="str">
        <f t="shared" ca="1" si="313"/>
        <v/>
      </c>
      <c r="AA654" s="316" t="str">
        <f t="shared" ca="1" si="314"/>
        <v/>
      </c>
      <c r="AC654" s="310">
        <f t="shared" ca="1" si="315"/>
        <v>29.000000000000099</v>
      </c>
      <c r="AD654" s="323">
        <f t="shared" ca="1" si="316"/>
        <v>779.48148976174923</v>
      </c>
      <c r="AE654" s="324" t="e">
        <f t="shared" ca="1" si="295"/>
        <v>#N/A</v>
      </c>
      <c r="AG654" s="306">
        <f t="shared" ca="1" si="317"/>
        <v>4.8762296345158287</v>
      </c>
      <c r="AH654" s="304">
        <f t="shared" ca="1" si="318"/>
        <v>-4.7693741319561571</v>
      </c>
    </row>
    <row r="655" spans="1:34" x14ac:dyDescent="0.2">
      <c r="A655" s="347">
        <f t="shared" ca="1" si="296"/>
        <v>0.1</v>
      </c>
      <c r="B655" s="304">
        <f t="shared" ca="1" si="297"/>
        <v>29.100000000000101</v>
      </c>
      <c r="D655" s="306">
        <f t="shared" ca="1" si="298"/>
        <v>-0.87043038933094008</v>
      </c>
      <c r="E655" s="307">
        <f t="shared" ca="1" si="299"/>
        <v>-5.0692788208268977</v>
      </c>
      <c r="F655" s="304">
        <f t="shared" ca="1" si="300"/>
        <v>5.1434654490873131</v>
      </c>
      <c r="G655" s="306">
        <f t="shared" ca="1" si="301"/>
        <v>18.412231278232866</v>
      </c>
      <c r="H655" s="307">
        <f t="shared" ca="1" si="302"/>
        <v>-101.26156906841882</v>
      </c>
      <c r="I655" s="304">
        <f t="shared" ca="1" si="303"/>
        <v>102.921890921423</v>
      </c>
      <c r="J655" s="306">
        <f t="shared" ca="1" si="304"/>
        <v>781.32706504151918</v>
      </c>
      <c r="K655" s="307">
        <f t="shared" ca="1" si="305"/>
        <v>627.43410852502018</v>
      </c>
      <c r="L655" s="304">
        <f t="shared" ca="1" si="290"/>
        <v>1002.0706278037397</v>
      </c>
      <c r="M655" s="306">
        <f t="shared" ca="1" si="306"/>
        <v>-1.3909329148562015</v>
      </c>
      <c r="N655" s="304">
        <f t="shared" ca="1" si="307"/>
        <v>-79.694585607089834</v>
      </c>
      <c r="P655" s="310">
        <f t="shared" ca="1" si="308"/>
        <v>23</v>
      </c>
      <c r="Q655" s="304">
        <f t="shared" ca="1" si="309"/>
        <v>0</v>
      </c>
      <c r="R655" s="306">
        <f t="shared" ca="1" si="310"/>
        <v>0</v>
      </c>
      <c r="S655" s="307">
        <f t="shared" ca="1" si="311"/>
        <v>8.0749999999999993</v>
      </c>
      <c r="T655" s="304">
        <f t="shared" ca="1" si="291"/>
        <v>79.21575</v>
      </c>
      <c r="U655" s="311">
        <f t="shared" ca="1" si="292"/>
        <v>0</v>
      </c>
      <c r="V655" s="306">
        <f t="shared" ca="1" si="293"/>
        <v>1.1504772281516589</v>
      </c>
      <c r="W655" s="304">
        <f t="shared" ca="1" si="294"/>
        <v>39.328895939728824</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4.8287438818889798</v>
      </c>
      <c r="AH655" s="304">
        <f t="shared" ca="1" si="318"/>
        <v>-4.8199674647585775</v>
      </c>
    </row>
    <row r="656" spans="1:34" x14ac:dyDescent="0.2">
      <c r="A656" s="347">
        <f t="shared" ca="1" si="296"/>
        <v>0.1</v>
      </c>
      <c r="B656" s="304">
        <f t="shared" ca="1" si="297"/>
        <v>29.200000000000102</v>
      </c>
      <c r="D656" s="306">
        <f t="shared" ca="1" si="298"/>
        <v>-0.87130035039847697</v>
      </c>
      <c r="E656" s="307">
        <f t="shared" ca="1" si="299"/>
        <v>-5.0181179473604365</v>
      </c>
      <c r="F656" s="304">
        <f t="shared" ca="1" si="300"/>
        <v>5.0931986054173688</v>
      </c>
      <c r="G656" s="306">
        <f t="shared" ca="1" si="301"/>
        <v>18.325101243193018</v>
      </c>
      <c r="H656" s="307">
        <f t="shared" ca="1" si="302"/>
        <v>-101.76338086315486</v>
      </c>
      <c r="I656" s="304">
        <f t="shared" ca="1" si="303"/>
        <v>103.4001693435402</v>
      </c>
      <c r="J656" s="306">
        <f t="shared" ca="1" si="304"/>
        <v>783.16393166759042</v>
      </c>
      <c r="K656" s="307">
        <f t="shared" ca="1" si="305"/>
        <v>617.28286102844152</v>
      </c>
      <c r="L656" s="304">
        <f t="shared" ca="1" si="290"/>
        <v>997.1879834737764</v>
      </c>
      <c r="M656" s="306">
        <f t="shared" ca="1" si="306"/>
        <v>-1.3926301680348656</v>
      </c>
      <c r="N656" s="304">
        <f t="shared" ca="1" si="307"/>
        <v>-79.791831050992442</v>
      </c>
      <c r="P656" s="310">
        <f t="shared" ca="1" si="308"/>
        <v>23</v>
      </c>
      <c r="Q656" s="304">
        <f t="shared" ca="1" si="309"/>
        <v>0</v>
      </c>
      <c r="R656" s="306">
        <f t="shared" ca="1" si="310"/>
        <v>0</v>
      </c>
      <c r="S656" s="307">
        <f t="shared" ca="1" si="311"/>
        <v>8.0749999999999993</v>
      </c>
      <c r="T656" s="304">
        <f t="shared" ca="1" si="291"/>
        <v>79.21575</v>
      </c>
      <c r="U656" s="311">
        <f t="shared" ca="1" si="292"/>
        <v>0</v>
      </c>
      <c r="V656" s="306">
        <f t="shared" ca="1" si="293"/>
        <v>1.1516468321886215</v>
      </c>
      <c r="W656" s="304">
        <f t="shared" ca="1" si="294"/>
        <v>39.735623500446167</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4.7812949135521476</v>
      </c>
      <c r="AH656" s="304">
        <f t="shared" ca="1" si="318"/>
        <v>-4.8704515095639414</v>
      </c>
    </row>
    <row r="657" spans="1:34" x14ac:dyDescent="0.2">
      <c r="A657" s="347">
        <f t="shared" ca="1" si="296"/>
        <v>0.1</v>
      </c>
      <c r="B657" s="304">
        <f t="shared" ca="1" si="297"/>
        <v>29.300000000000104</v>
      </c>
      <c r="D657" s="306">
        <f t="shared" ca="1" si="298"/>
        <v>-0.87209266495171267</v>
      </c>
      <c r="E657" s="307">
        <f t="shared" ca="1" si="299"/>
        <v>-4.9670746140128115</v>
      </c>
      <c r="F657" s="304">
        <f t="shared" ca="1" si="300"/>
        <v>5.0430522342558675</v>
      </c>
      <c r="G657" s="306">
        <f t="shared" ca="1" si="301"/>
        <v>18.237891976697846</v>
      </c>
      <c r="H657" s="307">
        <f t="shared" ca="1" si="302"/>
        <v>-102.26008832455615</v>
      </c>
      <c r="I657" s="304">
        <f t="shared" ca="1" si="303"/>
        <v>103.87370392885644</v>
      </c>
      <c r="J657" s="306">
        <f t="shared" ca="1" si="304"/>
        <v>784.99208132858496</v>
      </c>
      <c r="K657" s="307">
        <f t="shared" ca="1" si="305"/>
        <v>607.08168756905593</v>
      </c>
      <c r="L657" s="304">
        <f t="shared" ca="1" si="290"/>
        <v>992.35111887389769</v>
      </c>
      <c r="M657" s="306">
        <f t="shared" ca="1" si="306"/>
        <v>-1.3943039108467374</v>
      </c>
      <c r="N657" s="304">
        <f t="shared" ca="1" si="307"/>
        <v>-79.887729450103066</v>
      </c>
      <c r="P657" s="310">
        <f t="shared" ca="1" si="308"/>
        <v>23</v>
      </c>
      <c r="Q657" s="304">
        <f t="shared" ca="1" si="309"/>
        <v>0</v>
      </c>
      <c r="R657" s="306">
        <f t="shared" ca="1" si="310"/>
        <v>0</v>
      </c>
      <c r="S657" s="307">
        <f t="shared" ca="1" si="311"/>
        <v>8.0749999999999993</v>
      </c>
      <c r="T657" s="304">
        <f t="shared" ca="1" si="291"/>
        <v>79.21575</v>
      </c>
      <c r="U657" s="311">
        <f t="shared" ca="1" si="292"/>
        <v>0</v>
      </c>
      <c r="V657" s="306">
        <f t="shared" ca="1" si="293"/>
        <v>1.1528233494148081</v>
      </c>
      <c r="W657" s="304">
        <f t="shared" ca="1" si="294"/>
        <v>40.141372229670111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4.7338908867404834</v>
      </c>
      <c r="AH657" s="304">
        <f t="shared" ca="1" si="318"/>
        <v>-4.9208202477332721</v>
      </c>
    </row>
    <row r="658" spans="1:34" x14ac:dyDescent="0.2">
      <c r="A658" s="347">
        <f t="shared" ca="1" si="296"/>
        <v>0.1</v>
      </c>
      <c r="B658" s="304">
        <f t="shared" ca="1" si="297"/>
        <v>29.400000000000105</v>
      </c>
      <c r="D658" s="306">
        <f t="shared" ca="1" si="298"/>
        <v>-0.87280797294623436</v>
      </c>
      <c r="E658" s="307">
        <f t="shared" ca="1" si="299"/>
        <v>-4.9161547837932202</v>
      </c>
      <c r="F658" s="304">
        <f t="shared" ca="1" si="300"/>
        <v>4.9930323067101696</v>
      </c>
      <c r="G658" s="306">
        <f t="shared" ca="1" si="301"/>
        <v>18.150611179403221</v>
      </c>
      <c r="H658" s="307">
        <f t="shared" ca="1" si="302"/>
        <v>-102.75170380293547</v>
      </c>
      <c r="I658" s="304">
        <f t="shared" ca="1" si="303"/>
        <v>104.34250006872588</v>
      </c>
      <c r="J658" s="306">
        <f t="shared" ca="1" si="304"/>
        <v>786.81150648639004</v>
      </c>
      <c r="K658" s="307">
        <f t="shared" ca="1" si="305"/>
        <v>596.83109796268138</v>
      </c>
      <c r="L658" s="304">
        <f t="shared" ca="1" si="290"/>
        <v>987.56250750761205</v>
      </c>
      <c r="M658" s="306">
        <f t="shared" ca="1" si="306"/>
        <v>-1.395954644432035</v>
      </c>
      <c r="N658" s="304">
        <f t="shared" ca="1" si="307"/>
        <v>-79.982309517641113</v>
      </c>
      <c r="P658" s="310">
        <f t="shared" ca="1" si="308"/>
        <v>23</v>
      </c>
      <c r="Q658" s="304">
        <f t="shared" ca="1" si="309"/>
        <v>0</v>
      </c>
      <c r="R658" s="306">
        <f t="shared" ca="1" si="310"/>
        <v>0</v>
      </c>
      <c r="S658" s="307">
        <f t="shared" ca="1" si="311"/>
        <v>8.0749999999999993</v>
      </c>
      <c r="T658" s="304">
        <f t="shared" ca="1" si="291"/>
        <v>79.21575</v>
      </c>
      <c r="U658" s="311">
        <f t="shared" ca="1" si="292"/>
        <v>0</v>
      </c>
      <c r="V658" s="306">
        <f t="shared" ca="1" si="293"/>
        <v>1.1540067397720613</v>
      </c>
      <c r="W658" s="304">
        <f t="shared" ca="1" si="294"/>
        <v>40.546095269743319</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4.6865397734763281</v>
      </c>
      <c r="AH658" s="304">
        <f t="shared" ca="1" si="318"/>
        <v>-4.9710677683802</v>
      </c>
    </row>
    <row r="659" spans="1:34" x14ac:dyDescent="0.2">
      <c r="A659" s="347">
        <f t="shared" ca="1" si="296"/>
        <v>0.1</v>
      </c>
      <c r="B659" s="304">
        <f t="shared" ca="1" si="297"/>
        <v>29.500000000000107</v>
      </c>
      <c r="D659" s="306">
        <f t="shared" ca="1" si="298"/>
        <v>-0.87344692588068584</v>
      </c>
      <c r="E659" s="307">
        <f t="shared" ca="1" si="299"/>
        <v>-4.8653643109538729</v>
      </c>
      <c r="F659" s="304">
        <f t="shared" ca="1" si="300"/>
        <v>4.943144688417898</v>
      </c>
      <c r="G659" s="306">
        <f t="shared" ca="1" si="301"/>
        <v>18.063266486815152</v>
      </c>
      <c r="H659" s="307">
        <f t="shared" ca="1" si="302"/>
        <v>-103.23824023403085</v>
      </c>
      <c r="I659" s="304">
        <f t="shared" ca="1" si="303"/>
        <v>104.80656392990454</v>
      </c>
      <c r="J659" s="306">
        <f t="shared" ca="1" si="304"/>
        <v>788.62220036970098</v>
      </c>
      <c r="K659" s="307">
        <f t="shared" ca="1" si="305"/>
        <v>586.53160076083304</v>
      </c>
      <c r="L659" s="304">
        <f t="shared" ca="1" si="290"/>
        <v>982.82465048807865</v>
      </c>
      <c r="M659" s="306">
        <f t="shared" ca="1" si="306"/>
        <v>-1.3975828556084491</v>
      </c>
      <c r="N659" s="304">
        <f t="shared" ca="1" si="307"/>
        <v>-80.075599146205661</v>
      </c>
      <c r="P659" s="310">
        <f t="shared" ca="1" si="308"/>
        <v>23</v>
      </c>
      <c r="Q659" s="304">
        <f t="shared" ca="1" si="309"/>
        <v>0</v>
      </c>
      <c r="R659" s="306">
        <f t="shared" ca="1" si="310"/>
        <v>0</v>
      </c>
      <c r="S659" s="307">
        <f t="shared" ca="1" si="311"/>
        <v>8.0749999999999993</v>
      </c>
      <c r="T659" s="304">
        <f t="shared" ca="1" si="291"/>
        <v>79.21575</v>
      </c>
      <c r="U659" s="311">
        <f t="shared" ca="1" si="292"/>
        <v>0</v>
      </c>
      <c r="V659" s="306">
        <f t="shared" ca="1" si="293"/>
        <v>1.1551969632509183</v>
      </c>
      <c r="W659" s="304">
        <f t="shared" ca="1" si="294"/>
        <v>40.94974663795869</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4.6392493635495002</v>
      </c>
      <c r="AH659" s="304">
        <f t="shared" ca="1" si="318"/>
        <v>-5.0211882686988636</v>
      </c>
    </row>
    <row r="660" spans="1:34" x14ac:dyDescent="0.2">
      <c r="A660" s="347">
        <f t="shared" ca="1" si="296"/>
        <v>0.1</v>
      </c>
      <c r="B660" s="304">
        <f t="shared" ca="1" si="297"/>
        <v>29.600000000000108</v>
      </c>
      <c r="D660" s="306">
        <f t="shared" ca="1" si="298"/>
        <v>-0.87401018633233218</v>
      </c>
      <c r="E660" s="307">
        <f t="shared" ca="1" si="299"/>
        <v>-4.8147089406874715</v>
      </c>
      <c r="F660" s="304">
        <f t="shared" ca="1" si="300"/>
        <v>4.8933951393024202</v>
      </c>
      <c r="G660" s="306">
        <f t="shared" ca="1" si="301"/>
        <v>17.975865468181919</v>
      </c>
      <c r="H660" s="307">
        <f t="shared" ca="1" si="302"/>
        <v>-103.7197111280996</v>
      </c>
      <c r="I660" s="304">
        <f t="shared" ca="1" si="303"/>
        <v>105.26590243676536</v>
      </c>
      <c r="J660" s="306">
        <f t="shared" ca="1" si="304"/>
        <v>790.42415696745081</v>
      </c>
      <c r="K660" s="307">
        <f t="shared" ca="1" si="305"/>
        <v>576.18370319272651</v>
      </c>
      <c r="L660" s="304">
        <f t="shared" ca="1" si="290"/>
        <v>978.14007572667697</v>
      </c>
      <c r="M660" s="306">
        <f t="shared" ca="1" si="306"/>
        <v>-1.3991890173700228</v>
      </c>
      <c r="N660" s="304">
        <f t="shared" ca="1" si="307"/>
        <v>-80.167625436359131</v>
      </c>
      <c r="P660" s="310">
        <f t="shared" ca="1" si="308"/>
        <v>23</v>
      </c>
      <c r="Q660" s="304">
        <f t="shared" ca="1" si="309"/>
        <v>0</v>
      </c>
      <c r="R660" s="306">
        <f t="shared" ca="1" si="310"/>
        <v>0</v>
      </c>
      <c r="S660" s="307">
        <f t="shared" ca="1" si="311"/>
        <v>8.0749999999999993</v>
      </c>
      <c r="T660" s="304">
        <f t="shared" ca="1" si="291"/>
        <v>79.21575</v>
      </c>
      <c r="U660" s="311">
        <f t="shared" ca="1" si="292"/>
        <v>0</v>
      </c>
      <c r="V660" s="306">
        <f t="shared" ca="1" si="293"/>
        <v>1.156393979895157</v>
      </c>
      <c r="W660" s="304">
        <f t="shared" ca="1" si="294"/>
        <v>41.352281228319121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4.5920272673913614</v>
      </c>
      <c r="AH660" s="304">
        <f t="shared" ca="1" si="318"/>
        <v>-5.0711760542363704</v>
      </c>
    </row>
    <row r="661" spans="1:34" x14ac:dyDescent="0.2">
      <c r="A661" s="347">
        <f t="shared" ca="1" si="296"/>
        <v>0.1</v>
      </c>
      <c r="B661" s="304">
        <f t="shared" ca="1" si="297"/>
        <v>29.700000000000109</v>
      </c>
      <c r="D661" s="306">
        <f t="shared" ca="1" si="298"/>
        <v>-0.87449842749865625</v>
      </c>
      <c r="E661" s="307">
        <f t="shared" ca="1" si="299"/>
        <v>-4.7641943088812173</v>
      </c>
      <c r="F661" s="304">
        <f t="shared" ca="1" si="300"/>
        <v>4.8437893133861429</v>
      </c>
      <c r="G661" s="306">
        <f t="shared" ca="1" si="301"/>
        <v>17.888415625432053</v>
      </c>
      <c r="H661" s="307">
        <f t="shared" ca="1" si="302"/>
        <v>-104.19613055898773</v>
      </c>
      <c r="I661" s="304">
        <f t="shared" ca="1" si="303"/>
        <v>105.7205232537837</v>
      </c>
      <c r="J661" s="306">
        <f t="shared" ca="1" si="304"/>
        <v>792.21737102213149</v>
      </c>
      <c r="K661" s="307">
        <f t="shared" ca="1" si="305"/>
        <v>565.7879111083721</v>
      </c>
      <c r="L661" s="304">
        <f t="shared" ca="1" si="290"/>
        <v>973.51133701955041</v>
      </c>
      <c r="M661" s="306">
        <f t="shared" ca="1" si="306"/>
        <v>-1.4007735893657005</v>
      </c>
      <c r="N661" s="304">
        <f t="shared" ca="1" si="307"/>
        <v>-80.258414724046091</v>
      </c>
      <c r="P661" s="310">
        <f t="shared" ca="1" si="308"/>
        <v>23</v>
      </c>
      <c r="Q661" s="304">
        <f t="shared" ca="1" si="309"/>
        <v>0</v>
      </c>
      <c r="R661" s="306">
        <f t="shared" ca="1" si="310"/>
        <v>0</v>
      </c>
      <c r="S661" s="307">
        <f t="shared" ca="1" si="311"/>
        <v>8.0749999999999993</v>
      </c>
      <c r="T661" s="304">
        <f t="shared" ca="1" si="291"/>
        <v>79.21575</v>
      </c>
      <c r="U661" s="311">
        <f t="shared" ca="1" si="292"/>
        <v>0</v>
      </c>
      <c r="V661" s="306">
        <f t="shared" ca="1" si="293"/>
        <v>1.1575977498062802</v>
      </c>
      <c r="W661" s="304">
        <f t="shared" ca="1" si="294"/>
        <v>41.753654812864866</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4.5448809188505974</v>
      </c>
      <c r="AH661" s="304">
        <f t="shared" ca="1" si="318"/>
        <v>-5.121025539110728</v>
      </c>
    </row>
    <row r="662" spans="1:34" x14ac:dyDescent="0.2">
      <c r="A662" s="347">
        <f t="shared" ca="1" si="296"/>
        <v>0.1</v>
      </c>
      <c r="B662" s="304">
        <f t="shared" ca="1" si="297"/>
        <v>29.800000000000111</v>
      </c>
      <c r="D662" s="306">
        <f t="shared" ca="1" si="298"/>
        <v>-0.87491233274500602</v>
      </c>
      <c r="E662" s="307">
        <f t="shared" ca="1" si="299"/>
        <v>-4.7138259419262978</v>
      </c>
      <c r="F662" s="304">
        <f t="shared" ca="1" si="300"/>
        <v>4.7943327586606515</v>
      </c>
      <c r="G662" s="306">
        <f t="shared" ca="1" si="301"/>
        <v>17.800924392157551</v>
      </c>
      <c r="H662" s="307">
        <f t="shared" ca="1" si="302"/>
        <v>-104.66751315318037</v>
      </c>
      <c r="I662" s="304">
        <f t="shared" ca="1" si="303"/>
        <v>106.17043476828422</v>
      </c>
      <c r="J662" s="306">
        <f t="shared" ca="1" si="304"/>
        <v>794.00183802301092</v>
      </c>
      <c r="K662" s="307">
        <f t="shared" ca="1" si="305"/>
        <v>555.34472892276369</v>
      </c>
      <c r="L662" s="304">
        <f t="shared" ca="1" si="290"/>
        <v>968.94101302722117</v>
      </c>
      <c r="M662" s="306">
        <f t="shared" ca="1" si="306"/>
        <v>-1.4023370183584907</v>
      </c>
      <c r="N662" s="304">
        <f t="shared" ca="1" si="307"/>
        <v>-80.347992606901357</v>
      </c>
      <c r="P662" s="310">
        <f t="shared" ca="1" si="308"/>
        <v>23</v>
      </c>
      <c r="Q662" s="304">
        <f t="shared" ca="1" si="309"/>
        <v>0</v>
      </c>
      <c r="R662" s="306">
        <f t="shared" ca="1" si="310"/>
        <v>0</v>
      </c>
      <c r="S662" s="307">
        <f t="shared" ca="1" si="311"/>
        <v>8.0749999999999993</v>
      </c>
      <c r="T662" s="304">
        <f t="shared" ca="1" si="291"/>
        <v>79.21575</v>
      </c>
      <c r="U662" s="311">
        <f t="shared" ca="1" si="292"/>
        <v>0</v>
      </c>
      <c r="V662" s="306">
        <f t="shared" ca="1" si="293"/>
        <v>1.1588082331479308</v>
      </c>
      <c r="W662" s="304">
        <f t="shared" ca="1" si="294"/>
        <v>42.153824042575792</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4.4978175778780818</v>
      </c>
      <c r="AH662" s="304">
        <f t="shared" ca="1" si="318"/>
        <v>-5.1707312461752162</v>
      </c>
    </row>
    <row r="663" spans="1:34" x14ac:dyDescent="0.2">
      <c r="A663" s="347">
        <f t="shared" ca="1" si="296"/>
        <v>0.1</v>
      </c>
      <c r="B663" s="304">
        <f t="shared" ca="1" si="297"/>
        <v>29.900000000000112</v>
      </c>
      <c r="D663" s="306">
        <f t="shared" ca="1" si="298"/>
        <v>-0.87525259515829668</v>
      </c>
      <c r="E663" s="307">
        <f t="shared" ca="1" si="299"/>
        <v>-4.6636092565818359</v>
      </c>
      <c r="F663" s="304">
        <f t="shared" ca="1" si="300"/>
        <v>4.7450309170127776</v>
      </c>
      <c r="G663" s="306">
        <f t="shared" ca="1" si="301"/>
        <v>17.713399132641722</v>
      </c>
      <c r="H663" s="307">
        <f t="shared" ca="1" si="302"/>
        <v>-105.13387407883855</v>
      </c>
      <c r="I663" s="304">
        <f t="shared" ca="1" si="303"/>
        <v>106.61564607344155</v>
      </c>
      <c r="J663" s="306">
        <f t="shared" ca="1" si="304"/>
        <v>795.77755419925086</v>
      </c>
      <c r="K663" s="307">
        <f t="shared" ca="1" si="305"/>
        <v>544.85465956116275</v>
      </c>
      <c r="L663" s="304">
        <f t="shared" ca="1" si="290"/>
        <v>964.43170614245787</v>
      </c>
      <c r="M663" s="306">
        <f t="shared" ca="1" si="306"/>
        <v>-1.4038797386661355</v>
      </c>
      <c r="N663" s="304">
        <f t="shared" ca="1" si="307"/>
        <v>-80.436383969498536</v>
      </c>
      <c r="P663" s="310">
        <f t="shared" ca="1" si="308"/>
        <v>23</v>
      </c>
      <c r="Q663" s="304">
        <f t="shared" ca="1" si="309"/>
        <v>0</v>
      </c>
      <c r="R663" s="306">
        <f t="shared" ca="1" si="310"/>
        <v>0</v>
      </c>
      <c r="S663" s="307">
        <f t="shared" ca="1" si="311"/>
        <v>8.0749999999999993</v>
      </c>
      <c r="T663" s="304">
        <f t="shared" ca="1" si="291"/>
        <v>79.21575</v>
      </c>
      <c r="U663" s="311">
        <f t="shared" ca="1" si="292"/>
        <v>0</v>
      </c>
      <c r="V663" s="306">
        <f t="shared" ca="1" si="293"/>
        <v>1.160025390150248</v>
      </c>
      <c r="W663" s="304">
        <f t="shared" ca="1" si="294"/>
        <v>42.552746447857217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4.4508443331276881</v>
      </c>
      <c r="AH663" s="304">
        <f t="shared" ca="1" si="318"/>
        <v>-5.2202878071301297</v>
      </c>
    </row>
    <row r="664" spans="1:34" x14ac:dyDescent="0.2">
      <c r="A664" s="347">
        <f t="shared" ca="1" si="296"/>
        <v>0.1</v>
      </c>
      <c r="B664" s="304">
        <f t="shared" ca="1" si="297"/>
        <v>30.000000000000114</v>
      </c>
      <c r="D664" s="306">
        <f t="shared" ca="1" si="298"/>
        <v>-0.87551991710679944</v>
      </c>
      <c r="E664" s="307">
        <f t="shared" ca="1" si="299"/>
        <v>-4.6135495598921894</v>
      </c>
      <c r="F664" s="304">
        <f t="shared" ca="1" si="300"/>
        <v>4.695889124205566</v>
      </c>
      <c r="G664" s="306">
        <f t="shared" ca="1" si="301"/>
        <v>17.625847140931043</v>
      </c>
      <c r="H664" s="307">
        <f t="shared" ca="1" si="302"/>
        <v>-105.59522903482777</v>
      </c>
      <c r="I664" s="304">
        <f t="shared" ca="1" si="303"/>
        <v>107.05616695152689</v>
      </c>
      <c r="J664" s="306">
        <f t="shared" ca="1" si="304"/>
        <v>797.54451651292948</v>
      </c>
      <c r="K664" s="307">
        <f t="shared" ca="1" si="305"/>
        <v>534.31820440547938</v>
      </c>
      <c r="L664" s="304">
        <f t="shared" ca="1" si="290"/>
        <v>959.98604124171425</v>
      </c>
      <c r="M664" s="306">
        <f t="shared" ca="1" si="306"/>
        <v>-1.4054021725841368</v>
      </c>
      <c r="N664" s="304">
        <f t="shared" ca="1" si="307"/>
        <v>-80.523613007587571</v>
      </c>
      <c r="P664" s="310">
        <f t="shared" ca="1" si="308"/>
        <v>23</v>
      </c>
      <c r="Q664" s="304">
        <f t="shared" ca="1" si="309"/>
        <v>0</v>
      </c>
      <c r="R664" s="306">
        <f t="shared" ca="1" si="310"/>
        <v>0</v>
      </c>
      <c r="S664" s="307">
        <f t="shared" ca="1" si="311"/>
        <v>8.0749999999999993</v>
      </c>
      <c r="T664" s="304">
        <f t="shared" ca="1" si="291"/>
        <v>79.21575</v>
      </c>
      <c r="U664" s="311">
        <f t="shared" ca="1" si="292"/>
        <v>0</v>
      </c>
      <c r="V664" s="306">
        <f t="shared" ca="1" si="293"/>
        <v>1.1612491811141519</v>
      </c>
      <c r="W664" s="304">
        <f t="shared" ca="1" si="294"/>
        <v>42.950380438616506</v>
      </c>
      <c r="Y664" s="314" t="str">
        <f t="shared" ca="1" si="312"/>
        <v/>
      </c>
      <c r="Z664" s="315" t="str">
        <f t="shared" ca="1" si="313"/>
        <v/>
      </c>
      <c r="AA664" s="316" t="str">
        <f t="shared" ca="1" si="314"/>
        <v/>
      </c>
      <c r="AC664" s="310">
        <f t="shared" ca="1" si="315"/>
        <v>30.000000000000114</v>
      </c>
      <c r="AD664" s="323">
        <f t="shared" ca="1" si="316"/>
        <v>797.54451651292948</v>
      </c>
      <c r="AE664" s="324" t="e">
        <f t="shared" ca="1" si="295"/>
        <v>#N/A</v>
      </c>
      <c r="AG664" s="306">
        <f t="shared" ca="1" si="317"/>
        <v>4.4039681044793575</v>
      </c>
      <c r="AH664" s="304">
        <f t="shared" ca="1" si="318"/>
        <v>-5.2696899625829374</v>
      </c>
    </row>
    <row r="665" spans="1:34" x14ac:dyDescent="0.2">
      <c r="A665" s="347">
        <f t="shared" ca="1" si="296"/>
        <v>0.1</v>
      </c>
      <c r="B665" s="304">
        <f t="shared" ca="1" si="297"/>
        <v>30.100000000000115</v>
      </c>
      <c r="D665" s="306">
        <f t="shared" ca="1" si="298"/>
        <v>-0.8757150098060178</v>
      </c>
      <c r="E665" s="307">
        <f t="shared" ca="1" si="299"/>
        <v>-4.5636520491565848</v>
      </c>
      <c r="F665" s="304">
        <f t="shared" ca="1" si="300"/>
        <v>4.6469126099132367</v>
      </c>
      <c r="G665" s="306">
        <f t="shared" ca="1" si="301"/>
        <v>17.538275639950442</v>
      </c>
      <c r="H665" s="307">
        <f t="shared" ca="1" si="302"/>
        <v>-106.05159423974342</v>
      </c>
      <c r="I665" s="304">
        <f t="shared" ca="1" si="303"/>
        <v>107.49200785739403</v>
      </c>
      <c r="J665" s="306">
        <f t="shared" ca="1" si="304"/>
        <v>799.30272265197357</v>
      </c>
      <c r="K665" s="307">
        <f t="shared" ca="1" si="305"/>
        <v>523.73586324175085</v>
      </c>
      <c r="L665" s="304">
        <f t="shared" ca="1" si="290"/>
        <v>955.6066643156272</v>
      </c>
      <c r="M665" s="306">
        <f t="shared" ca="1" si="306"/>
        <v>-1.4069047307919433</v>
      </c>
      <c r="N665" s="304">
        <f t="shared" ca="1" si="307"/>
        <v>-80.609703251367634</v>
      </c>
      <c r="P665" s="310">
        <f t="shared" ca="1" si="308"/>
        <v>23</v>
      </c>
      <c r="Q665" s="304">
        <f t="shared" ca="1" si="309"/>
        <v>0</v>
      </c>
      <c r="R665" s="306">
        <f t="shared" ca="1" si="310"/>
        <v>0</v>
      </c>
      <c r="S665" s="307">
        <f t="shared" ca="1" si="311"/>
        <v>8.0749999999999993</v>
      </c>
      <c r="T665" s="304">
        <f t="shared" ca="1" si="291"/>
        <v>79.21575</v>
      </c>
      <c r="U665" s="311">
        <f t="shared" ca="1" si="292"/>
        <v>0</v>
      </c>
      <c r="V665" s="306">
        <f t="shared" ca="1" si="293"/>
        <v>1.1624795664155649</v>
      </c>
      <c r="W665" s="304">
        <f t="shared" ca="1" si="294"/>
        <v>43.346685303939502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4.357195645490445</v>
      </c>
      <c r="AH665" s="304">
        <f t="shared" ca="1" si="318"/>
        <v>-5.3189325620577721</v>
      </c>
    </row>
    <row r="666" spans="1:34" x14ac:dyDescent="0.2">
      <c r="A666" s="347">
        <f t="shared" ca="1" si="296"/>
        <v>0.1</v>
      </c>
      <c r="B666" s="304">
        <f t="shared" ca="1" si="297"/>
        <v>30.200000000000117</v>
      </c>
      <c r="D666" s="306">
        <f t="shared" ca="1" si="298"/>
        <v>-0.87583859289068955</v>
      </c>
      <c r="E666" s="307">
        <f t="shared" ca="1" si="299"/>
        <v>-4.5139218119499445</v>
      </c>
      <c r="F666" s="304">
        <f t="shared" ca="1" si="300"/>
        <v>4.598106497809094</v>
      </c>
      <c r="G666" s="306">
        <f t="shared" ca="1" si="301"/>
        <v>17.450691780661373</v>
      </c>
      <c r="H666" s="307">
        <f t="shared" ca="1" si="302"/>
        <v>-106.50298642093841</v>
      </c>
      <c r="I666" s="304">
        <f t="shared" ca="1" si="303"/>
        <v>107.92317990219817</v>
      </c>
      <c r="J666" s="306">
        <f t="shared" ca="1" si="304"/>
        <v>801.05217102300412</v>
      </c>
      <c r="K666" s="307">
        <f t="shared" ca="1" si="305"/>
        <v>513.10813420871671</v>
      </c>
      <c r="L666" s="304">
        <f t="shared" ca="1" si="290"/>
        <v>951.29624097429223</v>
      </c>
      <c r="M666" s="306">
        <f t="shared" ca="1" si="306"/>
        <v>-1.4083878127430625</v>
      </c>
      <c r="N666" s="304">
        <f t="shared" ca="1" si="307"/>
        <v>-80.694677587838783</v>
      </c>
      <c r="P666" s="310">
        <f t="shared" ca="1" si="308"/>
        <v>23</v>
      </c>
      <c r="Q666" s="304">
        <f t="shared" ca="1" si="309"/>
        <v>0</v>
      </c>
      <c r="R666" s="306">
        <f t="shared" ca="1" si="310"/>
        <v>0</v>
      </c>
      <c r="S666" s="307">
        <f t="shared" ca="1" si="311"/>
        <v>8.0749999999999993</v>
      </c>
      <c r="T666" s="304">
        <f t="shared" ca="1" si="291"/>
        <v>79.21575</v>
      </c>
      <c r="U666" s="311">
        <f t="shared" ca="1" si="292"/>
        <v>0</v>
      </c>
      <c r="V666" s="306">
        <f t="shared" ca="1" si="293"/>
        <v>1.1637165065095658</v>
      </c>
      <c r="W666" s="304">
        <f t="shared" ca="1" si="294"/>
        <v>43.741621211374401</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4.3105335457807001</v>
      </c>
      <c r="AH666" s="304">
        <f t="shared" ca="1" si="318"/>
        <v>-5.368010563955357</v>
      </c>
    </row>
    <row r="667" spans="1:34" x14ac:dyDescent="0.2">
      <c r="A667" s="347">
        <f t="shared" ca="1" si="296"/>
        <v>0.1</v>
      </c>
      <c r="B667" s="304">
        <f t="shared" ca="1" si="297"/>
        <v>30.300000000000118</v>
      </c>
      <c r="D667" s="306">
        <f t="shared" ca="1" si="298"/>
        <v>-0.87589139399292304</v>
      </c>
      <c r="E667" s="307">
        <f t="shared" ca="1" si="299"/>
        <v>-4.4643638261938507</v>
      </c>
      <c r="F667" s="304">
        <f t="shared" ca="1" si="300"/>
        <v>4.5494758057054296</v>
      </c>
      <c r="G667" s="306">
        <f t="shared" ca="1" si="301"/>
        <v>17.363102641262081</v>
      </c>
      <c r="H667" s="307">
        <f t="shared" ca="1" si="302"/>
        <v>-106.94942280355779</v>
      </c>
      <c r="I667" s="304">
        <f t="shared" ca="1" si="303"/>
        <v>108.34969483734216</v>
      </c>
      <c r="J667" s="306">
        <f t="shared" ca="1" si="304"/>
        <v>802.79286074410027</v>
      </c>
      <c r="K667" s="307">
        <f t="shared" ca="1" si="305"/>
        <v>502.43551374749188</v>
      </c>
      <c r="L667" s="304">
        <f t="shared" ca="1" si="290"/>
        <v>947.05745482330826</v>
      </c>
      <c r="M667" s="306">
        <f t="shared" ca="1" si="306"/>
        <v>-1.4098518070398229</v>
      </c>
      <c r="N667" s="304">
        <f t="shared" ca="1" si="307"/>
        <v>-80.778558282274375</v>
      </c>
      <c r="P667" s="310">
        <f t="shared" ca="1" si="308"/>
        <v>23</v>
      </c>
      <c r="Q667" s="304">
        <f t="shared" ca="1" si="309"/>
        <v>0</v>
      </c>
      <c r="R667" s="306">
        <f t="shared" ca="1" si="310"/>
        <v>0</v>
      </c>
      <c r="S667" s="307">
        <f t="shared" ca="1" si="311"/>
        <v>8.0749999999999993</v>
      </c>
      <c r="T667" s="304">
        <f t="shared" ca="1" si="291"/>
        <v>79.21575</v>
      </c>
      <c r="U667" s="311">
        <f t="shared" ca="1" si="292"/>
        <v>0</v>
      </c>
      <c r="V667" s="306">
        <f t="shared" ca="1" si="293"/>
        <v>1.1649599619344759</v>
      </c>
      <c r="W667" s="304">
        <f t="shared" ca="1" si="294"/>
        <v>44.135149205832128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4.2639882333561134</v>
      </c>
      <c r="AH667" s="304">
        <f t="shared" ca="1" si="318"/>
        <v>-5.4169190354643222</v>
      </c>
    </row>
    <row r="668" spans="1:34" x14ac:dyDescent="0.2">
      <c r="A668" s="347">
        <f t="shared" ca="1" si="296"/>
        <v>0.1</v>
      </c>
      <c r="B668" s="304">
        <f t="shared" ca="1" si="297"/>
        <v>30.400000000000119</v>
      </c>
      <c r="D668" s="306">
        <f t="shared" ca="1" si="298"/>
        <v>-0.8758741483265019</v>
      </c>
      <c r="E668" s="307">
        <f t="shared" ca="1" si="299"/>
        <v>-4.4149829602764914</v>
      </c>
      <c r="F668" s="304">
        <f t="shared" ca="1" si="300"/>
        <v>4.5010254457443857</v>
      </c>
      <c r="G668" s="306">
        <f t="shared" ca="1" si="301"/>
        <v>17.27551522642943</v>
      </c>
      <c r="H668" s="307">
        <f t="shared" ca="1" si="302"/>
        <v>-107.39092109958544</v>
      </c>
      <c r="I668" s="304">
        <f t="shared" ca="1" si="303"/>
        <v>108.77156503864408</v>
      </c>
      <c r="J668" s="306">
        <f t="shared" ca="1" si="304"/>
        <v>804.5247916374849</v>
      </c>
      <c r="K668" s="307">
        <f t="shared" ca="1" si="305"/>
        <v>491.71849655233473</v>
      </c>
      <c r="L668" s="304">
        <f t="shared" ca="1" si="290"/>
        <v>942.89300570691842</v>
      </c>
      <c r="M668" s="306">
        <f t="shared" ca="1" si="306"/>
        <v>-1.4112970917934775</v>
      </c>
      <c r="N668" s="304">
        <f t="shared" ca="1" si="307"/>
        <v>-80.861366998853384</v>
      </c>
      <c r="P668" s="310">
        <f t="shared" ca="1" si="308"/>
        <v>23</v>
      </c>
      <c r="Q668" s="304">
        <f t="shared" ca="1" si="309"/>
        <v>0</v>
      </c>
      <c r="R668" s="306">
        <f t="shared" ca="1" si="310"/>
        <v>0</v>
      </c>
      <c r="S668" s="307">
        <f t="shared" ca="1" si="311"/>
        <v>8.0749999999999993</v>
      </c>
      <c r="T668" s="304">
        <f t="shared" ca="1" si="291"/>
        <v>79.21575</v>
      </c>
      <c r="U668" s="311">
        <f t="shared" ca="1" si="292"/>
        <v>0</v>
      </c>
      <c r="V668" s="306">
        <f t="shared" ca="1" si="293"/>
        <v>1.1662098933158824</v>
      </c>
      <c r="W668" s="304">
        <f t="shared" ca="1" si="294"/>
        <v>44.527231208111274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4.2175659768761946</v>
      </c>
      <c r="AH668" s="304">
        <f t="shared" ca="1" si="318"/>
        <v>-5.4656531524250322</v>
      </c>
    </row>
    <row r="669" spans="1:34" x14ac:dyDescent="0.2">
      <c r="A669" s="347">
        <f t="shared" ca="1" si="296"/>
        <v>0.1</v>
      </c>
      <c r="B669" s="304">
        <f t="shared" ca="1" si="297"/>
        <v>30.500000000000121</v>
      </c>
      <c r="D669" s="306">
        <f t="shared" ca="1" si="298"/>
        <v>-0.8757875982773663</v>
      </c>
      <c r="E669" s="307">
        <f t="shared" ca="1" si="299"/>
        <v>-4.3657839732205206</v>
      </c>
      <c r="F669" s="304">
        <f t="shared" ca="1" si="300"/>
        <v>4.4527602246388245</v>
      </c>
      <c r="G669" s="306">
        <f t="shared" ca="1" si="301"/>
        <v>17.187936466601695</v>
      </c>
      <c r="H669" s="307">
        <f t="shared" ca="1" si="302"/>
        <v>-107.82749949690749</v>
      </c>
      <c r="I669" s="304">
        <f t="shared" ca="1" si="303"/>
        <v>109.18880349072208</v>
      </c>
      <c r="J669" s="306">
        <f t="shared" ca="1" si="304"/>
        <v>806.24796422213649</v>
      </c>
      <c r="K669" s="307">
        <f t="shared" ca="1" si="305"/>
        <v>480.95757552251007</v>
      </c>
      <c r="L669" s="304">
        <f t="shared" ca="1" si="290"/>
        <v>938.8056078149674</v>
      </c>
      <c r="M669" s="306">
        <f t="shared" ca="1" si="306"/>
        <v>-1.4127240349703005</v>
      </c>
      <c r="N669" s="304">
        <f t="shared" ca="1" si="307"/>
        <v>-80.94312482049034</v>
      </c>
      <c r="P669" s="310">
        <f t="shared" ca="1" si="308"/>
        <v>23</v>
      </c>
      <c r="Q669" s="304">
        <f t="shared" ca="1" si="309"/>
        <v>0</v>
      </c>
      <c r="R669" s="306">
        <f t="shared" ca="1" si="310"/>
        <v>0</v>
      </c>
      <c r="S669" s="307">
        <f t="shared" ca="1" si="311"/>
        <v>8.0749999999999993</v>
      </c>
      <c r="T669" s="304">
        <f t="shared" ca="1" si="291"/>
        <v>79.21575</v>
      </c>
      <c r="U669" s="311">
        <f t="shared" ca="1" si="292"/>
        <v>0</v>
      </c>
      <c r="V669" s="306">
        <f t="shared" ca="1" si="293"/>
        <v>1.1674662613705902</v>
      </c>
      <c r="W669" s="304">
        <f t="shared" ca="1" si="294"/>
        <v>44.917830013056566</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4.1712728878692316</v>
      </c>
      <c r="AH669" s="304">
        <f t="shared" ca="1" si="318"/>
        <v>-5.5142081991469079</v>
      </c>
    </row>
    <row r="670" spans="1:34" x14ac:dyDescent="0.2">
      <c r="A670" s="347">
        <f t="shared" ca="1" si="296"/>
        <v>0.1</v>
      </c>
      <c r="B670" s="304">
        <f t="shared" ca="1" si="297"/>
        <v>30.600000000000122</v>
      </c>
      <c r="D670" s="306">
        <f t="shared" ca="1" si="298"/>
        <v>-0.87563249300030221</v>
      </c>
      <c r="E670" s="307">
        <f t="shared" ca="1" si="299"/>
        <v>-4.3167715148976464</v>
      </c>
      <c r="F670" s="304">
        <f t="shared" ca="1" si="300"/>
        <v>4.4046848439621247</v>
      </c>
      <c r="G670" s="306">
        <f t="shared" ca="1" si="301"/>
        <v>17.100373217301666</v>
      </c>
      <c r="H670" s="307">
        <f t="shared" ca="1" si="302"/>
        <v>-108.25917664839726</v>
      </c>
      <c r="I670" s="304">
        <f t="shared" ca="1" si="303"/>
        <v>109.60142377159107</v>
      </c>
      <c r="J670" s="306">
        <f t="shared" ca="1" si="304"/>
        <v>807.9623797063316</v>
      </c>
      <c r="K670" s="307">
        <f t="shared" ca="1" si="305"/>
        <v>470.1532417152448</v>
      </c>
      <c r="L670" s="304">
        <f t="shared" ca="1" si="290"/>
        <v>934.79798765084627</v>
      </c>
      <c r="M670" s="306">
        <f t="shared" ca="1" si="306"/>
        <v>-1.4141329947242991</v>
      </c>
      <c r="N670" s="304">
        <f t="shared" ca="1" si="307"/>
        <v>-81.023852267898249</v>
      </c>
      <c r="P670" s="310">
        <f t="shared" ca="1" si="308"/>
        <v>23</v>
      </c>
      <c r="Q670" s="304">
        <f t="shared" ca="1" si="309"/>
        <v>0</v>
      </c>
      <c r="R670" s="306">
        <f t="shared" ca="1" si="310"/>
        <v>0</v>
      </c>
      <c r="S670" s="307">
        <f t="shared" ca="1" si="311"/>
        <v>8.0749999999999993</v>
      </c>
      <c r="T670" s="304">
        <f t="shared" ca="1" si="291"/>
        <v>79.21575</v>
      </c>
      <c r="U670" s="311">
        <f t="shared" ca="1" si="292"/>
        <v>0</v>
      </c>
      <c r="V670" s="306">
        <f t="shared" ca="1" si="293"/>
        <v>1.1687290269105073</v>
      </c>
      <c r="W670" s="304">
        <f t="shared" ca="1" si="294"/>
        <v>45.306909287359147</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4.1251149228994155</v>
      </c>
      <c r="AH670" s="304">
        <f t="shared" ca="1" si="318"/>
        <v>-5.5625795681803805</v>
      </c>
    </row>
    <row r="671" spans="1:34" x14ac:dyDescent="0.2">
      <c r="A671" s="347">
        <f t="shared" ca="1" si="296"/>
        <v>0.1</v>
      </c>
      <c r="B671" s="304">
        <f t="shared" ca="1" si="297"/>
        <v>30.700000000000124</v>
      </c>
      <c r="D671" s="306">
        <f t="shared" ca="1" si="298"/>
        <v>-0.87540958802186331</v>
      </c>
      <c r="E671" s="307">
        <f t="shared" ca="1" si="299"/>
        <v>-4.267950126288893</v>
      </c>
      <c r="F671" s="304">
        <f t="shared" ca="1" si="300"/>
        <v>4.3568039004859953</v>
      </c>
      <c r="G671" s="306">
        <f t="shared" ca="1" si="301"/>
        <v>17.012832258499479</v>
      </c>
      <c r="H671" s="307">
        <f t="shared" ca="1" si="302"/>
        <v>-108.68597166102614</v>
      </c>
      <c r="I671" s="304">
        <f t="shared" ca="1" si="303"/>
        <v>110.00944003746777</v>
      </c>
      <c r="J671" s="306">
        <f t="shared" ca="1" si="304"/>
        <v>809.66803998012165</v>
      </c>
      <c r="K671" s="307">
        <f t="shared" ca="1" si="305"/>
        <v>459.30598429977363</v>
      </c>
      <c r="L671" s="304">
        <f t="shared" ca="1" si="290"/>
        <v>930.8728818581169</v>
      </c>
      <c r="M671" s="306">
        <f t="shared" ca="1" si="306"/>
        <v>-1.4155243197171348</v>
      </c>
      <c r="N671" s="304">
        <f t="shared" ca="1" si="307"/>
        <v>-81.103569317918797</v>
      </c>
      <c r="P671" s="310">
        <f t="shared" ca="1" si="308"/>
        <v>23</v>
      </c>
      <c r="Q671" s="304">
        <f t="shared" ca="1" si="309"/>
        <v>0</v>
      </c>
      <c r="R671" s="306">
        <f t="shared" ca="1" si="310"/>
        <v>0</v>
      </c>
      <c r="S671" s="307">
        <f t="shared" ca="1" si="311"/>
        <v>8.0749999999999993</v>
      </c>
      <c r="T671" s="304">
        <f t="shared" ca="1" si="291"/>
        <v>79.21575</v>
      </c>
      <c r="U671" s="311">
        <f t="shared" ca="1" si="292"/>
        <v>0</v>
      </c>
      <c r="V671" s="306">
        <f t="shared" ca="1" si="293"/>
        <v>1.1699981508464663</v>
      </c>
      <c r="W671" s="304">
        <f t="shared" ca="1" si="294"/>
        <v>45.694433567008126</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4.0790978856897233</v>
      </c>
      <c r="AH671" s="304">
        <f t="shared" ca="1" si="318"/>
        <v>-5.6107627600444765</v>
      </c>
    </row>
    <row r="672" spans="1:34" x14ac:dyDescent="0.2">
      <c r="A672" s="347">
        <f t="shared" ca="1" si="296"/>
        <v>0.1</v>
      </c>
      <c r="B672" s="304">
        <f t="shared" ca="1" si="297"/>
        <v>30.800000000000125</v>
      </c>
      <c r="D672" s="306">
        <f t="shared" ca="1" si="298"/>
        <v>-0.87511964484953553</v>
      </c>
      <c r="E672" s="307">
        <f t="shared" ca="1" si="299"/>
        <v>-4.2193242397892874</v>
      </c>
      <c r="F672" s="304">
        <f t="shared" ca="1" si="300"/>
        <v>4.3091218865651761</v>
      </c>
      <c r="G672" s="306">
        <f t="shared" ca="1" si="301"/>
        <v>16.925320294014526</v>
      </c>
      <c r="H672" s="307">
        <f t="shared" ca="1" si="302"/>
        <v>-109.10790408500507</v>
      </c>
      <c r="I672" s="304">
        <f t="shared" ca="1" si="303"/>
        <v>110.4128670077797</v>
      </c>
      <c r="J672" s="306">
        <f t="shared" ca="1" si="304"/>
        <v>811.36494760774735</v>
      </c>
      <c r="K672" s="307">
        <f t="shared" ca="1" si="305"/>
        <v>448.41629051247207</v>
      </c>
      <c r="L672" s="304">
        <f t="shared" ca="1" si="290"/>
        <v>927.0330349040903</v>
      </c>
      <c r="M672" s="306">
        <f t="shared" ca="1" si="306"/>
        <v>-1.4168983494258105</v>
      </c>
      <c r="N672" s="304">
        <f t="shared" ca="1" si="307"/>
        <v>-81.182295421151508</v>
      </c>
      <c r="P672" s="310">
        <f t="shared" ca="1" si="308"/>
        <v>23</v>
      </c>
      <c r="Q672" s="304">
        <f t="shared" ca="1" si="309"/>
        <v>0</v>
      </c>
      <c r="R672" s="306">
        <f t="shared" ca="1" si="310"/>
        <v>0</v>
      </c>
      <c r="S672" s="307">
        <f t="shared" ca="1" si="311"/>
        <v>8.0749999999999993</v>
      </c>
      <c r="T672" s="304">
        <f t="shared" ca="1" si="291"/>
        <v>79.21575</v>
      </c>
      <c r="U672" s="311">
        <f t="shared" ca="1" si="292"/>
        <v>0</v>
      </c>
      <c r="V672" s="306">
        <f t="shared" ca="1" si="293"/>
        <v>1.1712735941919725</v>
      </c>
      <c r="W672" s="304">
        <f t="shared" ca="1" si="294"/>
        <v>46.080368254401286</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4.0332274292038974</v>
      </c>
      <c r="AH672" s="304">
        <f t="shared" ca="1" si="318"/>
        <v>-5.6587533829112235</v>
      </c>
    </row>
    <row r="673" spans="1:34" x14ac:dyDescent="0.2">
      <c r="A673" s="347">
        <f t="shared" ca="1" si="296"/>
        <v>0.1</v>
      </c>
      <c r="B673" s="304">
        <f t="shared" ca="1" si="297"/>
        <v>30.900000000000126</v>
      </c>
      <c r="D673" s="306">
        <f t="shared" ca="1" si="298"/>
        <v>-0.87476343058717687</v>
      </c>
      <c r="E673" s="307">
        <f t="shared" ca="1" si="299"/>
        <v>-4.1708981795559632</v>
      </c>
      <c r="F673" s="304">
        <f t="shared" ca="1" si="300"/>
        <v>4.2616431905681518</v>
      </c>
      <c r="G673" s="306">
        <f t="shared" ca="1" si="301"/>
        <v>16.837843950955808</v>
      </c>
      <c r="H673" s="307">
        <f t="shared" ca="1" si="302"/>
        <v>-109.52499390296067</v>
      </c>
      <c r="I673" s="304">
        <f t="shared" ca="1" si="303"/>
        <v>110.81171995037488</v>
      </c>
      <c r="J673" s="306">
        <f t="shared" ca="1" si="304"/>
        <v>813.05310581999584</v>
      </c>
      <c r="K673" s="307">
        <f t="shared" ca="1" si="305"/>
        <v>437.48464561307378</v>
      </c>
      <c r="L673" s="304">
        <f t="shared" ca="1" si="290"/>
        <v>923.28119661928463</v>
      </c>
      <c r="M673" s="306">
        <f t="shared" ca="1" si="306"/>
        <v>-1.4182554144386643</v>
      </c>
      <c r="N673" s="304">
        <f t="shared" ca="1" si="307"/>
        <v>-81.260049518912908</v>
      </c>
      <c r="P673" s="310">
        <f t="shared" ca="1" si="308"/>
        <v>23</v>
      </c>
      <c r="Q673" s="304">
        <f t="shared" ca="1" si="309"/>
        <v>0</v>
      </c>
      <c r="R673" s="306">
        <f t="shared" ca="1" si="310"/>
        <v>0</v>
      </c>
      <c r="S673" s="307">
        <f t="shared" ca="1" si="311"/>
        <v>8.0749999999999993</v>
      </c>
      <c r="T673" s="304">
        <f t="shared" ca="1" si="291"/>
        <v>79.21575</v>
      </c>
      <c r="U673" s="311">
        <f t="shared" ca="1" si="292"/>
        <v>0</v>
      </c>
      <c r="V673" s="306">
        <f t="shared" ca="1" si="293"/>
        <v>1.1725553180668886</v>
      </c>
      <c r="W673" s="304">
        <f t="shared" ca="1" si="294"/>
        <v>46.464679615124581</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3.9875090576908363</v>
      </c>
      <c r="AH673" s="304">
        <f t="shared" ca="1" si="318"/>
        <v>-5.7065471522478379</v>
      </c>
    </row>
    <row r="674" spans="1:34" x14ac:dyDescent="0.2">
      <c r="A674" s="347">
        <f t="shared" ca="1" si="296"/>
        <v>0.1</v>
      </c>
      <c r="B674" s="304">
        <f t="shared" ca="1" si="297"/>
        <v>31.000000000000128</v>
      </c>
      <c r="D674" s="306">
        <f t="shared" ca="1" si="298"/>
        <v>-0.8743417175567344</v>
      </c>
      <c r="E674" s="307">
        <f t="shared" ca="1" si="299"/>
        <v>-4.1226761618984176</v>
      </c>
      <c r="F674" s="304">
        <f t="shared" ca="1" si="300"/>
        <v>4.2143720973527632</v>
      </c>
      <c r="G674" s="306">
        <f t="shared" ca="1" si="301"/>
        <v>16.750409779200133</v>
      </c>
      <c r="H674" s="307">
        <f t="shared" ca="1" si="302"/>
        <v>-109.93726151915051</v>
      </c>
      <c r="I674" s="304">
        <f t="shared" ca="1" si="303"/>
        <v>111.20601466692895</v>
      </c>
      <c r="J674" s="306">
        <f t="shared" ca="1" si="304"/>
        <v>814.73251850650365</v>
      </c>
      <c r="K674" s="307">
        <f t="shared" ca="1" si="305"/>
        <v>426.51153284196823</v>
      </c>
      <c r="L674" s="304">
        <f t="shared" ca="1" si="290"/>
        <v>919.62011959240851</v>
      </c>
      <c r="M674" s="306">
        <f t="shared" ca="1" si="306"/>
        <v>-1.4195958367401722</v>
      </c>
      <c r="N674" s="304">
        <f t="shared" ca="1" si="307"/>
        <v>-81.336850059554521</v>
      </c>
      <c r="P674" s="310">
        <f t="shared" ca="1" si="308"/>
        <v>23</v>
      </c>
      <c r="Q674" s="304">
        <f t="shared" ca="1" si="309"/>
        <v>0</v>
      </c>
      <c r="R674" s="306">
        <f t="shared" ca="1" si="310"/>
        <v>0</v>
      </c>
      <c r="S674" s="307">
        <f t="shared" ca="1" si="311"/>
        <v>8.0749999999999993</v>
      </c>
      <c r="T674" s="304">
        <f t="shared" ca="1" si="291"/>
        <v>79.21575</v>
      </c>
      <c r="U674" s="311">
        <f t="shared" ca="1" si="292"/>
        <v>0</v>
      </c>
      <c r="V674" s="306">
        <f t="shared" ca="1" si="293"/>
        <v>1.1738432837010504</v>
      </c>
      <c r="W674" s="304">
        <f t="shared" ca="1" si="294"/>
        <v>46.847334774409099</v>
      </c>
      <c r="Y674" s="314" t="str">
        <f t="shared" ca="1" si="312"/>
        <v/>
      </c>
      <c r="Z674" s="315" t="str">
        <f t="shared" ca="1" si="313"/>
        <v/>
      </c>
      <c r="AA674" s="316" t="str">
        <f t="shared" ca="1" si="314"/>
        <v/>
      </c>
      <c r="AC674" s="310">
        <f t="shared" ca="1" si="315"/>
        <v>31.000000000000128</v>
      </c>
      <c r="AD674" s="323">
        <f t="shared" ca="1" si="316"/>
        <v>814.73251850650365</v>
      </c>
      <c r="AE674" s="324" t="e">
        <f t="shared" ca="1" si="295"/>
        <v>#N/A</v>
      </c>
      <c r="AG674" s="306">
        <f t="shared" ca="1" si="317"/>
        <v>3.9419481286942766</v>
      </c>
      <c r="AH674" s="304">
        <f t="shared" ca="1" si="318"/>
        <v>-5.7541398904179051</v>
      </c>
    </row>
    <row r="675" spans="1:34" x14ac:dyDescent="0.2">
      <c r="A675" s="347">
        <f t="shared" ca="1" si="296"/>
        <v>0.1</v>
      </c>
      <c r="B675" s="304">
        <f t="shared" ca="1" si="297"/>
        <v>31.100000000000129</v>
      </c>
      <c r="D675" s="306">
        <f t="shared" ca="1" si="298"/>
        <v>-0.87385528292627801</v>
      </c>
      <c r="E675" s="307">
        <f t="shared" ca="1" si="299"/>
        <v>-4.0746622957098193</v>
      </c>
      <c r="F675" s="304">
        <f t="shared" ca="1" si="300"/>
        <v>4.1673127887857637</v>
      </c>
      <c r="G675" s="306">
        <f t="shared" ca="1" si="301"/>
        <v>16.663024250907505</v>
      </c>
      <c r="H675" s="307">
        <f t="shared" ca="1" si="302"/>
        <v>-110.3447277487215</v>
      </c>
      <c r="I675" s="304">
        <f t="shared" ca="1" si="303"/>
        <v>111.59576747854642</v>
      </c>
      <c r="J675" s="306">
        <f t="shared" ca="1" si="304"/>
        <v>816.40319020800905</v>
      </c>
      <c r="K675" s="307">
        <f t="shared" ca="1" si="305"/>
        <v>415.49743337857461</v>
      </c>
      <c r="L675" s="304">
        <f t="shared" ca="1" si="290"/>
        <v>916.0525564212993</v>
      </c>
      <c r="M675" s="306">
        <f t="shared" ca="1" si="306"/>
        <v>-1.4209199299850466</v>
      </c>
      <c r="N675" s="304">
        <f t="shared" ca="1" si="307"/>
        <v>-81.412715014167603</v>
      </c>
      <c r="P675" s="310">
        <f t="shared" ca="1" si="308"/>
        <v>23</v>
      </c>
      <c r="Q675" s="304">
        <f t="shared" ca="1" si="309"/>
        <v>0</v>
      </c>
      <c r="R675" s="306">
        <f t="shared" ca="1" si="310"/>
        <v>0</v>
      </c>
      <c r="S675" s="307">
        <f t="shared" ca="1" si="311"/>
        <v>8.0749999999999993</v>
      </c>
      <c r="T675" s="304">
        <f t="shared" ca="1" si="291"/>
        <v>79.21575</v>
      </c>
      <c r="U675" s="311">
        <f t="shared" ca="1" si="292"/>
        <v>0</v>
      </c>
      <c r="V675" s="306">
        <f t="shared" ca="1" si="293"/>
        <v>1.1751374524378146</v>
      </c>
      <c r="W675" s="304">
        <f t="shared" ca="1" si="294"/>
        <v>47.228301713274114</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3.8965498550304725</v>
      </c>
      <c r="AH675" s="304">
        <f t="shared" ca="1" si="318"/>
        <v>-5.8015275262426131</v>
      </c>
    </row>
    <row r="676" spans="1:34" x14ac:dyDescent="0.2">
      <c r="A676" s="347">
        <f t="shared" ca="1" si="296"/>
        <v>0.1</v>
      </c>
      <c r="B676" s="304">
        <f t="shared" ca="1" si="297"/>
        <v>31.200000000000131</v>
      </c>
      <c r="D676" s="306">
        <f t="shared" ca="1" si="298"/>
        <v>-0.87330490834434749</v>
      </c>
      <c r="E676" s="307">
        <f t="shared" ca="1" si="299"/>
        <v>-4.02686058293824</v>
      </c>
      <c r="F676" s="304">
        <f t="shared" ca="1" si="300"/>
        <v>4.1204693443053344</v>
      </c>
      <c r="G676" s="306">
        <f t="shared" ca="1" si="301"/>
        <v>16.575693760073069</v>
      </c>
      <c r="H676" s="307">
        <f t="shared" ca="1" si="302"/>
        <v>-110.74741380701532</v>
      </c>
      <c r="I676" s="304">
        <f t="shared" ca="1" si="303"/>
        <v>111.9809952115537</v>
      </c>
      <c r="J676" s="306">
        <f t="shared" ca="1" si="304"/>
        <v>818.06512610855805</v>
      </c>
      <c r="K676" s="307">
        <f t="shared" ca="1" si="305"/>
        <v>404.44282630078777</v>
      </c>
      <c r="L676" s="304">
        <f t="shared" ca="1" si="290"/>
        <v>912.58125682110096</v>
      </c>
      <c r="M676" s="306">
        <f t="shared" ca="1" si="306"/>
        <v>-1.4222279997620899</v>
      </c>
      <c r="N676" s="304">
        <f t="shared" ca="1" si="307"/>
        <v>-81.487661891700796</v>
      </c>
      <c r="P676" s="310">
        <f t="shared" ca="1" si="308"/>
        <v>23</v>
      </c>
      <c r="Q676" s="304">
        <f t="shared" ca="1" si="309"/>
        <v>0</v>
      </c>
      <c r="R676" s="306">
        <f t="shared" ca="1" si="310"/>
        <v>0</v>
      </c>
      <c r="S676" s="307">
        <f t="shared" ca="1" si="311"/>
        <v>8.0749999999999993</v>
      </c>
      <c r="T676" s="304">
        <f t="shared" ca="1" si="291"/>
        <v>79.21575</v>
      </c>
      <c r="U676" s="311">
        <f t="shared" ca="1" si="292"/>
        <v>0</v>
      </c>
      <c r="V676" s="306">
        <f t="shared" ca="1" si="293"/>
        <v>1.1764377857375403</v>
      </c>
      <c r="W676" s="304">
        <f t="shared" ca="1" si="294"/>
        <v>47.607549264365865</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3.8513193067364702</v>
      </c>
      <c r="AH676" s="304">
        <f t="shared" ca="1" si="318"/>
        <v>-5.8487060945231102</v>
      </c>
    </row>
    <row r="677" spans="1:34" x14ac:dyDescent="0.2">
      <c r="A677" s="347">
        <f t="shared" ca="1" si="296"/>
        <v>0.1</v>
      </c>
      <c r="B677" s="304">
        <f t="shared" ca="1" si="297"/>
        <v>31.300000000000132</v>
      </c>
      <c r="D677" s="306">
        <f t="shared" ca="1" si="298"/>
        <v>-0.87269137958064147</v>
      </c>
      <c r="E677" s="307">
        <f t="shared" ca="1" si="299"/>
        <v>-3.9792749190965813</v>
      </c>
      <c r="F677" s="304">
        <f t="shared" ca="1" si="300"/>
        <v>4.0738457415255018</v>
      </c>
      <c r="G677" s="306">
        <f t="shared" ca="1" si="301"/>
        <v>16.488424622115005</v>
      </c>
      <c r="H677" s="307">
        <f t="shared" ca="1" si="302"/>
        <v>-111.14534129892498</v>
      </c>
      <c r="I677" s="304">
        <f t="shared" ca="1" si="303"/>
        <v>112.36171518348091</v>
      </c>
      <c r="J677" s="306">
        <f t="shared" ca="1" si="304"/>
        <v>819.71833202766743</v>
      </c>
      <c r="K677" s="307">
        <f t="shared" ca="1" si="305"/>
        <v>393.34818854549076</v>
      </c>
      <c r="L677" s="304">
        <f t="shared" ca="1" si="290"/>
        <v>909.20896459188089</v>
      </c>
      <c r="M677" s="306">
        <f t="shared" ca="1" si="306"/>
        <v>-1.4235203438482418</v>
      </c>
      <c r="N677" s="304">
        <f t="shared" ca="1" si="307"/>
        <v>-81.561707753515989</v>
      </c>
      <c r="P677" s="310">
        <f t="shared" ca="1" si="308"/>
        <v>23</v>
      </c>
      <c r="Q677" s="304">
        <f t="shared" ca="1" si="309"/>
        <v>0</v>
      </c>
      <c r="R677" s="306">
        <f t="shared" ca="1" si="310"/>
        <v>0</v>
      </c>
      <c r="S677" s="307">
        <f t="shared" ca="1" si="311"/>
        <v>8.0749999999999993</v>
      </c>
      <c r="T677" s="304">
        <f t="shared" ca="1" si="291"/>
        <v>79.21575</v>
      </c>
      <c r="U677" s="311">
        <f t="shared" ca="1" si="292"/>
        <v>0</v>
      </c>
      <c r="V677" s="306">
        <f t="shared" ca="1" si="293"/>
        <v>1.1777442451809979</v>
      </c>
      <c r="W677" s="304">
        <f t="shared" ca="1" si="294"/>
        <v>47.985047107499938</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3.8062614129911383</v>
      </c>
      <c r="AH677" s="304">
        <f t="shared" ca="1" si="318"/>
        <v>-5.8956717355251849</v>
      </c>
    </row>
    <row r="678" spans="1:34" x14ac:dyDescent="0.2">
      <c r="A678" s="347">
        <f t="shared" ca="1" si="296"/>
        <v>0.1</v>
      </c>
      <c r="B678" s="304">
        <f t="shared" ca="1" si="297"/>
        <v>31.400000000000134</v>
      </c>
      <c r="D678" s="306">
        <f t="shared" ca="1" si="298"/>
        <v>-0.87201548617304103</v>
      </c>
      <c r="E678" s="307">
        <f t="shared" ca="1" si="299"/>
        <v>-3.9319090938101775</v>
      </c>
      <c r="F678" s="304">
        <f t="shared" ca="1" si="300"/>
        <v>4.0274458568816014</v>
      </c>
      <c r="G678" s="306">
        <f t="shared" ca="1" si="301"/>
        <v>16.4012230734977</v>
      </c>
      <c r="H678" s="307">
        <f t="shared" ca="1" si="302"/>
        <v>-111.53853220830599</v>
      </c>
      <c r="I678" s="304">
        <f t="shared" ca="1" si="303"/>
        <v>112.73794518923053</v>
      </c>
      <c r="J678" s="306">
        <f t="shared" ca="1" si="304"/>
        <v>821.36281441244807</v>
      </c>
      <c r="K678" s="307">
        <f t="shared" ca="1" si="305"/>
        <v>382.21399487012923</v>
      </c>
      <c r="L678" s="304">
        <f t="shared" ca="1" si="290"/>
        <v>905.93841444886357</v>
      </c>
      <c r="M678" s="306">
        <f t="shared" ca="1" si="306"/>
        <v>-1.4247972524532355</v>
      </c>
      <c r="N678" s="304">
        <f t="shared" ca="1" si="307"/>
        <v>-81.634869227406071</v>
      </c>
      <c r="P678" s="310">
        <f t="shared" ca="1" si="308"/>
        <v>23</v>
      </c>
      <c r="Q678" s="304">
        <f t="shared" ca="1" si="309"/>
        <v>0</v>
      </c>
      <c r="R678" s="306">
        <f t="shared" ca="1" si="310"/>
        <v>0</v>
      </c>
      <c r="S678" s="307">
        <f t="shared" ca="1" si="311"/>
        <v>8.0749999999999993</v>
      </c>
      <c r="T678" s="304">
        <f t="shared" ca="1" si="291"/>
        <v>79.21575</v>
      </c>
      <c r="U678" s="311">
        <f t="shared" ca="1" si="292"/>
        <v>0</v>
      </c>
      <c r="V678" s="306">
        <f t="shared" ca="1" si="293"/>
        <v>1.1790567924727167</v>
      </c>
      <c r="W678" s="304">
        <f t="shared" ca="1" si="294"/>
        <v>48.360765764917552</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3.7613809640112414</v>
      </c>
      <c r="AH678" s="304">
        <f t="shared" ca="1" si="318"/>
        <v>-5.9424206944272377</v>
      </c>
    </row>
    <row r="679" spans="1:34" x14ac:dyDescent="0.2">
      <c r="A679" s="347">
        <f t="shared" ca="1" si="296"/>
        <v>0.1</v>
      </c>
      <c r="B679" s="304">
        <f t="shared" ca="1" si="297"/>
        <v>31.500000000000135</v>
      </c>
      <c r="D679" s="306">
        <f t="shared" ca="1" si="298"/>
        <v>-0.87127802108100505</v>
      </c>
      <c r="E679" s="307">
        <f t="shared" ca="1" si="299"/>
        <v>-3.8847667914007538</v>
      </c>
      <c r="F679" s="304">
        <f t="shared" ca="1" si="300"/>
        <v>3.9812734663156384</v>
      </c>
      <c r="G679" s="306">
        <f t="shared" ca="1" si="301"/>
        <v>16.314095271389601</v>
      </c>
      <c r="H679" s="307">
        <f t="shared" ca="1" si="302"/>
        <v>-111.92700888744606</v>
      </c>
      <c r="I679" s="304">
        <f t="shared" ca="1" si="303"/>
        <v>113.10970348743031</v>
      </c>
      <c r="J679" s="306">
        <f t="shared" ca="1" si="304"/>
        <v>822.99858032969246</v>
      </c>
      <c r="K679" s="307">
        <f t="shared" ca="1" si="305"/>
        <v>371.04071781534162</v>
      </c>
      <c r="L679" s="304">
        <f t="shared" ca="1" si="290"/>
        <v>902.77232871949127</v>
      </c>
      <c r="M679" s="306">
        <f t="shared" ca="1" si="306"/>
        <v>-1.4260590084552622</v>
      </c>
      <c r="N679" s="304">
        <f t="shared" ca="1" si="307"/>
        <v>-81.707162521097501</v>
      </c>
      <c r="P679" s="310">
        <f t="shared" ca="1" si="308"/>
        <v>23</v>
      </c>
      <c r="Q679" s="304">
        <f t="shared" ca="1" si="309"/>
        <v>0</v>
      </c>
      <c r="R679" s="306">
        <f t="shared" ca="1" si="310"/>
        <v>0</v>
      </c>
      <c r="S679" s="307">
        <f t="shared" ca="1" si="311"/>
        <v>8.0749999999999993</v>
      </c>
      <c r="T679" s="304">
        <f t="shared" ca="1" si="291"/>
        <v>79.21575</v>
      </c>
      <c r="U679" s="311">
        <f t="shared" ca="1" si="292"/>
        <v>0</v>
      </c>
      <c r="V679" s="306">
        <f t="shared" ca="1" si="293"/>
        <v>1.1803753894442623</v>
      </c>
      <c r="W679" s="304">
        <f t="shared" ca="1" si="294"/>
        <v>48.734676596263554</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3.7166826129242958</v>
      </c>
      <c r="AH679" s="304">
        <f t="shared" ca="1" si="318"/>
        <v>-5.9889493207328242</v>
      </c>
    </row>
    <row r="680" spans="1:34" x14ac:dyDescent="0.2">
      <c r="A680" s="347">
        <f t="shared" ca="1" si="296"/>
        <v>0.1</v>
      </c>
      <c r="B680" s="304">
        <f t="shared" ca="1" si="297"/>
        <v>31.600000000000136</v>
      </c>
      <c r="D680" s="306">
        <f t="shared" ca="1" si="298"/>
        <v>-0.87047978034532458</v>
      </c>
      <c r="E680" s="307">
        <f t="shared" ca="1" si="299"/>
        <v>-3.8378515915057339</v>
      </c>
      <c r="F680" s="304">
        <f t="shared" ca="1" si="300"/>
        <v>3.9353322460007285</v>
      </c>
      <c r="G680" s="306">
        <f t="shared" ca="1" si="301"/>
        <v>16.227047293355067</v>
      </c>
      <c r="H680" s="307">
        <f t="shared" ca="1" si="302"/>
        <v>-112.31079404659664</v>
      </c>
      <c r="I680" s="304">
        <f t="shared" ca="1" si="303"/>
        <v>113.47700878696897</v>
      </c>
      <c r="J680" s="306">
        <f t="shared" ca="1" si="304"/>
        <v>824.62563745792966</v>
      </c>
      <c r="K680" s="307">
        <f t="shared" ca="1" si="305"/>
        <v>359.82882766863946</v>
      </c>
      <c r="L680" s="304">
        <f t="shared" ca="1" si="290"/>
        <v>899.71341391261046</v>
      </c>
      <c r="M680" s="306">
        <f t="shared" ca="1" si="306"/>
        <v>-1.4273058876280211</v>
      </c>
      <c r="N680" s="304">
        <f t="shared" ca="1" si="307"/>
        <v>-81.778603435259356</v>
      </c>
      <c r="P680" s="310">
        <f t="shared" ca="1" si="308"/>
        <v>23</v>
      </c>
      <c r="Q680" s="304">
        <f t="shared" ca="1" si="309"/>
        <v>0</v>
      </c>
      <c r="R680" s="306">
        <f t="shared" ca="1" si="310"/>
        <v>0</v>
      </c>
      <c r="S680" s="307">
        <f t="shared" ca="1" si="311"/>
        <v>8.0749999999999993</v>
      </c>
      <c r="T680" s="304">
        <f t="shared" ca="1" si="291"/>
        <v>79.21575</v>
      </c>
      <c r="U680" s="311">
        <f t="shared" ca="1" si="292"/>
        <v>0</v>
      </c>
      <c r="V680" s="306">
        <f t="shared" ca="1" si="293"/>
        <v>1.1816999980574436</v>
      </c>
      <c r="W680" s="304">
        <f t="shared" ca="1" si="294"/>
        <v>49.106751793295786</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3.6721708776201289</v>
      </c>
      <c r="AH680" s="304">
        <f t="shared" ca="1" si="318"/>
        <v>-6.0352540676487383</v>
      </c>
    </row>
    <row r="681" spans="1:34" x14ac:dyDescent="0.2">
      <c r="A681" s="347">
        <f t="shared" ca="1" si="296"/>
        <v>0.1</v>
      </c>
      <c r="B681" s="304">
        <f t="shared" ca="1" si="297"/>
        <v>31.700000000000138</v>
      </c>
      <c r="D681" s="306">
        <f t="shared" ca="1" si="298"/>
        <v>-0.86962156275424529</v>
      </c>
      <c r="E681" s="307">
        <f t="shared" ca="1" si="299"/>
        <v>-3.7911669697316839</v>
      </c>
      <c r="F681" s="304">
        <f t="shared" ca="1" si="300"/>
        <v>3.8896257731035844</v>
      </c>
      <c r="G681" s="306">
        <f t="shared" ca="1" si="301"/>
        <v>16.140085137079641</v>
      </c>
      <c r="H681" s="307">
        <f t="shared" ca="1" si="302"/>
        <v>-112.68991074356981</v>
      </c>
      <c r="I681" s="304">
        <f t="shared" ca="1" si="303"/>
        <v>113.83988023371208</v>
      </c>
      <c r="J681" s="306">
        <f t="shared" ca="1" si="304"/>
        <v>826.24399407945134</v>
      </c>
      <c r="K681" s="307">
        <f t="shared" ca="1" si="305"/>
        <v>348.57879242913111</v>
      </c>
      <c r="L681" s="304">
        <f t="shared" ca="1" si="290"/>
        <v>896.76435716620438</v>
      </c>
      <c r="M681" s="306">
        <f t="shared" ca="1" si="306"/>
        <v>-1.4285381588595154</v>
      </c>
      <c r="N681" s="304">
        <f t="shared" ca="1" si="307"/>
        <v>-81.849207376039359</v>
      </c>
      <c r="P681" s="310">
        <f t="shared" ca="1" si="308"/>
        <v>23</v>
      </c>
      <c r="Q681" s="304">
        <f t="shared" ca="1" si="309"/>
        <v>0</v>
      </c>
      <c r="R681" s="306">
        <f t="shared" ca="1" si="310"/>
        <v>0</v>
      </c>
      <c r="S681" s="307">
        <f t="shared" ca="1" si="311"/>
        <v>8.0749999999999993</v>
      </c>
      <c r="T681" s="304">
        <f t="shared" ca="1" si="291"/>
        <v>79.21575</v>
      </c>
      <c r="U681" s="311">
        <f t="shared" ca="1" si="292"/>
        <v>0</v>
      </c>
      <c r="V681" s="306">
        <f t="shared" ca="1" si="293"/>
        <v>1.1830305804074572</v>
      </c>
      <c r="W681" s="304">
        <f t="shared" ca="1" si="294"/>
        <v>49.476964374334131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3.6278501425826724</v>
      </c>
      <c r="AH681" s="304">
        <f t="shared" ca="1" si="318"/>
        <v>-6.0813314914298191</v>
      </c>
    </row>
    <row r="682" spans="1:34" x14ac:dyDescent="0.2">
      <c r="A682" s="347">
        <f t="shared" ca="1" si="296"/>
        <v>0.1</v>
      </c>
      <c r="B682" s="304">
        <f t="shared" ca="1" si="297"/>
        <v>31.800000000000139</v>
      </c>
      <c r="D682" s="306">
        <f t="shared" ca="1" si="298"/>
        <v>-0.86870416951596785</v>
      </c>
      <c r="E682" s="307">
        <f t="shared" ca="1" si="299"/>
        <v>-3.7447162983407827</v>
      </c>
      <c r="F682" s="304">
        <f t="shared" ca="1" si="300"/>
        <v>3.8441575265841439</v>
      </c>
      <c r="G682" s="306">
        <f t="shared" ca="1" si="301"/>
        <v>16.053214720128043</v>
      </c>
      <c r="H682" s="307">
        <f t="shared" ca="1" si="302"/>
        <v>-113.06438237340389</v>
      </c>
      <c r="I682" s="304">
        <f t="shared" ca="1" si="303"/>
        <v>114.19833739739742</v>
      </c>
      <c r="J682" s="306">
        <f t="shared" ca="1" si="304"/>
        <v>827.85365907231176</v>
      </c>
      <c r="K682" s="307">
        <f t="shared" ca="1" si="305"/>
        <v>337.29107777328244</v>
      </c>
      <c r="L682" s="304">
        <f t="shared" ca="1" si="290"/>
        <v>893.92782258126294</v>
      </c>
      <c r="M682" s="306">
        <f t="shared" ca="1" si="306"/>
        <v>-1.4297560843629384</v>
      </c>
      <c r="N682" s="304">
        <f t="shared" ca="1" si="307"/>
        <v>-81.91898936714685</v>
      </c>
      <c r="P682" s="310">
        <f t="shared" ca="1" si="308"/>
        <v>23</v>
      </c>
      <c r="Q682" s="304">
        <f t="shared" ca="1" si="309"/>
        <v>0</v>
      </c>
      <c r="R682" s="306">
        <f t="shared" ca="1" si="310"/>
        <v>0</v>
      </c>
      <c r="S682" s="307">
        <f t="shared" ca="1" si="311"/>
        <v>8.0749999999999993</v>
      </c>
      <c r="T682" s="304">
        <f t="shared" ca="1" si="291"/>
        <v>79.21575</v>
      </c>
      <c r="U682" s="311">
        <f t="shared" ca="1" si="292"/>
        <v>0</v>
      </c>
      <c r="V682" s="306">
        <f t="shared" ca="1" si="293"/>
        <v>1.1843670987259616</v>
      </c>
      <c r="W682" s="304">
        <f t="shared" ca="1" si="294"/>
        <v>49.845288178459079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3.5837246607035311</v>
      </c>
      <c r="AH682" s="304">
        <f t="shared" ca="1" si="318"/>
        <v>-6.127178250691534</v>
      </c>
    </row>
    <row r="683" spans="1:34" x14ac:dyDescent="0.2">
      <c r="A683" s="347">
        <f t="shared" ca="1" si="296"/>
        <v>0.1</v>
      </c>
      <c r="B683" s="304">
        <f t="shared" ca="1" si="297"/>
        <v>31.900000000000141</v>
      </c>
      <c r="D683" s="306">
        <f t="shared" ca="1" si="298"/>
        <v>-0.86772840393752559</v>
      </c>
      <c r="E683" s="307">
        <f t="shared" ca="1" si="299"/>
        <v>-3.6985028469691272</v>
      </c>
      <c r="F683" s="304">
        <f t="shared" ca="1" si="300"/>
        <v>3.7989308880313555</v>
      </c>
      <c r="G683" s="306">
        <f t="shared" ca="1" si="301"/>
        <v>15.96644187973429</v>
      </c>
      <c r="H683" s="307">
        <f t="shared" ca="1" si="302"/>
        <v>-113.4342326581008</v>
      </c>
      <c r="I683" s="304">
        <f t="shared" ca="1" si="303"/>
        <v>114.55240025870727</v>
      </c>
      <c r="J683" s="306">
        <f t="shared" ca="1" si="304"/>
        <v>829.45464190230484</v>
      </c>
      <c r="K683" s="307">
        <f t="shared" ca="1" si="305"/>
        <v>325.96614702170723</v>
      </c>
      <c r="L683" s="304">
        <f t="shared" ca="1" si="290"/>
        <v>891.20644745056575</v>
      </c>
      <c r="M683" s="306">
        <f t="shared" ca="1" si="306"/>
        <v>-1.4309599198799769</v>
      </c>
      <c r="N683" s="304">
        <f t="shared" ca="1" si="307"/>
        <v>-81.987964061501103</v>
      </c>
      <c r="P683" s="310">
        <f t="shared" ca="1" si="308"/>
        <v>23</v>
      </c>
      <c r="Q683" s="304">
        <f t="shared" ca="1" si="309"/>
        <v>0</v>
      </c>
      <c r="R683" s="306">
        <f t="shared" ca="1" si="310"/>
        <v>0</v>
      </c>
      <c r="S683" s="307">
        <f t="shared" ca="1" si="311"/>
        <v>8.0749999999999993</v>
      </c>
      <c r="T683" s="304">
        <f t="shared" ca="1" si="291"/>
        <v>79.21575</v>
      </c>
      <c r="U683" s="311">
        <f t="shared" ca="1" si="292"/>
        <v>0</v>
      </c>
      <c r="V683" s="306">
        <f t="shared" ca="1" si="293"/>
        <v>1.1857095153840842</v>
      </c>
      <c r="W683" s="304">
        <f t="shared" ca="1" si="294"/>
        <v>50.211697859467407</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3.5397985550785256</v>
      </c>
      <c r="AH683" s="304">
        <f t="shared" ca="1" si="318"/>
        <v>-6.1727911056915277</v>
      </c>
    </row>
    <row r="684" spans="1:34" x14ac:dyDescent="0.2">
      <c r="A684" s="347">
        <f t="shared" ca="1" si="296"/>
        <v>0.1</v>
      </c>
      <c r="B684" s="304">
        <f t="shared" ca="1" si="297"/>
        <v>32.000000000000142</v>
      </c>
      <c r="D684" s="306">
        <f t="shared" ca="1" si="298"/>
        <v>-0.86669507111003286</v>
      </c>
      <c r="E684" s="307">
        <f t="shared" ca="1" si="299"/>
        <v>-3.6525297833758339</v>
      </c>
      <c r="F684" s="304">
        <f t="shared" ca="1" si="300"/>
        <v>3.7539491425342915</v>
      </c>
      <c r="G684" s="306">
        <f t="shared" ca="1" si="301"/>
        <v>15.879772372623288</v>
      </c>
      <c r="H684" s="307">
        <f t="shared" ca="1" si="302"/>
        <v>-113.79948563643838</v>
      </c>
      <c r="I684" s="304">
        <f t="shared" ca="1" si="303"/>
        <v>114.90208919651667</v>
      </c>
      <c r="J684" s="306">
        <f t="shared" ca="1" si="304"/>
        <v>831.0469526149227</v>
      </c>
      <c r="K684" s="307">
        <f t="shared" ca="1" si="305"/>
        <v>314.6044611069803</v>
      </c>
      <c r="L684" s="304">
        <f t="shared" ca="1" si="290"/>
        <v>888.60283839236251</v>
      </c>
      <c r="M684" s="306">
        <f t="shared" ca="1" si="306"/>
        <v>-1.4321499148768444</v>
      </c>
      <c r="N684" s="304">
        <f t="shared" ca="1" si="307"/>
        <v>-82.056145752463294</v>
      </c>
      <c r="P684" s="310">
        <f t="shared" ca="1" si="308"/>
        <v>23</v>
      </c>
      <c r="Q684" s="304">
        <f t="shared" ca="1" si="309"/>
        <v>0</v>
      </c>
      <c r="R684" s="306">
        <f t="shared" ca="1" si="310"/>
        <v>0</v>
      </c>
      <c r="S684" s="307">
        <f t="shared" ca="1" si="311"/>
        <v>8.0749999999999993</v>
      </c>
      <c r="T684" s="304">
        <f t="shared" ca="1" si="291"/>
        <v>79.21575</v>
      </c>
      <c r="U684" s="311">
        <f t="shared" ca="1" si="292"/>
        <v>0</v>
      </c>
      <c r="V684" s="306">
        <f t="shared" ca="1" si="293"/>
        <v>1.1870577928953632</v>
      </c>
      <c r="W684" s="304">
        <f t="shared" ca="1" si="294"/>
        <v>50.576168879594881</v>
      </c>
      <c r="Y684" s="314" t="str">
        <f t="shared" ca="1" si="312"/>
        <v/>
      </c>
      <c r="Z684" s="315" t="str">
        <f t="shared" ca="1" si="313"/>
        <v/>
      </c>
      <c r="AA684" s="316" t="str">
        <f t="shared" ca="1" si="314"/>
        <v/>
      </c>
      <c r="AC684" s="310">
        <f t="shared" ca="1" si="315"/>
        <v>32.000000000000142</v>
      </c>
      <c r="AD684" s="323">
        <f t="shared" ca="1" si="316"/>
        <v>831.0469526149227</v>
      </c>
      <c r="AE684" s="324" t="e">
        <f t="shared" ca="1" si="295"/>
        <v>#N/A</v>
      </c>
      <c r="AG684" s="306">
        <f t="shared" ca="1" si="317"/>
        <v>3.4960758207886196</v>
      </c>
      <c r="AH684" s="304">
        <f t="shared" ca="1" si="318"/>
        <v>-6.2181669175811036</v>
      </c>
    </row>
    <row r="685" spans="1:34" x14ac:dyDescent="0.2">
      <c r="A685" s="347">
        <f t="shared" ca="1" si="296"/>
        <v>0.1</v>
      </c>
      <c r="B685" s="304">
        <f t="shared" ca="1" si="297"/>
        <v>32.100000000000144</v>
      </c>
      <c r="D685" s="306">
        <f t="shared" ca="1" si="298"/>
        <v>-0.86560497760030441</v>
      </c>
      <c r="E685" s="307">
        <f t="shared" ca="1" si="299"/>
        <v>-3.6068001742217275</v>
      </c>
      <c r="F685" s="304">
        <f t="shared" ca="1" si="300"/>
        <v>3.7092154795876051</v>
      </c>
      <c r="G685" s="306">
        <f t="shared" ca="1" si="301"/>
        <v>15.793211874863257</v>
      </c>
      <c r="H685" s="307">
        <f t="shared" ca="1" si="302"/>
        <v>-114.16016565386055</v>
      </c>
      <c r="I685" s="304">
        <f t="shared" ca="1" si="303"/>
        <v>115.24742497531649</v>
      </c>
      <c r="J685" s="306">
        <f t="shared" ca="1" si="304"/>
        <v>832.63060182729703</v>
      </c>
      <c r="K685" s="307">
        <f t="shared" ca="1" si="305"/>
        <v>303.20647854246533</v>
      </c>
      <c r="L685" s="304">
        <f t="shared" ca="1" si="290"/>
        <v>886.11956740013886</v>
      </c>
      <c r="M685" s="306">
        <f t="shared" ca="1" si="306"/>
        <v>-1.4333263127333418</v>
      </c>
      <c r="N685" s="304">
        <f t="shared" ca="1" si="307"/>
        <v>-82.123548384668837</v>
      </c>
      <c r="P685" s="310">
        <f t="shared" ca="1" si="308"/>
        <v>23</v>
      </c>
      <c r="Q685" s="304">
        <f t="shared" ca="1" si="309"/>
        <v>0</v>
      </c>
      <c r="R685" s="306">
        <f t="shared" ca="1" si="310"/>
        <v>0</v>
      </c>
      <c r="S685" s="307">
        <f t="shared" ca="1" si="311"/>
        <v>8.0749999999999993</v>
      </c>
      <c r="T685" s="304">
        <f t="shared" ca="1" si="291"/>
        <v>79.21575</v>
      </c>
      <c r="U685" s="311">
        <f t="shared" ca="1" si="292"/>
        <v>0</v>
      </c>
      <c r="V685" s="306">
        <f t="shared" ca="1" si="293"/>
        <v>1.1884118939186215</v>
      </c>
      <c r="W685" s="304">
        <f t="shared" ca="1" si="294"/>
        <v>50.938677503014219</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3.4525603266661289</v>
      </c>
      <c r="AH685" s="304">
        <f t="shared" ca="1" si="318"/>
        <v>-6.2633026476278495</v>
      </c>
    </row>
    <row r="686" spans="1:34" x14ac:dyDescent="0.2">
      <c r="A686" s="347">
        <f t="shared" ca="1" si="296"/>
        <v>0.1</v>
      </c>
      <c r="B686" s="304">
        <f t="shared" ca="1" si="297"/>
        <v>32.200000000000145</v>
      </c>
      <c r="D686" s="306">
        <f t="shared" ca="1" si="298"/>
        <v>-0.86445893114884154</v>
      </c>
      <c r="E686" s="307">
        <f t="shared" ca="1" si="299"/>
        <v>-3.5613169858765348</v>
      </c>
      <c r="F686" s="304">
        <f t="shared" ca="1" si="300"/>
        <v>3.664732994030496</v>
      </c>
      <c r="G686" s="306">
        <f t="shared" ca="1" si="301"/>
        <v>15.706765981748372</v>
      </c>
      <c r="H686" s="307">
        <f t="shared" ca="1" si="302"/>
        <v>-114.51629735244821</v>
      </c>
      <c r="I686" s="304">
        <f t="shared" ca="1" si="303"/>
        <v>115.58842873280933</v>
      </c>
      <c r="J686" s="306">
        <f t="shared" ca="1" si="304"/>
        <v>834.20560072012756</v>
      </c>
      <c r="K686" s="307">
        <f t="shared" ca="1" si="305"/>
        <v>291.77265539214989</v>
      </c>
      <c r="L686" s="304">
        <f t="shared" ca="1" si="290"/>
        <v>883.75916782085778</v>
      </c>
      <c r="M686" s="306">
        <f t="shared" ca="1" si="306"/>
        <v>-1.4344893509252303</v>
      </c>
      <c r="N686" s="304">
        <f t="shared" ca="1" si="307"/>
        <v>-82.190185564476565</v>
      </c>
      <c r="P686" s="310">
        <f t="shared" ca="1" si="308"/>
        <v>23</v>
      </c>
      <c r="Q686" s="304">
        <f t="shared" ca="1" si="309"/>
        <v>0</v>
      </c>
      <c r="R686" s="306">
        <f t="shared" ca="1" si="310"/>
        <v>0</v>
      </c>
      <c r="S686" s="307">
        <f t="shared" ca="1" si="311"/>
        <v>8.0749999999999993</v>
      </c>
      <c r="T686" s="304">
        <f t="shared" ca="1" si="291"/>
        <v>79.21575</v>
      </c>
      <c r="U686" s="311">
        <f t="shared" ca="1" si="292"/>
        <v>0</v>
      </c>
      <c r="V686" s="306">
        <f t="shared" ca="1" si="293"/>
        <v>1.1897717812607758</v>
      </c>
      <c r="W686" s="304">
        <f t="shared" ca="1" si="294"/>
        <v>51.299200789117045</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3.4092558170473088</v>
      </c>
      <c r="AH686" s="304">
        <f t="shared" ca="1" si="318"/>
        <v>-6.3081953564104305</v>
      </c>
    </row>
    <row r="687" spans="1:34" x14ac:dyDescent="0.2">
      <c r="A687" s="347">
        <f t="shared" ca="1" si="296"/>
        <v>0.1</v>
      </c>
      <c r="B687" s="304">
        <f t="shared" ca="1" si="297"/>
        <v>32.300000000000146</v>
      </c>
      <c r="D687" s="306">
        <f t="shared" ca="1" si="298"/>
        <v>-0.86325774037417025</v>
      </c>
      <c r="E687" s="307">
        <f t="shared" ca="1" si="299"/>
        <v>-3.5160830852534986</v>
      </c>
      <c r="F687" s="304">
        <f t="shared" ca="1" si="300"/>
        <v>3.6205046870183279</v>
      </c>
      <c r="G687" s="306">
        <f t="shared" ca="1" si="301"/>
        <v>15.620440207710955</v>
      </c>
      <c r="H687" s="307">
        <f t="shared" ca="1" si="302"/>
        <v>-114.86790566097355</v>
      </c>
      <c r="I687" s="304">
        <f t="shared" ca="1" si="303"/>
        <v>115.92512196767788</v>
      </c>
      <c r="J687" s="306">
        <f t="shared" ca="1" si="304"/>
        <v>835.77196102960056</v>
      </c>
      <c r="K687" s="307">
        <f t="shared" ca="1" si="305"/>
        <v>280.30344524147881</v>
      </c>
      <c r="L687" s="304">
        <f t="shared" ca="1" si="290"/>
        <v>881.52413027523346</v>
      </c>
      <c r="M687" s="306">
        <f t="shared" ca="1" si="306"/>
        <v>-1.435639261200188</v>
      </c>
      <c r="N687" s="304">
        <f t="shared" ca="1" si="307"/>
        <v>-82.256070570050369</v>
      </c>
      <c r="P687" s="310">
        <f t="shared" ca="1" si="308"/>
        <v>23</v>
      </c>
      <c r="Q687" s="304">
        <f t="shared" ca="1" si="309"/>
        <v>0</v>
      </c>
      <c r="R687" s="306">
        <f t="shared" ca="1" si="310"/>
        <v>0</v>
      </c>
      <c r="S687" s="307">
        <f t="shared" ca="1" si="311"/>
        <v>8.0749999999999993</v>
      </c>
      <c r="T687" s="304">
        <f t="shared" ca="1" si="291"/>
        <v>79.21575</v>
      </c>
      <c r="U687" s="311">
        <f t="shared" ca="1" si="292"/>
        <v>0</v>
      </c>
      <c r="V687" s="306">
        <f t="shared" ca="1" si="293"/>
        <v>1.1911374178795753</v>
      </c>
      <c r="W687" s="304">
        <f t="shared" ca="1" si="294"/>
        <v>51.657716585588496</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3.3661659135121687</v>
      </c>
      <c r="AH687" s="304">
        <f t="shared" ca="1" si="318"/>
        <v>-6.3528422029866318</v>
      </c>
    </row>
    <row r="688" spans="1:34" x14ac:dyDescent="0.2">
      <c r="A688" s="347">
        <f t="shared" ca="1" si="296"/>
        <v>0.1</v>
      </c>
      <c r="B688" s="304">
        <f t="shared" ca="1" si="297"/>
        <v>32.400000000000148</v>
      </c>
      <c r="D688" s="306">
        <f t="shared" ca="1" si="298"/>
        <v>-0.86200221448351888</v>
      </c>
      <c r="E688" s="307">
        <f t="shared" ca="1" si="299"/>
        <v>-3.4711012406702739</v>
      </c>
      <c r="F688" s="304">
        <f t="shared" ca="1" si="300"/>
        <v>3.5765334670260258</v>
      </c>
      <c r="G688" s="306">
        <f t="shared" ca="1" si="301"/>
        <v>15.534239986262603</v>
      </c>
      <c r="H688" s="307">
        <f t="shared" ca="1" si="302"/>
        <v>-115.21501578504058</v>
      </c>
      <c r="I688" s="304">
        <f t="shared" ca="1" si="303"/>
        <v>116.25752652752401</v>
      </c>
      <c r="J688" s="306">
        <f t="shared" ca="1" si="304"/>
        <v>837.32969503929928</v>
      </c>
      <c r="K688" s="307">
        <f t="shared" ca="1" si="305"/>
        <v>268.79929916917808</v>
      </c>
      <c r="L688" s="304">
        <f t="shared" ca="1" si="290"/>
        <v>879.41689853473213</v>
      </c>
      <c r="M688" s="306">
        <f t="shared" ca="1" si="306"/>
        <v>-1.4367762697476072</v>
      </c>
      <c r="N688" s="304">
        <f t="shared" ca="1" si="307"/>
        <v>-82.321216361087792</v>
      </c>
      <c r="P688" s="310">
        <f t="shared" ca="1" si="308"/>
        <v>23</v>
      </c>
      <c r="Q688" s="304">
        <f t="shared" ca="1" si="309"/>
        <v>0</v>
      </c>
      <c r="R688" s="306">
        <f t="shared" ca="1" si="310"/>
        <v>0</v>
      </c>
      <c r="S688" s="307">
        <f t="shared" ca="1" si="311"/>
        <v>8.0749999999999993</v>
      </c>
      <c r="T688" s="304">
        <f t="shared" ca="1" si="291"/>
        <v>79.21575</v>
      </c>
      <c r="U688" s="311">
        <f t="shared" ca="1" si="292"/>
        <v>0</v>
      </c>
      <c r="V688" s="306">
        <f t="shared" ca="1" si="293"/>
        <v>1.1925087668862813</v>
      </c>
      <c r="W688" s="304">
        <f t="shared" ca="1" si="294"/>
        <v>52.014203521283349</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3.3232941166123009</v>
      </c>
      <c r="AH688" s="304">
        <f t="shared" ca="1" si="318"/>
        <v>-6.3972404440357273</v>
      </c>
    </row>
    <row r="689" spans="1:34" x14ac:dyDescent="0.2">
      <c r="A689" s="347">
        <f t="shared" ca="1" si="296"/>
        <v>0.1</v>
      </c>
      <c r="B689" s="304">
        <f t="shared" ca="1" si="297"/>
        <v>32.500000000000149</v>
      </c>
      <c r="D689" s="306">
        <f t="shared" ca="1" si="298"/>
        <v>-0.86069316298983567</v>
      </c>
      <c r="E689" s="307">
        <f t="shared" ca="1" si="299"/>
        <v>-3.4263741227350168</v>
      </c>
      <c r="F689" s="304">
        <f t="shared" ca="1" si="300"/>
        <v>3.5328221508824362</v>
      </c>
      <c r="G689" s="306">
        <f t="shared" ca="1" si="301"/>
        <v>15.44817066996362</v>
      </c>
      <c r="H689" s="307">
        <f t="shared" ca="1" si="302"/>
        <v>-115.55765319731408</v>
      </c>
      <c r="I689" s="304">
        <f t="shared" ca="1" si="303"/>
        <v>116.58566459697795</v>
      </c>
      <c r="J689" s="306">
        <f t="shared" ca="1" si="304"/>
        <v>838.87881557211062</v>
      </c>
      <c r="K689" s="307">
        <f t="shared" ca="1" si="305"/>
        <v>257.26066572006033</v>
      </c>
      <c r="L689" s="304">
        <f t="shared" ca="1" si="290"/>
        <v>877.43986537106673</v>
      </c>
      <c r="M689" s="306">
        <f t="shared" ca="1" si="306"/>
        <v>-1.4379005973624821</v>
      </c>
      <c r="N689" s="304">
        <f t="shared" ca="1" si="307"/>
        <v>-82.385635588210135</v>
      </c>
      <c r="P689" s="310">
        <f t="shared" ca="1" si="308"/>
        <v>23</v>
      </c>
      <c r="Q689" s="304">
        <f t="shared" ca="1" si="309"/>
        <v>0</v>
      </c>
      <c r="R689" s="306">
        <f t="shared" ca="1" si="310"/>
        <v>0</v>
      </c>
      <c r="S689" s="307">
        <f t="shared" ca="1" si="311"/>
        <v>8.0749999999999993</v>
      </c>
      <c r="T689" s="304">
        <f t="shared" ca="1" si="291"/>
        <v>79.21575</v>
      </c>
      <c r="U689" s="311">
        <f t="shared" ca="1" si="292"/>
        <v>0</v>
      </c>
      <c r="V689" s="306">
        <f t="shared" ca="1" si="293"/>
        <v>1.193885791548275</v>
      </c>
      <c r="W689" s="304">
        <f t="shared" ca="1" si="294"/>
        <v>52.368640998911623</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3.2806438075874027</v>
      </c>
      <c r="AH689" s="304">
        <f t="shared" ca="1" si="318"/>
        <v>-6.441387432976267</v>
      </c>
    </row>
    <row r="690" spans="1:34" x14ac:dyDescent="0.2">
      <c r="A690" s="347">
        <f t="shared" ca="1" si="296"/>
        <v>0.1</v>
      </c>
      <c r="B690" s="304">
        <f t="shared" ca="1" si="297"/>
        <v>32.600000000000151</v>
      </c>
      <c r="D690" s="306">
        <f t="shared" ca="1" si="298"/>
        <v>-0.85933139543510528</v>
      </c>
      <c r="E690" s="307">
        <f t="shared" ca="1" si="299"/>
        <v>-3.381904305256632</v>
      </c>
      <c r="F690" s="304">
        <f t="shared" ca="1" si="300"/>
        <v>3.4893734648348818</v>
      </c>
      <c r="G690" s="306">
        <f t="shared" ca="1" si="301"/>
        <v>15.36223753042011</v>
      </c>
      <c r="H690" s="307">
        <f t="shared" ca="1" si="302"/>
        <v>-115.89584362783974</v>
      </c>
      <c r="I690" s="304">
        <f t="shared" ca="1" si="303"/>
        <v>116.90955868597626</v>
      </c>
      <c r="J690" s="306">
        <f t="shared" ca="1" si="304"/>
        <v>840.41933598212984</v>
      </c>
      <c r="K690" s="307">
        <f t="shared" ca="1" si="305"/>
        <v>245.68799087880265</v>
      </c>
      <c r="L690" s="304">
        <f t="shared" ca="1" si="290"/>
        <v>875.59536839496059</v>
      </c>
      <c r="M690" s="306">
        <f t="shared" ca="1" si="306"/>
        <v>-1.4390124596036207</v>
      </c>
      <c r="N690" s="304">
        <f t="shared" ca="1" si="307"/>
        <v>-82.449340602027334</v>
      </c>
      <c r="P690" s="310">
        <f t="shared" ca="1" si="308"/>
        <v>23</v>
      </c>
      <c r="Q690" s="304">
        <f t="shared" ca="1" si="309"/>
        <v>0</v>
      </c>
      <c r="R690" s="306">
        <f t="shared" ca="1" si="310"/>
        <v>0</v>
      </c>
      <c r="S690" s="307">
        <f t="shared" ca="1" si="311"/>
        <v>8.0749999999999993</v>
      </c>
      <c r="T690" s="304">
        <f t="shared" ca="1" si="291"/>
        <v>79.21575</v>
      </c>
      <c r="U690" s="311">
        <f t="shared" ca="1" si="292"/>
        <v>0</v>
      </c>
      <c r="V690" s="306">
        <f t="shared" ca="1" si="293"/>
        <v>1.1952684552916031</v>
      </c>
      <c r="W690" s="304">
        <f t="shared" ca="1" si="294"/>
        <v>52.721009187542599</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3.2382182500711654</v>
      </c>
      <c r="AH690" s="304">
        <f t="shared" ca="1" si="318"/>
        <v>-6.4852806190602639</v>
      </c>
    </row>
    <row r="691" spans="1:34" x14ac:dyDescent="0.2">
      <c r="A691" s="347">
        <f t="shared" ca="1" si="296"/>
        <v>0.1</v>
      </c>
      <c r="B691" s="304">
        <f t="shared" ca="1" si="297"/>
        <v>32.700000000000152</v>
      </c>
      <c r="D691" s="306">
        <f t="shared" ca="1" si="298"/>
        <v>-0.85791772111997178</v>
      </c>
      <c r="E691" s="307">
        <f t="shared" ca="1" si="299"/>
        <v>-3.3376942661780529</v>
      </c>
      <c r="F691" s="304">
        <f t="shared" ca="1" si="300"/>
        <v>3.4461900456430921</v>
      </c>
      <c r="G691" s="306">
        <f t="shared" ca="1" si="301"/>
        <v>15.276445758308112</v>
      </c>
      <c r="H691" s="307">
        <f t="shared" ca="1" si="302"/>
        <v>-116.22961305445754</v>
      </c>
      <c r="I691" s="304">
        <f t="shared" ca="1" si="303"/>
        <v>117.229231618208</v>
      </c>
      <c r="J691" s="306">
        <f t="shared" ca="1" si="304"/>
        <v>841.95127014656623</v>
      </c>
      <c r="K691" s="307">
        <f t="shared" ca="1" si="305"/>
        <v>234.08171804468779</v>
      </c>
      <c r="L691" s="304">
        <f t="shared" ca="1" si="290"/>
        <v>873.88568590186264</v>
      </c>
      <c r="M691" s="306">
        <f t="shared" ca="1" si="306"/>
        <v>-1.4401120669464094</v>
      </c>
      <c r="N691" s="304">
        <f t="shared" ca="1" si="307"/>
        <v>-82.512343461890723</v>
      </c>
      <c r="P691" s="310">
        <f t="shared" ca="1" si="308"/>
        <v>23</v>
      </c>
      <c r="Q691" s="304">
        <f t="shared" ca="1" si="309"/>
        <v>0</v>
      </c>
      <c r="R691" s="306">
        <f t="shared" ca="1" si="310"/>
        <v>0</v>
      </c>
      <c r="S691" s="307">
        <f t="shared" ca="1" si="311"/>
        <v>8.0749999999999993</v>
      </c>
      <c r="T691" s="304">
        <f t="shared" ca="1" si="291"/>
        <v>79.21575</v>
      </c>
      <c r="U691" s="311">
        <f t="shared" ca="1" si="292"/>
        <v>0</v>
      </c>
      <c r="V691" s="306">
        <f t="shared" ca="1" si="293"/>
        <v>1.1966567217034596</v>
      </c>
      <c r="W691" s="304">
        <f t="shared" ca="1" si="294"/>
        <v>53.071289014935374</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3.1960205917869677</v>
      </c>
      <c r="AH691" s="304">
        <f t="shared" ca="1" si="318"/>
        <v>-6.5289175464449043</v>
      </c>
    </row>
    <row r="692" spans="1:34" x14ac:dyDescent="0.2">
      <c r="A692" s="347">
        <f t="shared" ca="1" si="296"/>
        <v>0.1</v>
      </c>
      <c r="B692" s="304">
        <f t="shared" ca="1" si="297"/>
        <v>32.800000000000153</v>
      </c>
      <c r="D692" s="306">
        <f t="shared" ca="1" si="298"/>
        <v>-0.85645294883961542</v>
      </c>
      <c r="E692" s="307">
        <f t="shared" ca="1" si="299"/>
        <v>-3.2937463885315168</v>
      </c>
      <c r="F692" s="304">
        <f t="shared" ca="1" si="300"/>
        <v>3.4032744417017686</v>
      </c>
      <c r="G692" s="306">
        <f t="shared" ca="1" si="301"/>
        <v>15.19080046342415</v>
      </c>
      <c r="H692" s="307">
        <f t="shared" ca="1" si="302"/>
        <v>-116.5589876933107</v>
      </c>
      <c r="I692" s="304">
        <f t="shared" ca="1" si="303"/>
        <v>117.54470651972773</v>
      </c>
      <c r="J692" s="306">
        <f t="shared" ca="1" si="304"/>
        <v>843.47463245765289</v>
      </c>
      <c r="K692" s="307">
        <f t="shared" ca="1" si="305"/>
        <v>222.44228800729937</v>
      </c>
      <c r="L692" s="304">
        <f t="shared" ca="1" si="290"/>
        <v>872.31303274311733</v>
      </c>
      <c r="M692" s="306">
        <f t="shared" ca="1" si="306"/>
        <v>-1.44119962493034</v>
      </c>
      <c r="N692" s="304">
        <f t="shared" ca="1" si="307"/>
        <v>-82.574655944345707</v>
      </c>
      <c r="P692" s="310">
        <f t="shared" ca="1" si="308"/>
        <v>23</v>
      </c>
      <c r="Q692" s="304">
        <f t="shared" ca="1" si="309"/>
        <v>0</v>
      </c>
      <c r="R692" s="306">
        <f t="shared" ca="1" si="310"/>
        <v>0</v>
      </c>
      <c r="S692" s="307">
        <f t="shared" ca="1" si="311"/>
        <v>8.0749999999999993</v>
      </c>
      <c r="T692" s="304">
        <f t="shared" ca="1" si="291"/>
        <v>79.21575</v>
      </c>
      <c r="U692" s="311">
        <f t="shared" ca="1" si="292"/>
        <v>0</v>
      </c>
      <c r="V692" s="306">
        <f t="shared" ca="1" si="293"/>
        <v>1.1980505545345983</v>
      </c>
      <c r="W692" s="304">
        <f t="shared" ca="1" si="294"/>
        <v>53.419462159703968</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3.1540538662339479</v>
      </c>
      <c r="AH692" s="304">
        <f t="shared" ca="1" si="318"/>
        <v>-6.5722958532427711</v>
      </c>
    </row>
    <row r="693" spans="1:34" x14ac:dyDescent="0.2">
      <c r="A693" s="347">
        <f t="shared" ca="1" si="296"/>
        <v>0.1</v>
      </c>
      <c r="B693" s="304">
        <f t="shared" ca="1" si="297"/>
        <v>32.900000000000155</v>
      </c>
      <c r="D693" s="306">
        <f t="shared" ca="1" si="298"/>
        <v>-0.85493788662589543</v>
      </c>
      <c r="E693" s="307">
        <f t="shared" ca="1" si="299"/>
        <v>-3.250062961414832</v>
      </c>
      <c r="F693" s="304">
        <f t="shared" ca="1" si="300"/>
        <v>3.3606291141911067</v>
      </c>
      <c r="G693" s="306">
        <f t="shared" ca="1" si="301"/>
        <v>15.105306674761561</v>
      </c>
      <c r="H693" s="307">
        <f t="shared" ca="1" si="302"/>
        <v>-116.88399398945218</v>
      </c>
      <c r="I693" s="304">
        <f t="shared" ca="1" si="303"/>
        <v>117.85600680773506</v>
      </c>
      <c r="J693" s="306">
        <f t="shared" ca="1" si="304"/>
        <v>844.98943781456217</v>
      </c>
      <c r="K693" s="307">
        <f t="shared" ca="1" si="305"/>
        <v>210.77013892316123</v>
      </c>
      <c r="L693" s="304">
        <f t="shared" ca="1" si="290"/>
        <v>870.87955624176789</v>
      </c>
      <c r="M693" s="306">
        <f t="shared" ca="1" si="306"/>
        <v>-1.4422753343015124</v>
      </c>
      <c r="N693" s="304">
        <f t="shared" ca="1" si="307"/>
        <v>-82.636289551296557</v>
      </c>
      <c r="P693" s="310">
        <f t="shared" ca="1" si="308"/>
        <v>23</v>
      </c>
      <c r="Q693" s="304">
        <f t="shared" ca="1" si="309"/>
        <v>0</v>
      </c>
      <c r="R693" s="306">
        <f t="shared" ca="1" si="310"/>
        <v>0</v>
      </c>
      <c r="S693" s="307">
        <f t="shared" ca="1" si="311"/>
        <v>8.0749999999999993</v>
      </c>
      <c r="T693" s="304">
        <f t="shared" ca="1" si="291"/>
        <v>79.21575</v>
      </c>
      <c r="U693" s="311">
        <f t="shared" ca="1" si="292"/>
        <v>0</v>
      </c>
      <c r="V693" s="306">
        <f t="shared" ca="1" si="293"/>
        <v>1.1994499177016884</v>
      </c>
      <c r="W693" s="304">
        <f t="shared" ca="1" si="294"/>
        <v>53.76551104332578</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3.1123209943638077</v>
      </c>
      <c r="AH693" s="304">
        <f t="shared" ca="1" si="318"/>
        <v>-6.615413270551576</v>
      </c>
    </row>
    <row r="694" spans="1:34" x14ac:dyDescent="0.2">
      <c r="A694" s="347">
        <f t="shared" ca="1" si="296"/>
        <v>0.1</v>
      </c>
      <c r="B694" s="304">
        <f t="shared" ca="1" si="297"/>
        <v>33.000000000000156</v>
      </c>
      <c r="D694" s="306">
        <f t="shared" ca="1" si="298"/>
        <v>-0.85337334149569699</v>
      </c>
      <c r="E694" s="307">
        <f t="shared" ca="1" si="299"/>
        <v>-3.2066461809875051</v>
      </c>
      <c r="F694" s="304">
        <f t="shared" ca="1" si="300"/>
        <v>3.3182564382544761</v>
      </c>
      <c r="G694" s="306">
        <f t="shared" ca="1" si="301"/>
        <v>15.019969340611992</v>
      </c>
      <c r="H694" s="307">
        <f t="shared" ca="1" si="302"/>
        <v>-117.20465860755093</v>
      </c>
      <c r="I694" s="304">
        <f t="shared" ca="1" si="303"/>
        <v>118.16315617951936</v>
      </c>
      <c r="J694" s="306">
        <f t="shared" ca="1" si="304"/>
        <v>846.49570161533086</v>
      </c>
      <c r="K694" s="307">
        <f t="shared" ca="1" si="305"/>
        <v>199.06570629331108</v>
      </c>
      <c r="L694" s="304">
        <f t="shared" ca="1" si="290"/>
        <v>869.58733217273016</v>
      </c>
      <c r="M694" s="306">
        <f t="shared" ca="1" si="306"/>
        <v>-1.4433393911503034</v>
      </c>
      <c r="N694" s="304">
        <f t="shared" ca="1" si="307"/>
        <v>-82.697255517894263</v>
      </c>
      <c r="P694" s="310">
        <f t="shared" ca="1" si="308"/>
        <v>23</v>
      </c>
      <c r="Q694" s="304">
        <f t="shared" ca="1" si="309"/>
        <v>0</v>
      </c>
      <c r="R694" s="306">
        <f t="shared" ca="1" si="310"/>
        <v>0</v>
      </c>
      <c r="S694" s="307">
        <f t="shared" ca="1" si="311"/>
        <v>8.0749999999999993</v>
      </c>
      <c r="T694" s="304">
        <f t="shared" ca="1" si="291"/>
        <v>79.21575</v>
      </c>
      <c r="U694" s="311">
        <f t="shared" ca="1" si="292"/>
        <v>0</v>
      </c>
      <c r="V694" s="306">
        <f t="shared" ca="1" si="293"/>
        <v>1.2008547752895991</v>
      </c>
      <c r="W694" s="304">
        <f t="shared" ca="1" si="294"/>
        <v>54.109418822000642</v>
      </c>
      <c r="Y694" s="314" t="str">
        <f t="shared" ca="1" si="312"/>
        <v/>
      </c>
      <c r="Z694" s="315" t="str">
        <f t="shared" ca="1" si="313"/>
        <v/>
      </c>
      <c r="AA694" s="316" t="str">
        <f t="shared" ca="1" si="314"/>
        <v/>
      </c>
      <c r="AC694" s="310">
        <f t="shared" ca="1" si="315"/>
        <v>33.000000000000156</v>
      </c>
      <c r="AD694" s="323">
        <f t="shared" ca="1" si="316"/>
        <v>846.49570161533086</v>
      </c>
      <c r="AE694" s="324" t="e">
        <f t="shared" ca="1" si="295"/>
        <v>#N/A</v>
      </c>
      <c r="AG694" s="306">
        <f t="shared" ca="1" si="317"/>
        <v>3.0708247862486706</v>
      </c>
      <c r="AH694" s="304">
        <f t="shared" ca="1" si="318"/>
        <v>-6.6582676214644936</v>
      </c>
    </row>
    <row r="695" spans="1:34" x14ac:dyDescent="0.2">
      <c r="A695" s="347">
        <f t="shared" ca="1" si="296"/>
        <v>0.1</v>
      </c>
      <c r="B695" s="304">
        <f t="shared" ca="1" si="297"/>
        <v>33.100000000000158</v>
      </c>
      <c r="D695" s="306">
        <f t="shared" ca="1" si="298"/>
        <v>-0.85176011920547012</v>
      </c>
      <c r="E695" s="307">
        <f t="shared" ca="1" si="299"/>
        <v>-3.1634981514858138</v>
      </c>
      <c r="F695" s="304">
        <f t="shared" ca="1" si="300"/>
        <v>3.2761587042026945</v>
      </c>
      <c r="G695" s="306">
        <f t="shared" ca="1" si="301"/>
        <v>14.934793328691445</v>
      </c>
      <c r="H695" s="307">
        <f t="shared" ca="1" si="302"/>
        <v>-117.52100842269951</v>
      </c>
      <c r="I695" s="304">
        <f t="shared" ca="1" si="303"/>
        <v>118.46617860156938</v>
      </c>
      <c r="J695" s="306">
        <f t="shared" ca="1" si="304"/>
        <v>847.99343974879605</v>
      </c>
      <c r="K695" s="307">
        <f t="shared" ca="1" si="305"/>
        <v>187.32942294179855</v>
      </c>
      <c r="L695" s="304">
        <f t="shared" ca="1" si="290"/>
        <v>868.43836082746952</v>
      </c>
      <c r="M695" s="306">
        <f t="shared" ca="1" si="306"/>
        <v>-1.444391987044392</v>
      </c>
      <c r="N695" s="304">
        <f t="shared" ca="1" si="307"/>
        <v>-82.757564820158336</v>
      </c>
      <c r="P695" s="310">
        <f t="shared" ca="1" si="308"/>
        <v>23</v>
      </c>
      <c r="Q695" s="304">
        <f t="shared" ca="1" si="309"/>
        <v>0</v>
      </c>
      <c r="R695" s="306">
        <f t="shared" ca="1" si="310"/>
        <v>0</v>
      </c>
      <c r="S695" s="307">
        <f t="shared" ca="1" si="311"/>
        <v>8.0749999999999993</v>
      </c>
      <c r="T695" s="304">
        <f t="shared" ca="1" si="291"/>
        <v>79.21575</v>
      </c>
      <c r="U695" s="311">
        <f t="shared" ca="1" si="292"/>
        <v>0</v>
      </c>
      <c r="V695" s="306">
        <f t="shared" ca="1" si="293"/>
        <v>1.2022650915536244</v>
      </c>
      <c r="W695" s="304">
        <f t="shared" ca="1" si="294"/>
        <v>54.451169378369066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3.029567942740333</v>
      </c>
      <c r="AH695" s="304">
        <f t="shared" ca="1" si="318"/>
        <v>-6.7008568200619996</v>
      </c>
    </row>
    <row r="696" spans="1:34" x14ac:dyDescent="0.2">
      <c r="A696" s="347">
        <f t="shared" ca="1" si="296"/>
        <v>0.1</v>
      </c>
      <c r="B696" s="304">
        <f t="shared" ca="1" si="297"/>
        <v>33.200000000000159</v>
      </c>
      <c r="D696" s="306">
        <f t="shared" ca="1" si="298"/>
        <v>-0.85009902401193671</v>
      </c>
      <c r="E696" s="307">
        <f t="shared" ca="1" si="299"/>
        <v>-3.1206208862557583</v>
      </c>
      <c r="F696" s="304">
        <f t="shared" ca="1" si="300"/>
        <v>3.2343381187441924</v>
      </c>
      <c r="G696" s="306">
        <f t="shared" ca="1" si="301"/>
        <v>14.849783426290251</v>
      </c>
      <c r="H696" s="307">
        <f t="shared" ca="1" si="302"/>
        <v>-117.83307051132509</v>
      </c>
      <c r="I696" s="304">
        <f t="shared" ca="1" si="303"/>
        <v>118.76509829884634</v>
      </c>
      <c r="J696" s="306">
        <f t="shared" ca="1" si="304"/>
        <v>849.48266858654517</v>
      </c>
      <c r="K696" s="307">
        <f t="shared" ca="1" si="305"/>
        <v>175.56171899509732</v>
      </c>
      <c r="L696" s="304">
        <f t="shared" ca="1" si="290"/>
        <v>867.43456318354731</v>
      </c>
      <c r="M696" s="306">
        <f t="shared" ca="1" si="306"/>
        <v>-1.4454333091573226</v>
      </c>
      <c r="N696" s="304">
        <f t="shared" ca="1" si="307"/>
        <v>-82.817228182342916</v>
      </c>
      <c r="P696" s="310">
        <f t="shared" ca="1" si="308"/>
        <v>23</v>
      </c>
      <c r="Q696" s="304">
        <f t="shared" ca="1" si="309"/>
        <v>0</v>
      </c>
      <c r="R696" s="306">
        <f t="shared" ca="1" si="310"/>
        <v>0</v>
      </c>
      <c r="S696" s="307">
        <f t="shared" ca="1" si="311"/>
        <v>8.0749999999999993</v>
      </c>
      <c r="T696" s="304">
        <f t="shared" ca="1" si="291"/>
        <v>79.21575</v>
      </c>
      <c r="U696" s="311">
        <f t="shared" ca="1" si="292"/>
        <v>0</v>
      </c>
      <c r="V696" s="306">
        <f t="shared" ca="1" si="293"/>
        <v>1.2036808309216478</v>
      </c>
      <c r="W696" s="304">
        <f t="shared" ca="1" si="294"/>
        <v>54.790747313097356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2.9885530571211003</v>
      </c>
      <c r="AH696" s="304">
        <f t="shared" ca="1" si="318"/>
        <v>-6.743178870386263</v>
      </c>
    </row>
    <row r="697" spans="1:34" x14ac:dyDescent="0.2">
      <c r="A697" s="347">
        <f t="shared" ca="1" si="296"/>
        <v>0.1</v>
      </c>
      <c r="B697" s="304">
        <f t="shared" ca="1" si="297"/>
        <v>33.300000000000161</v>
      </c>
      <c r="D697" s="306">
        <f t="shared" ca="1" si="298"/>
        <v>-0.84839085843890683</v>
      </c>
      <c r="E697" s="307">
        <f t="shared" ca="1" si="299"/>
        <v>-3.0780163088028782</v>
      </c>
      <c r="F697" s="304">
        <f t="shared" ca="1" si="300"/>
        <v>3.1927968062404473</v>
      </c>
      <c r="G697" s="306">
        <f t="shared" ca="1" si="301"/>
        <v>14.764944340446361</v>
      </c>
      <c r="H697" s="307">
        <f t="shared" ca="1" si="302"/>
        <v>-118.14087214220538</v>
      </c>
      <c r="I697" s="304">
        <f t="shared" ca="1" si="303"/>
        <v>119.05993974422043</v>
      </c>
      <c r="J697" s="306">
        <f t="shared" ca="1" si="304"/>
        <v>850.963404974882</v>
      </c>
      <c r="K697" s="307">
        <f t="shared" ca="1" si="305"/>
        <v>163.7630218624208</v>
      </c>
      <c r="L697" s="304">
        <f t="shared" ca="1" si="290"/>
        <v>866.57777719945989</v>
      </c>
      <c r="M697" s="306">
        <f t="shared" ca="1" si="306"/>
        <v>-1.4464635403927752</v>
      </c>
      <c r="N697" s="304">
        <f t="shared" ca="1" si="307"/>
        <v>-82.876256084056891</v>
      </c>
      <c r="P697" s="310">
        <f t="shared" ca="1" si="308"/>
        <v>23</v>
      </c>
      <c r="Q697" s="304">
        <f t="shared" ca="1" si="309"/>
        <v>0</v>
      </c>
      <c r="R697" s="306">
        <f t="shared" ca="1" si="310"/>
        <v>0</v>
      </c>
      <c r="S697" s="307">
        <f t="shared" ca="1" si="311"/>
        <v>8.0749999999999993</v>
      </c>
      <c r="T697" s="304">
        <f t="shared" ca="1" si="291"/>
        <v>79.21575</v>
      </c>
      <c r="U697" s="311">
        <f t="shared" ca="1" si="292"/>
        <v>0</v>
      </c>
      <c r="V697" s="306">
        <f t="shared" ca="1" si="293"/>
        <v>1.2051019579962374</v>
      </c>
      <c r="W697" s="304">
        <f t="shared" ca="1" si="294"/>
        <v>55.128137936336955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2.9477826167463936</v>
      </c>
      <c r="AH697" s="304">
        <f t="shared" ca="1" si="318"/>
        <v>-6.7852318653990542</v>
      </c>
    </row>
    <row r="698" spans="1:34" x14ac:dyDescent="0.2">
      <c r="A698" s="347">
        <f t="shared" ca="1" si="296"/>
        <v>0.1</v>
      </c>
      <c r="B698" s="304">
        <f t="shared" ca="1" si="297"/>
        <v>33.400000000000162</v>
      </c>
      <c r="D698" s="306">
        <f t="shared" ca="1" si="298"/>
        <v>-0.84663642305018971</v>
      </c>
      <c r="E698" s="307">
        <f t="shared" ca="1" si="299"/>
        <v>-3.0356862538580494</v>
      </c>
      <c r="F698" s="304">
        <f t="shared" ca="1" si="300"/>
        <v>3.1515368099861911</v>
      </c>
      <c r="G698" s="306">
        <f t="shared" ca="1" si="301"/>
        <v>14.680280698141342</v>
      </c>
      <c r="H698" s="307">
        <f t="shared" ca="1" si="302"/>
        <v>-118.44444076759119</v>
      </c>
      <c r="I698" s="304">
        <f t="shared" ca="1" si="303"/>
        <v>119.35072764806941</v>
      </c>
      <c r="J698" s="306">
        <f t="shared" ca="1" si="304"/>
        <v>852.43566622681135</v>
      </c>
      <c r="K698" s="307">
        <f t="shared" ca="1" si="305"/>
        <v>151.93375621693096</v>
      </c>
      <c r="L698" s="304">
        <f t="shared" ca="1" si="290"/>
        <v>865.86975425506898</v>
      </c>
      <c r="M698" s="306">
        <f t="shared" ca="1" si="306"/>
        <v>-1.4474828595047087</v>
      </c>
      <c r="N698" s="304">
        <f t="shared" ca="1" si="307"/>
        <v>-82.93465876714771</v>
      </c>
      <c r="P698" s="310">
        <f t="shared" ca="1" si="308"/>
        <v>23</v>
      </c>
      <c r="Q698" s="304">
        <f t="shared" ca="1" si="309"/>
        <v>0</v>
      </c>
      <c r="R698" s="306">
        <f t="shared" ca="1" si="310"/>
        <v>0</v>
      </c>
      <c r="S698" s="307">
        <f t="shared" ca="1" si="311"/>
        <v>8.0749999999999993</v>
      </c>
      <c r="T698" s="304">
        <f t="shared" ca="1" si="291"/>
        <v>79.21575</v>
      </c>
      <c r="U698" s="311">
        <f t="shared" ca="1" si="292"/>
        <v>0</v>
      </c>
      <c r="V698" s="306">
        <f t="shared" ca="1" si="293"/>
        <v>1.2065284375566865</v>
      </c>
      <c r="W698" s="304">
        <f t="shared" ca="1" si="294"/>
        <v>55.463327259066304</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2.9072590046793332</v>
      </c>
      <c r="AH698" s="304">
        <f t="shared" ca="1" si="318"/>
        <v>-6.8270139859240819</v>
      </c>
    </row>
    <row r="699" spans="1:34" x14ac:dyDescent="0.2">
      <c r="A699" s="347">
        <f t="shared" ca="1" si="296"/>
        <v>0.1</v>
      </c>
      <c r="B699" s="304">
        <f t="shared" ca="1" si="297"/>
        <v>33.500000000000163</v>
      </c>
      <c r="D699" s="306">
        <f t="shared" ca="1" si="298"/>
        <v>-0.84483651622855283</v>
      </c>
      <c r="E699" s="307">
        <f t="shared" ca="1" si="299"/>
        <v>-2.9936324684581663</v>
      </c>
      <c r="F699" s="304">
        <f t="shared" ca="1" si="300"/>
        <v>3.1105600935137283</v>
      </c>
      <c r="G699" s="306">
        <f t="shared" ca="1" si="301"/>
        <v>14.595797046518486</v>
      </c>
      <c r="H699" s="307">
        <f t="shared" ca="1" si="302"/>
        <v>-118.743804014437</v>
      </c>
      <c r="I699" s="304">
        <f t="shared" ca="1" si="303"/>
        <v>119.63748694803891</v>
      </c>
      <c r="J699" s="306">
        <f t="shared" ca="1" si="304"/>
        <v>853.89947011404433</v>
      </c>
      <c r="K699" s="307">
        <f t="shared" ca="1" si="305"/>
        <v>140.07434397782956</v>
      </c>
      <c r="L699" s="304">
        <f t="shared" ca="1" si="290"/>
        <v>865.31215575759995</v>
      </c>
      <c r="M699" s="306">
        <f t="shared" ca="1" si="306"/>
        <v>-1.4484914412135346</v>
      </c>
      <c r="N699" s="304">
        <f t="shared" ca="1" si="307"/>
        <v>-82.992446242357516</v>
      </c>
      <c r="P699" s="310">
        <f t="shared" ca="1" si="308"/>
        <v>23</v>
      </c>
      <c r="Q699" s="304">
        <f t="shared" ca="1" si="309"/>
        <v>0</v>
      </c>
      <c r="R699" s="306">
        <f t="shared" ca="1" si="310"/>
        <v>0</v>
      </c>
      <c r="S699" s="307">
        <f t="shared" ca="1" si="311"/>
        <v>8.0749999999999993</v>
      </c>
      <c r="T699" s="304">
        <f t="shared" ca="1" si="291"/>
        <v>79.21575</v>
      </c>
      <c r="U699" s="311">
        <f t="shared" ca="1" si="292"/>
        <v>0</v>
      </c>
      <c r="V699" s="306">
        <f t="shared" ca="1" si="293"/>
        <v>1.2079602345609861</v>
      </c>
      <c r="W699" s="304">
        <f t="shared" ca="1" si="294"/>
        <v>55.796301984322113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2.8669845013172912</v>
      </c>
      <c r="AH699" s="304">
        <f t="shared" ca="1" si="318"/>
        <v>-6.868523499574775</v>
      </c>
    </row>
    <row r="700" spans="1:34" x14ac:dyDescent="0.2">
      <c r="A700" s="347">
        <f t="shared" ca="1" si="296"/>
        <v>0.1</v>
      </c>
      <c r="B700" s="304">
        <f t="shared" ca="1" si="297"/>
        <v>33.600000000000165</v>
      </c>
      <c r="D700" s="306">
        <f t="shared" ca="1" si="298"/>
        <v>-0.84299193396068017</v>
      </c>
      <c r="E700" s="307">
        <f t="shared" ca="1" si="299"/>
        <v>-2.951856613040885</v>
      </c>
      <c r="F700" s="304">
        <f t="shared" ca="1" si="300"/>
        <v>3.0698685419209686</v>
      </c>
      <c r="G700" s="306">
        <f t="shared" ca="1" si="301"/>
        <v>14.511497853122417</v>
      </c>
      <c r="H700" s="307">
        <f t="shared" ca="1" si="302"/>
        <v>-119.03898967574109</v>
      </c>
      <c r="I700" s="304">
        <f t="shared" ca="1" si="303"/>
        <v>119.92024279896356</v>
      </c>
      <c r="J700" s="306">
        <f t="shared" ca="1" si="304"/>
        <v>855.35483485902637</v>
      </c>
      <c r="K700" s="307">
        <f t="shared" ca="1" si="305"/>
        <v>128.18520429332065</v>
      </c>
      <c r="L700" s="304">
        <f t="shared" ca="1" si="290"/>
        <v>864.90654993266912</v>
      </c>
      <c r="M700" s="306">
        <f t="shared" ca="1" si="306"/>
        <v>-1.4494894563184721</v>
      </c>
      <c r="N700" s="304">
        <f t="shared" ca="1" si="307"/>
        <v>-83.049628295760755</v>
      </c>
      <c r="P700" s="310">
        <f t="shared" ca="1" si="308"/>
        <v>23</v>
      </c>
      <c r="Q700" s="304">
        <f t="shared" ca="1" si="309"/>
        <v>0</v>
      </c>
      <c r="R700" s="306">
        <f t="shared" ca="1" si="310"/>
        <v>0</v>
      </c>
      <c r="S700" s="307">
        <f t="shared" ca="1" si="311"/>
        <v>8.0749999999999993</v>
      </c>
      <c r="T700" s="304">
        <f t="shared" ca="1" si="291"/>
        <v>79.21575</v>
      </c>
      <c r="U700" s="311">
        <f t="shared" ca="1" si="292"/>
        <v>0</v>
      </c>
      <c r="V700" s="306">
        <f t="shared" ca="1" si="293"/>
        <v>1.2093973141477432</v>
      </c>
      <c r="W700" s="304">
        <f t="shared" ca="1" si="294"/>
        <v>56.127049498327992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2.8269612860105999</v>
      </c>
      <c r="AH700" s="304">
        <f t="shared" ca="1" si="318"/>
        <v>-6.9097587596683736</v>
      </c>
    </row>
    <row r="701" spans="1:34" x14ac:dyDescent="0.2">
      <c r="A701" s="347">
        <f t="shared" ca="1" si="296"/>
        <v>0.1</v>
      </c>
      <c r="B701" s="304">
        <f t="shared" ca="1" si="297"/>
        <v>33.700000000000166</v>
      </c>
      <c r="D701" s="306">
        <f t="shared" ca="1" si="298"/>
        <v>-0.84110346962809979</v>
      </c>
      <c r="E701" s="307">
        <f t="shared" ca="1" si="299"/>
        <v>-2.9103602625523779</v>
      </c>
      <c r="F701" s="304">
        <f t="shared" ca="1" si="300"/>
        <v>3.0294639632225988</v>
      </c>
      <c r="G701" s="306">
        <f t="shared" ca="1" si="301"/>
        <v>14.427387506159608</v>
      </c>
      <c r="H701" s="307">
        <f t="shared" ca="1" si="302"/>
        <v>-119.33002570199633</v>
      </c>
      <c r="I701" s="304">
        <f t="shared" ca="1" si="303"/>
        <v>120.19902056294799</v>
      </c>
      <c r="J701" s="306">
        <f t="shared" ca="1" si="304"/>
        <v>856.80177912699048</v>
      </c>
      <c r="K701" s="307">
        <f t="shared" ca="1" si="305"/>
        <v>116.26675352443378</v>
      </c>
      <c r="L701" s="304">
        <f t="shared" ca="1" si="290"/>
        <v>864.65440881908864</v>
      </c>
      <c r="M701" s="306">
        <f t="shared" ca="1" si="306"/>
        <v>-1.4504770718062276</v>
      </c>
      <c r="N701" s="304">
        <f t="shared" ca="1" si="307"/>
        <v>-83.106214494990894</v>
      </c>
      <c r="P701" s="310">
        <f t="shared" ca="1" si="308"/>
        <v>23</v>
      </c>
      <c r="Q701" s="304">
        <f t="shared" ca="1" si="309"/>
        <v>0</v>
      </c>
      <c r="R701" s="306">
        <f t="shared" ca="1" si="310"/>
        <v>0</v>
      </c>
      <c r="S701" s="307">
        <f t="shared" ca="1" si="311"/>
        <v>8.0749999999999993</v>
      </c>
      <c r="T701" s="304">
        <f t="shared" ca="1" si="291"/>
        <v>79.21575</v>
      </c>
      <c r="U701" s="311">
        <f t="shared" ca="1" si="292"/>
        <v>0</v>
      </c>
      <c r="V701" s="306">
        <f t="shared" ca="1" si="293"/>
        <v>1.2108396416380314</v>
      </c>
      <c r="W701" s="304">
        <f t="shared" ca="1" si="294"/>
        <v>56.455557861526941</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2.7871914386733243</v>
      </c>
      <c r="AH701" s="304">
        <f t="shared" ca="1" si="318"/>
        <v>-6.9507182041273063</v>
      </c>
    </row>
    <row r="702" spans="1:34" x14ac:dyDescent="0.2">
      <c r="A702" s="347">
        <f t="shared" ca="1" si="296"/>
        <v>0.1</v>
      </c>
      <c r="B702" s="304">
        <f t="shared" ca="1" si="297"/>
        <v>33.800000000000168</v>
      </c>
      <c r="D702" s="306">
        <f t="shared" ca="1" si="298"/>
        <v>-0.83917191380402378</v>
      </c>
      <c r="E702" s="307">
        <f t="shared" ca="1" si="299"/>
        <v>-2.869144907567315</v>
      </c>
      <c r="F702" s="304">
        <f t="shared" ca="1" si="300"/>
        <v>2.9893480897240727</v>
      </c>
      <c r="G702" s="306">
        <f t="shared" ca="1" si="301"/>
        <v>14.343470314779205</v>
      </c>
      <c r="H702" s="307">
        <f t="shared" ca="1" si="302"/>
        <v>-119.61694019275306</v>
      </c>
      <c r="I702" s="304">
        <f t="shared" ca="1" si="303"/>
        <v>120.47384579960755</v>
      </c>
      <c r="J702" s="306">
        <f t="shared" ca="1" si="304"/>
        <v>858.24032201803743</v>
      </c>
      <c r="K702" s="307">
        <f t="shared" ca="1" si="305"/>
        <v>104.31940522969632</v>
      </c>
      <c r="L702" s="304">
        <f t="shared" ca="1" si="290"/>
        <v>864.55710548528964</v>
      </c>
      <c r="M702" s="306">
        <f t="shared" ca="1" si="306"/>
        <v>-1.4514544509561373</v>
      </c>
      <c r="N702" s="304">
        <f t="shared" ca="1" si="307"/>
        <v>-83.162214195264809</v>
      </c>
      <c r="P702" s="310">
        <f t="shared" ca="1" si="308"/>
        <v>23</v>
      </c>
      <c r="Q702" s="304">
        <f t="shared" ca="1" si="309"/>
        <v>0</v>
      </c>
      <c r="R702" s="306">
        <f t="shared" ca="1" si="310"/>
        <v>0</v>
      </c>
      <c r="S702" s="307">
        <f t="shared" ca="1" si="311"/>
        <v>8.0749999999999993</v>
      </c>
      <c r="T702" s="304">
        <f t="shared" ca="1" si="291"/>
        <v>79.21575</v>
      </c>
      <c r="U702" s="311">
        <f t="shared" ca="1" si="292"/>
        <v>0</v>
      </c>
      <c r="V702" s="306">
        <f t="shared" ca="1" si="293"/>
        <v>1.2122871825371881</v>
      </c>
      <c r="W702" s="304">
        <f t="shared" ca="1" si="294"/>
        <v>56.781815799525859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2.7476769413862447</v>
      </c>
      <c r="AH702" s="304">
        <f t="shared" ca="1" si="318"/>
        <v>-6.991400354368662</v>
      </c>
    </row>
    <row r="703" spans="1:34" x14ac:dyDescent="0.2">
      <c r="A703" s="347">
        <f t="shared" ca="1" si="296"/>
        <v>0.1</v>
      </c>
      <c r="B703" s="304">
        <f t="shared" ca="1" si="297"/>
        <v>33.900000000000169</v>
      </c>
      <c r="D703" s="306">
        <f t="shared" ca="1" si="298"/>
        <v>-0.83719805405606329</v>
      </c>
      <c r="E703" s="307">
        <f t="shared" ca="1" si="299"/>
        <v>-2.8282119554200102</v>
      </c>
      <c r="F703" s="304">
        <f t="shared" ca="1" si="300"/>
        <v>2.9495225794178856</v>
      </c>
      <c r="G703" s="306">
        <f t="shared" ca="1" si="301"/>
        <v>14.2597505093736</v>
      </c>
      <c r="H703" s="307">
        <f t="shared" ca="1" si="302"/>
        <v>-119.89976138829506</v>
      </c>
      <c r="I703" s="304">
        <f t="shared" ca="1" si="303"/>
        <v>120.74474425646721</v>
      </c>
      <c r="J703" s="306">
        <f t="shared" ca="1" si="304"/>
        <v>859.67048305924504</v>
      </c>
      <c r="K703" s="307">
        <f t="shared" ca="1" si="305"/>
        <v>92.343570150643913</v>
      </c>
      <c r="L703" s="304">
        <f t="shared" ca="1" si="290"/>
        <v>864.61591148410093</v>
      </c>
      <c r="M703" s="306">
        <f t="shared" ca="1" si="306"/>
        <v>-1.4524217534419062</v>
      </c>
      <c r="N703" s="304">
        <f t="shared" ca="1" si="307"/>
        <v>-83.217636545211874</v>
      </c>
      <c r="P703" s="310">
        <f t="shared" ca="1" si="308"/>
        <v>23</v>
      </c>
      <c r="Q703" s="304">
        <f t="shared" ca="1" si="309"/>
        <v>0</v>
      </c>
      <c r="R703" s="306">
        <f t="shared" ca="1" si="310"/>
        <v>0</v>
      </c>
      <c r="S703" s="307">
        <f t="shared" ca="1" si="311"/>
        <v>8.0749999999999993</v>
      </c>
      <c r="T703" s="304">
        <f t="shared" ca="1" si="291"/>
        <v>79.21575</v>
      </c>
      <c r="U703" s="311">
        <f t="shared" ca="1" si="292"/>
        <v>0</v>
      </c>
      <c r="V703" s="306">
        <f t="shared" ca="1" si="293"/>
        <v>1.2137399025365474</v>
      </c>
      <c r="W703" s="304">
        <f t="shared" ca="1" si="294"/>
        <v>57.105812693957979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2.7084196799918505</v>
      </c>
      <c r="AH703" s="304">
        <f t="shared" ca="1" si="318"/>
        <v>-7.0318038141827692</v>
      </c>
    </row>
    <row r="704" spans="1:34" x14ac:dyDescent="0.2">
      <c r="A704" s="347">
        <f t="shared" ca="1" si="296"/>
        <v>0.1</v>
      </c>
      <c r="B704" s="304">
        <f t="shared" ca="1" si="297"/>
        <v>34.000000000000171</v>
      </c>
      <c r="D704" s="306">
        <f t="shared" ca="1" si="298"/>
        <v>-0.83518267475475316</v>
      </c>
      <c r="E704" s="307">
        <f t="shared" ca="1" si="299"/>
        <v>-2.7875627313460116</v>
      </c>
      <c r="F704" s="304">
        <f t="shared" ca="1" si="300"/>
        <v>2.909989017401911</v>
      </c>
      <c r="G704" s="306">
        <f t="shared" ca="1" si="301"/>
        <v>14.176232241898123</v>
      </c>
      <c r="H704" s="307">
        <f t="shared" ca="1" si="302"/>
        <v>-120.17851766142967</v>
      </c>
      <c r="I704" s="304">
        <f t="shared" ca="1" si="303"/>
        <v>121.01174185951872</v>
      </c>
      <c r="J704" s="306">
        <f t="shared" ca="1" si="304"/>
        <v>861.09228219680858</v>
      </c>
      <c r="K704" s="307">
        <f t="shared" ca="1" si="305"/>
        <v>80.339656198157684</v>
      </c>
      <c r="L704" s="304">
        <f t="shared" ca="1" si="290"/>
        <v>864.83199456134048</v>
      </c>
      <c r="M704" s="306">
        <f t="shared" ca="1" si="306"/>
        <v>-1.4533791354300694</v>
      </c>
      <c r="N704" s="304">
        <f t="shared" ca="1" si="307"/>
        <v>-83.272490492515473</v>
      </c>
      <c r="P704" s="310">
        <f t="shared" ca="1" si="308"/>
        <v>23</v>
      </c>
      <c r="Q704" s="304">
        <f t="shared" ca="1" si="309"/>
        <v>0</v>
      </c>
      <c r="R704" s="306">
        <f t="shared" ca="1" si="310"/>
        <v>0</v>
      </c>
      <c r="S704" s="307">
        <f t="shared" ca="1" si="311"/>
        <v>8.0749999999999993</v>
      </c>
      <c r="T704" s="304">
        <f t="shared" ca="1" si="291"/>
        <v>79.21575</v>
      </c>
      <c r="U704" s="311">
        <f t="shared" ca="1" si="292"/>
        <v>0</v>
      </c>
      <c r="V704" s="306">
        <f t="shared" ca="1" si="293"/>
        <v>1.2151977675151164</v>
      </c>
      <c r="W704" s="304">
        <f t="shared" ca="1" si="294"/>
        <v>57.427538573271171</v>
      </c>
      <c r="Y704" s="314" t="str">
        <f t="shared" ca="1" si="312"/>
        <v/>
      </c>
      <c r="Z704" s="315" t="str">
        <f t="shared" ca="1" si="313"/>
        <v/>
      </c>
      <c r="AA704" s="316" t="str">
        <f t="shared" ca="1" si="314"/>
        <v/>
      </c>
      <c r="AC704" s="310">
        <f t="shared" ca="1" si="315"/>
        <v>34.000000000000171</v>
      </c>
      <c r="AD704" s="323">
        <f t="shared" ca="1" si="316"/>
        <v>861.09228219680858</v>
      </c>
      <c r="AE704" s="324" t="e">
        <f t="shared" ca="1" si="295"/>
        <v>#N/A</v>
      </c>
      <c r="AG704" s="306">
        <f t="shared" ca="1" si="317"/>
        <v>2.6694214456814587</v>
      </c>
      <c r="AH704" s="304">
        <f t="shared" ca="1" si="318"/>
        <v>-7.0719272686016081</v>
      </c>
    </row>
    <row r="705" spans="1:34" x14ac:dyDescent="0.2">
      <c r="A705" s="347">
        <f t="shared" ca="1" si="296"/>
        <v>0.1</v>
      </c>
      <c r="B705" s="304">
        <f t="shared" ca="1" si="297"/>
        <v>34.100000000000172</v>
      </c>
      <c r="D705" s="306">
        <f t="shared" ca="1" si="298"/>
        <v>-0.83312655688784565</v>
      </c>
      <c r="E705" s="307">
        <f t="shared" ca="1" si="299"/>
        <v>-2.7471984796331164</v>
      </c>
      <c r="F705" s="304">
        <f t="shared" ca="1" si="300"/>
        <v>2.8707489173193643</v>
      </c>
      <c r="G705" s="306">
        <f t="shared" ca="1" si="301"/>
        <v>14.092919586209339</v>
      </c>
      <c r="H705" s="307">
        <f t="shared" ca="1" si="302"/>
        <v>-120.45323750939298</v>
      </c>
      <c r="I705" s="304">
        <f t="shared" ca="1" si="303"/>
        <v>121.27486470393441</v>
      </c>
      <c r="J705" s="306">
        <f t="shared" ca="1" si="304"/>
        <v>862.50573978821399</v>
      </c>
      <c r="K705" s="307">
        <f t="shared" ca="1" si="305"/>
        <v>68.308068439616548</v>
      </c>
      <c r="L705" s="304">
        <f t="shared" ca="1" si="290"/>
        <v>865.20641663221943</v>
      </c>
      <c r="M705" s="306">
        <f t="shared" ca="1" si="306"/>
        <v>-1.4543267496752947</v>
      </c>
      <c r="N705" s="304">
        <f t="shared" ca="1" si="307"/>
        <v>-83.326784789373363</v>
      </c>
      <c r="P705" s="310">
        <f t="shared" ca="1" si="308"/>
        <v>23</v>
      </c>
      <c r="Q705" s="304">
        <f t="shared" ca="1" si="309"/>
        <v>0</v>
      </c>
      <c r="R705" s="306">
        <f t="shared" ca="1" si="310"/>
        <v>0</v>
      </c>
      <c r="S705" s="307">
        <f t="shared" ca="1" si="311"/>
        <v>8.0749999999999993</v>
      </c>
      <c r="T705" s="304">
        <f t="shared" ca="1" si="291"/>
        <v>79.21575</v>
      </c>
      <c r="U705" s="311">
        <f t="shared" ca="1" si="292"/>
        <v>0</v>
      </c>
      <c r="V705" s="306">
        <f t="shared" ca="1" si="293"/>
        <v>1.2166607435411934</v>
      </c>
      <c r="W705" s="304">
        <f t="shared" ca="1" si="294"/>
        <v>57.746984103447893</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2.630683936574254</v>
      </c>
      <c r="AH705" s="304">
        <f t="shared" ca="1" si="318"/>
        <v>-7.1117694827580404</v>
      </c>
    </row>
    <row r="706" spans="1:34" x14ac:dyDescent="0.2">
      <c r="A706" s="347">
        <f t="shared" ca="1" si="296"/>
        <v>0.1</v>
      </c>
      <c r="B706" s="304">
        <f t="shared" ca="1" si="297"/>
        <v>34.200000000000173</v>
      </c>
      <c r="D706" s="306">
        <f t="shared" ca="1" si="298"/>
        <v>-0.83103047788033246</v>
      </c>
      <c r="E706" s="307">
        <f t="shared" ca="1" si="299"/>
        <v>-2.7071203647810878</v>
      </c>
      <c r="F706" s="304">
        <f t="shared" ca="1" si="300"/>
        <v>2.8318037228202284</v>
      </c>
      <c r="G706" s="306">
        <f t="shared" ca="1" si="301"/>
        <v>14.009816538421306</v>
      </c>
      <c r="H706" s="307">
        <f t="shared" ca="1" si="302"/>
        <v>-120.72394954587108</v>
      </c>
      <c r="I706" s="304">
        <f t="shared" ca="1" si="303"/>
        <v>121.53413904493769</v>
      </c>
      <c r="J706" s="306">
        <f t="shared" ca="1" si="304"/>
        <v>863.91087659444554</v>
      </c>
      <c r="K706" s="307">
        <f t="shared" ca="1" si="305"/>
        <v>56.249209086853341</v>
      </c>
      <c r="L706" s="304">
        <f t="shared" ca="1" si="290"/>
        <v>865.74013203794584</v>
      </c>
      <c r="M706" s="306">
        <f t="shared" ca="1" si="306"/>
        <v>-1.4552647456126488</v>
      </c>
      <c r="N706" s="304">
        <f t="shared" ca="1" si="307"/>
        <v>-83.380527997784171</v>
      </c>
      <c r="P706" s="310">
        <f t="shared" ca="1" si="308"/>
        <v>23</v>
      </c>
      <c r="Q706" s="304">
        <f t="shared" ca="1" si="309"/>
        <v>0</v>
      </c>
      <c r="R706" s="306">
        <f t="shared" ca="1" si="310"/>
        <v>0</v>
      </c>
      <c r="S706" s="307">
        <f t="shared" ca="1" si="311"/>
        <v>8.0749999999999993</v>
      </c>
      <c r="T706" s="304">
        <f t="shared" ca="1" si="291"/>
        <v>79.21575</v>
      </c>
      <c r="U706" s="311">
        <f t="shared" ca="1" si="292"/>
        <v>0</v>
      </c>
      <c r="V706" s="306">
        <f t="shared" ca="1" si="293"/>
        <v>1.2181287968739263</v>
      </c>
      <c r="W706" s="304">
        <f t="shared" ca="1" si="294"/>
        <v>58.064140578664158</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2.5922087592882344</v>
      </c>
      <c r="AH706" s="304">
        <f t="shared" ca="1" si="318"/>
        <v>-7.1513293007365819</v>
      </c>
    </row>
    <row r="707" spans="1:34" x14ac:dyDescent="0.2">
      <c r="A707" s="347">
        <f t="shared" ca="1" si="296"/>
        <v>0.1</v>
      </c>
      <c r="B707" s="304">
        <f t="shared" ca="1" si="297"/>
        <v>34.300000000000175</v>
      </c>
      <c r="D707" s="306">
        <f t="shared" ca="1" si="298"/>
        <v>-0.82889521142009959</v>
      </c>
      <c r="E707" s="307">
        <f t="shared" ca="1" si="299"/>
        <v>-2.6673294726691399</v>
      </c>
      <c r="F707" s="304">
        <f t="shared" ca="1" si="300"/>
        <v>2.7931548090438172</v>
      </c>
      <c r="G707" s="306">
        <f t="shared" ca="1" si="301"/>
        <v>13.926927017279297</v>
      </c>
      <c r="H707" s="307">
        <f t="shared" ca="1" si="302"/>
        <v>-120.990682493138</v>
      </c>
      <c r="I707" s="304">
        <f t="shared" ca="1" si="303"/>
        <v>121.78959128882875</v>
      </c>
      <c r="J707" s="306">
        <f t="shared" ca="1" si="304"/>
        <v>865.30771377223061</v>
      </c>
      <c r="K707" s="307">
        <f t="shared" ca="1" si="305"/>
        <v>44.163477484902884</v>
      </c>
      <c r="L707" s="304">
        <f t="shared" ca="1" si="290"/>
        <v>866.43398609316114</v>
      </c>
      <c r="M707" s="306">
        <f t="shared" ca="1" si="306"/>
        <v>-1.4561932694469308</v>
      </c>
      <c r="N707" s="304">
        <f t="shared" ca="1" si="307"/>
        <v>-83.433728494665829</v>
      </c>
      <c r="P707" s="310">
        <f t="shared" ca="1" si="308"/>
        <v>23</v>
      </c>
      <c r="Q707" s="304">
        <f t="shared" ca="1" si="309"/>
        <v>0</v>
      </c>
      <c r="R707" s="306">
        <f t="shared" ca="1" si="310"/>
        <v>0</v>
      </c>
      <c r="S707" s="307">
        <f t="shared" ca="1" si="311"/>
        <v>8.0749999999999993</v>
      </c>
      <c r="T707" s="304">
        <f t="shared" ca="1" si="291"/>
        <v>79.21575</v>
      </c>
      <c r="U707" s="311">
        <f t="shared" ca="1" si="292"/>
        <v>0</v>
      </c>
      <c r="V707" s="306">
        <f t="shared" ca="1" si="293"/>
        <v>1.2196018939648166</v>
      </c>
      <c r="W707" s="304">
        <f t="shared" ca="1" si="294"/>
        <v>58.378999911893601</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2.5539974305028972</v>
      </c>
      <c r="AH707" s="304">
        <f t="shared" ca="1" si="318"/>
        <v>-7.1906056444166149</v>
      </c>
    </row>
    <row r="708" spans="1:34" x14ac:dyDescent="0.2">
      <c r="A708" s="347">
        <f t="shared" ca="1" si="296"/>
        <v>0.1</v>
      </c>
      <c r="B708" s="304">
        <f t="shared" ca="1" si="297"/>
        <v>34.400000000000176</v>
      </c>
      <c r="D708" s="306">
        <f t="shared" ca="1" si="298"/>
        <v>-0.82672152728920645</v>
      </c>
      <c r="E708" s="307">
        <f t="shared" ca="1" si="299"/>
        <v>-2.6278268117304302</v>
      </c>
      <c r="F708" s="304">
        <f t="shared" ca="1" si="300"/>
        <v>2.7548034841223639</v>
      </c>
      <c r="G708" s="306">
        <f t="shared" ca="1" si="301"/>
        <v>13.844254864550377</v>
      </c>
      <c r="H708" s="307">
        <f t="shared" ca="1" si="302"/>
        <v>-121.25346517431105</v>
      </c>
      <c r="I708" s="304">
        <f t="shared" ca="1" si="303"/>
        <v>122.04124798416512</v>
      </c>
      <c r="J708" s="306">
        <f t="shared" ca="1" si="304"/>
        <v>866.69627286632215</v>
      </c>
      <c r="K708" s="307">
        <f t="shared" ca="1" si="305"/>
        <v>32.051270101530434</v>
      </c>
      <c r="L708" s="304">
        <f t="shared" ref="L708:L771" ca="1" si="319">SQRT(pos_x^2+pos_z^2)</f>
        <v>867.28871393296447</v>
      </c>
      <c r="M708" s="306">
        <f t="shared" ca="1" si="306"/>
        <v>-1.4571124642391873</v>
      </c>
      <c r="N708" s="304">
        <f t="shared" ca="1" si="307"/>
        <v>-83.486394476812521</v>
      </c>
      <c r="P708" s="310">
        <f t="shared" ca="1" si="308"/>
        <v>23</v>
      </c>
      <c r="Q708" s="304">
        <f t="shared" ca="1" si="309"/>
        <v>0</v>
      </c>
      <c r="R708" s="306">
        <f t="shared" ca="1" si="310"/>
        <v>0</v>
      </c>
      <c r="S708" s="307">
        <f t="shared" ca="1" si="311"/>
        <v>8.0749999999999993</v>
      </c>
      <c r="T708" s="304">
        <f t="shared" ref="T708:T771" ca="1" si="320">m*g</f>
        <v>79.21575</v>
      </c>
      <c r="U708" s="311">
        <f t="shared" ref="U708:U771" ca="1" si="321">IF(pos_xz&lt;L_rampe,Poids*COS(Beta),0)</f>
        <v>0</v>
      </c>
      <c r="V708" s="306">
        <f t="shared" ref="V708:V771" ca="1" si="322">Rho_moyen*(20000-Alt_rampe-pos_z)/(20000+Alt_rampe+pos_z)</f>
        <v>1.2210800014591643</v>
      </c>
      <c r="W708" s="304">
        <f t="shared" ref="W708:W771" ca="1" si="323">1/2*Rho*Sref*Cx*vit_xz^2</f>
        <v>58.691554625463027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2.5160513785135636</v>
      </c>
      <c r="AH708" s="304">
        <f t="shared" ca="1" si="318"/>
        <v>-7.2295975123088061</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-0.82451019120068814</v>
      </c>
      <c r="E709" s="307">
        <f t="shared" ref="E709:E772" ca="1" si="328">IF(AND(L708&lt;L_rampe,Poussee&lt;Poids*SIN(M708)),0,(-W708+Poussee)/m*SIN(M708)+U708/m*COS(M708)-Poids/m)</f>
        <v>-2.5886133141327416</v>
      </c>
      <c r="F709" s="304">
        <f t="shared" ref="F709:F772" ca="1" si="329">SQRT(acc_x^2+acc_z^2)</f>
        <v>2.7167509907054588</v>
      </c>
      <c r="G709" s="306">
        <f t="shared" ref="G709:G772" ca="1" si="330">G708+acc_x*pas</f>
        <v>13.761803845430309</v>
      </c>
      <c r="H709" s="307">
        <f t="shared" ref="H709:H772" ca="1" si="331">H708+acc_z*pas</f>
        <v>-121.51232650572432</v>
      </c>
      <c r="I709" s="304">
        <f t="shared" ref="I709:I772" ca="1" si="332">SQRT(vit_x^2+vit_z^2)</f>
        <v>122.28913581309605</v>
      </c>
      <c r="J709" s="306">
        <f t="shared" ref="J709:J772" ca="1" si="333">J708+0.5*(vit_x+G708)*pas*(K708&gt;=0)</f>
        <v>868.07657580182115</v>
      </c>
      <c r="K709" s="307">
        <f t="shared" ref="K709:K772" ca="1" si="334">K708+0.5*(vit_z+H708)*pas</f>
        <v>19.912980517528666</v>
      </c>
      <c r="L709" s="304">
        <f t="shared" ca="1" si="319"/>
        <v>868.30493966630547</v>
      </c>
      <c r="M709" s="306">
        <f t="shared" ref="M709:M772" ca="1" si="335">IF(AND(L708&gt;L_rampe,G709&gt;0),ATAN2(G709,H709),$M$4)</f>
        <v>-1.4580224699905053</v>
      </c>
      <c r="N709" s="304">
        <f t="shared" ref="N709:N772" ca="1" si="336">DEGREES(Beta)</f>
        <v>-83.538533965695677</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8.0749999999999993</v>
      </c>
      <c r="T709" s="304">
        <f t="shared" ca="1" si="320"/>
        <v>79.21575</v>
      </c>
      <c r="U709" s="311">
        <f t="shared" ca="1" si="321"/>
        <v>0</v>
      </c>
      <c r="V709" s="306">
        <f t="shared" ca="1" si="322"/>
        <v>1.2225630861974566</v>
      </c>
      <c r="W709" s="304">
        <f t="shared" ca="1" si="323"/>
        <v>59.001797841565583</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2.4783719447771917</v>
      </c>
      <c r="AH709" s="304">
        <f t="shared" ref="AH709:AH772" ca="1" si="347">IF(AND(L708&lt;L_rampe,Poussee&lt;Poids*SIN(M708)), g*SIN(M708), (-W708+Poussee)/m)</f>
        <v>-7.2683039783855152</v>
      </c>
    </row>
    <row r="710" spans="1:34" x14ac:dyDescent="0.2">
      <c r="A710" s="347">
        <f t="shared" ca="1" si="325"/>
        <v>0.1</v>
      </c>
      <c r="B710" s="304">
        <f t="shared" ca="1" si="326"/>
        <v>34.600000000000179</v>
      </c>
      <c r="D710" s="306">
        <f t="shared" ca="1" si="327"/>
        <v>-0.82226196464085188</v>
      </c>
      <c r="E710" s="307">
        <f t="shared" ca="1" si="328"/>
        <v>-2.5496898369645917</v>
      </c>
      <c r="F710" s="304">
        <f t="shared" ca="1" si="329"/>
        <v>2.6789985075052876</v>
      </c>
      <c r="G710" s="306">
        <f t="shared" ca="1" si="330"/>
        <v>13.679577648966225</v>
      </c>
      <c r="H710" s="307">
        <f t="shared" ca="1" si="331"/>
        <v>-121.76729548942077</v>
      </c>
      <c r="I710" s="304">
        <f t="shared" ca="1" si="332"/>
        <v>122.53328158285001</v>
      </c>
      <c r="J710" s="306">
        <f t="shared" ca="1" si="333"/>
        <v>869.44864487654092</v>
      </c>
      <c r="K710" s="307">
        <f t="shared" ca="1" si="334"/>
        <v>7.7489994177714117</v>
      </c>
      <c r="L710" s="304">
        <f t="shared" ca="1" si="319"/>
        <v>869.48317584047015</v>
      </c>
      <c r="M710" s="306">
        <f t="shared" ca="1" si="335"/>
        <v>-1.4589234237231865</v>
      </c>
      <c r="N710" s="304">
        <f t="shared" ca="1" si="336"/>
        <v>-83.590154812114875</v>
      </c>
      <c r="P710" s="310">
        <f t="shared" ca="1" si="337"/>
        <v>23</v>
      </c>
      <c r="Q710" s="304">
        <f t="shared" ca="1" si="338"/>
        <v>0</v>
      </c>
      <c r="R710" s="306">
        <f t="shared" ca="1" si="339"/>
        <v>0</v>
      </c>
      <c r="S710" s="307">
        <f t="shared" ca="1" si="340"/>
        <v>8.0749999999999993</v>
      </c>
      <c r="T710" s="304">
        <f t="shared" ca="1" si="320"/>
        <v>79.21575</v>
      </c>
      <c r="U710" s="311">
        <f t="shared" ca="1" si="321"/>
        <v>0</v>
      </c>
      <c r="V710" s="306">
        <f t="shared" ca="1" si="322"/>
        <v>1.2240511152167048</v>
      </c>
      <c r="W710" s="304">
        <f t="shared" ca="1" si="323"/>
        <v>59.309723272738211</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2.4409603854495145</v>
      </c>
      <c r="AH710" s="304">
        <f t="shared" ca="1" si="347"/>
        <v>-7.306724190905955</v>
      </c>
    </row>
    <row r="711" spans="1:34" x14ac:dyDescent="0.2">
      <c r="A711" s="347">
        <f t="shared" ca="1" si="325"/>
        <v>0.1</v>
      </c>
      <c r="B711" s="304">
        <f t="shared" ca="1" si="326"/>
        <v>34.70000000000018</v>
      </c>
      <c r="D711" s="306">
        <f t="shared" ca="1" si="327"/>
        <v>-0.81997760471698844</v>
      </c>
      <c r="E711" s="307">
        <f t="shared" ca="1" si="328"/>
        <v>-2.5110571634259209</v>
      </c>
      <c r="F711" s="304">
        <f t="shared" ca="1" si="329"/>
        <v>2.6415471508625474</v>
      </c>
      <c r="G711" s="306">
        <f t="shared" ca="1" si="330"/>
        <v>13.597579888494526</v>
      </c>
      <c r="H711" s="307">
        <f t="shared" ca="1" si="331"/>
        <v>-122.01840120576337</v>
      </c>
      <c r="I711" s="304">
        <f t="shared" ca="1" si="332"/>
        <v>122.77371221737423</v>
      </c>
      <c r="J711" s="306">
        <f t="shared" ca="1" si="333"/>
        <v>870.81250275341392</v>
      </c>
      <c r="K711" s="307">
        <f t="shared" ca="1" si="334"/>
        <v>-4.4402854169877948</v>
      </c>
      <c r="L711" s="304">
        <f t="shared" ca="1" si="319"/>
        <v>870.82382321928287</v>
      </c>
      <c r="M711" s="306">
        <f t="shared" ca="1" si="335"/>
        <v>-1.4598154595593928</v>
      </c>
      <c r="N711" s="304">
        <f t="shared" ca="1" si="336"/>
        <v>-83.641264700703914</v>
      </c>
      <c r="P711" s="310">
        <f t="shared" ca="1" si="337"/>
        <v>23</v>
      </c>
      <c r="Q711" s="304">
        <f t="shared" ca="1" si="338"/>
        <v>0</v>
      </c>
      <c r="R711" s="306">
        <f t="shared" ca="1" si="339"/>
        <v>0</v>
      </c>
      <c r="S711" s="307">
        <f t="shared" ca="1" si="340"/>
        <v>8.0749999999999993</v>
      </c>
      <c r="T711" s="304">
        <f t="shared" ca="1" si="320"/>
        <v>79.21575</v>
      </c>
      <c r="U711" s="311">
        <f t="shared" ca="1" si="321"/>
        <v>0</v>
      </c>
      <c r="V711" s="306">
        <f t="shared" ca="1" si="322"/>
        <v>1.2255440557517223</v>
      </c>
      <c r="W711" s="304">
        <f t="shared" ca="1" si="323"/>
        <v>59.615325212308207</v>
      </c>
      <c r="Y711" s="314" t="str">
        <f t="shared" ca="1" si="341"/>
        <v>Impact balistique</v>
      </c>
      <c r="Z711" s="315" t="str">
        <f t="shared" ca="1" si="342"/>
        <v/>
      </c>
      <c r="AA711" s="316" t="str">
        <f t="shared" ca="1" si="343"/>
        <v/>
      </c>
      <c r="AC711" s="310" t="e">
        <f t="shared" ca="1" si="344"/>
        <v>#N/A</v>
      </c>
      <c r="AD711" s="323" t="e">
        <f t="shared" ca="1" si="345"/>
        <v>#N/A</v>
      </c>
      <c r="AE711" s="324" t="e">
        <f t="shared" ca="1" si="324"/>
        <v>#N/A</v>
      </c>
      <c r="AG711" s="306">
        <f t="shared" ca="1" si="346"/>
        <v>2.4038178729132893</v>
      </c>
      <c r="AH711" s="304">
        <f t="shared" ca="1" si="347"/>
        <v>-7.3448573712369312</v>
      </c>
    </row>
    <row r="712" spans="1:34" x14ac:dyDescent="0.2">
      <c r="A712" s="347">
        <f t="shared" ca="1" si="325"/>
        <v>1E-4</v>
      </c>
      <c r="B712" s="304">
        <f t="shared" ca="1" si="326"/>
        <v>34.700100000000184</v>
      </c>
      <c r="D712" s="306">
        <f t="shared" ca="1" si="327"/>
        <v>-0.81765786401043483</v>
      </c>
      <c r="E712" s="307">
        <f t="shared" ca="1" si="328"/>
        <v>-2.4727160040227627</v>
      </c>
      <c r="F712" s="304">
        <f t="shared" ca="1" si="329"/>
        <v>2.6043979763331881</v>
      </c>
      <c r="G712" s="306">
        <f t="shared" ca="1" si="330"/>
        <v>13.597498122708124</v>
      </c>
      <c r="H712" s="307">
        <f t="shared" ca="1" si="331"/>
        <v>-122.01864847736377</v>
      </c>
      <c r="I712" s="304">
        <f t="shared" ca="1" si="332"/>
        <v>122.77394891197203</v>
      </c>
      <c r="J712" s="306">
        <f t="shared" ca="1" si="333"/>
        <v>870.81250275341392</v>
      </c>
      <c r="K712" s="307">
        <f t="shared" ca="1" si="334"/>
        <v>-4.4524872694719511</v>
      </c>
      <c r="L712" s="304">
        <f t="shared" ca="1" si="319"/>
        <v>870.82388552137752</v>
      </c>
      <c r="M712" s="306">
        <f t="shared" ca="1" si="335"/>
        <v>-1.4598163445099646</v>
      </c>
      <c r="N712" s="304">
        <f t="shared" ca="1" si="336"/>
        <v>-83.641315404636757</v>
      </c>
      <c r="P712" s="310">
        <f t="shared" ca="1" si="337"/>
        <v>23</v>
      </c>
      <c r="Q712" s="304">
        <f t="shared" ca="1" si="338"/>
        <v>0</v>
      </c>
      <c r="R712" s="306">
        <f t="shared" ca="1" si="339"/>
        <v>0</v>
      </c>
      <c r="S712" s="307">
        <f t="shared" ca="1" si="340"/>
        <v>8.0749999999999993</v>
      </c>
      <c r="T712" s="304">
        <f t="shared" ca="1" si="320"/>
        <v>79.21575</v>
      </c>
      <c r="U712" s="311">
        <f t="shared" ca="1" si="321"/>
        <v>0</v>
      </c>
      <c r="V712" s="306">
        <f t="shared" ca="1" si="322"/>
        <v>1.2255455511434863</v>
      </c>
      <c r="W712" s="304">
        <f t="shared" ca="1" si="323"/>
        <v>59.615627818551893</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2.3669454972975883</v>
      </c>
      <c r="AH712" s="304">
        <f t="shared" ca="1" si="347"/>
        <v>-7.3827028126697476</v>
      </c>
    </row>
    <row r="713" spans="1:34" x14ac:dyDescent="0.2">
      <c r="A713" s="347">
        <f t="shared" ca="1" si="325"/>
        <v>1E-4</v>
      </c>
      <c r="B713" s="304">
        <f t="shared" ca="1" si="326"/>
        <v>34.700200000000187</v>
      </c>
      <c r="D713" s="306">
        <f t="shared" ca="1" si="327"/>
        <v>-0.81765552125907326</v>
      </c>
      <c r="E713" s="307">
        <f t="shared" ca="1" si="328"/>
        <v>-2.4726780365227858</v>
      </c>
      <c r="F713" s="304">
        <f t="shared" ca="1" si="329"/>
        <v>2.6043611930275006</v>
      </c>
      <c r="G713" s="306">
        <f t="shared" ca="1" si="330"/>
        <v>13.597416357155998</v>
      </c>
      <c r="H713" s="307">
        <f t="shared" ca="1" si="331"/>
        <v>-122.01889574516743</v>
      </c>
      <c r="I713" s="304">
        <f t="shared" ca="1" si="332"/>
        <v>122.77418560291855</v>
      </c>
      <c r="J713" s="306">
        <f t="shared" ca="1" si="333"/>
        <v>870.81250275341392</v>
      </c>
      <c r="K713" s="307">
        <f t="shared" ca="1" si="334"/>
        <v>-4.464689146683078</v>
      </c>
      <c r="L713" s="304">
        <f t="shared" ca="1" si="319"/>
        <v>870.82394799456506</v>
      </c>
      <c r="M713" s="306">
        <f t="shared" ca="1" si="335"/>
        <v>-1.4598172294518028</v>
      </c>
      <c r="N713" s="304">
        <f t="shared" ca="1" si="336"/>
        <v>-83.641366108069207</v>
      </c>
      <c r="P713" s="310">
        <f t="shared" ca="1" si="337"/>
        <v>23</v>
      </c>
      <c r="Q713" s="304">
        <f t="shared" ca="1" si="338"/>
        <v>0</v>
      </c>
      <c r="R713" s="306">
        <f t="shared" ca="1" si="339"/>
        <v>0</v>
      </c>
      <c r="S713" s="307">
        <f t="shared" ca="1" si="340"/>
        <v>8.0749999999999993</v>
      </c>
      <c r="T713" s="304">
        <f t="shared" ca="1" si="320"/>
        <v>79.21575</v>
      </c>
      <c r="U713" s="311">
        <f t="shared" ca="1" si="321"/>
        <v>0</v>
      </c>
      <c r="V713" s="306">
        <f t="shared" ca="1" si="322"/>
        <v>1.2255470465401064</v>
      </c>
      <c r="W713" s="304">
        <f t="shared" ca="1" si="323"/>
        <v>59.615930422489981</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2.3669089843252014</v>
      </c>
      <c r="AH713" s="304">
        <f t="shared" ca="1" si="347"/>
        <v>-7.3827402871271701</v>
      </c>
    </row>
    <row r="714" spans="1:34" x14ac:dyDescent="0.2">
      <c r="A714" s="347">
        <f t="shared" ca="1" si="325"/>
        <v>1E-4</v>
      </c>
      <c r="B714" s="304">
        <f t="shared" ca="1" si="326"/>
        <v>34.70030000000019</v>
      </c>
      <c r="D714" s="306">
        <f t="shared" ca="1" si="327"/>
        <v>-0.81765317847361185</v>
      </c>
      <c r="E714" s="307">
        <f t="shared" ca="1" si="328"/>
        <v>-2.4726400693121162</v>
      </c>
      <c r="F714" s="304">
        <f t="shared" ca="1" si="329"/>
        <v>2.6043244100218828</v>
      </c>
      <c r="G714" s="306">
        <f t="shared" ca="1" si="330"/>
        <v>13.59733459183815</v>
      </c>
      <c r="H714" s="307">
        <f t="shared" ca="1" si="331"/>
        <v>-122.01914300917436</v>
      </c>
      <c r="I714" s="304">
        <f t="shared" ca="1" si="332"/>
        <v>122.77442229021378</v>
      </c>
      <c r="J714" s="306">
        <f t="shared" ca="1" si="333"/>
        <v>870.81250275341392</v>
      </c>
      <c r="K714" s="307">
        <f t="shared" ca="1" si="334"/>
        <v>-4.4768910486207956</v>
      </c>
      <c r="L714" s="304">
        <f t="shared" ca="1" si="319"/>
        <v>870.82401063884652</v>
      </c>
      <c r="M714" s="306">
        <f t="shared" ca="1" si="335"/>
        <v>-1.4598181143849076</v>
      </c>
      <c r="N714" s="304">
        <f t="shared" ca="1" si="336"/>
        <v>-83.64141681100125</v>
      </c>
      <c r="P714" s="310">
        <f t="shared" ca="1" si="337"/>
        <v>23</v>
      </c>
      <c r="Q714" s="304">
        <f t="shared" ca="1" si="338"/>
        <v>0</v>
      </c>
      <c r="R714" s="306">
        <f t="shared" ca="1" si="339"/>
        <v>0</v>
      </c>
      <c r="S714" s="307">
        <f t="shared" ca="1" si="340"/>
        <v>8.0749999999999993</v>
      </c>
      <c r="T714" s="304">
        <f t="shared" ca="1" si="320"/>
        <v>79.21575</v>
      </c>
      <c r="U714" s="311">
        <f t="shared" ca="1" si="321"/>
        <v>0</v>
      </c>
      <c r="V714" s="306">
        <f t="shared" ca="1" si="322"/>
        <v>1.2255485419415815</v>
      </c>
      <c r="W714" s="304">
        <f t="shared" ca="1" si="323"/>
        <v>59.616233024122366</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2.3668724716212113</v>
      </c>
      <c r="AH714" s="304">
        <f t="shared" ca="1" si="347"/>
        <v>-7.3827777612990699</v>
      </c>
    </row>
    <row r="715" spans="1:34" x14ac:dyDescent="0.2">
      <c r="A715" s="347">
        <f t="shared" ca="1" si="325"/>
        <v>1E-4</v>
      </c>
      <c r="B715" s="304">
        <f t="shared" ca="1" si="326"/>
        <v>34.700400000000194</v>
      </c>
      <c r="D715" s="306">
        <f t="shared" ca="1" si="327"/>
        <v>-0.81765083565405072</v>
      </c>
      <c r="E715" s="307">
        <f t="shared" ca="1" si="328"/>
        <v>-2.4726021023907689</v>
      </c>
      <c r="F715" s="304">
        <f t="shared" ca="1" si="329"/>
        <v>2.6042876273163489</v>
      </c>
      <c r="G715" s="306">
        <f t="shared" ca="1" si="330"/>
        <v>13.597252826754584</v>
      </c>
      <c r="H715" s="307">
        <f t="shared" ca="1" si="331"/>
        <v>-122.0193902693846</v>
      </c>
      <c r="I715" s="304">
        <f t="shared" ca="1" si="332"/>
        <v>122.77465897385778</v>
      </c>
      <c r="J715" s="306">
        <f t="shared" ca="1" si="333"/>
        <v>870.81250275341392</v>
      </c>
      <c r="K715" s="307">
        <f t="shared" ca="1" si="334"/>
        <v>-4.4890929752847235</v>
      </c>
      <c r="L715" s="304">
        <f t="shared" ca="1" si="319"/>
        <v>870.82407345422257</v>
      </c>
      <c r="M715" s="306">
        <f t="shared" ca="1" si="335"/>
        <v>-1.4598189993092792</v>
      </c>
      <c r="N715" s="304">
        <f t="shared" ca="1" si="336"/>
        <v>-83.641467513432929</v>
      </c>
      <c r="P715" s="310">
        <f t="shared" ca="1" si="337"/>
        <v>23</v>
      </c>
      <c r="Q715" s="304">
        <f t="shared" ca="1" si="338"/>
        <v>0</v>
      </c>
      <c r="R715" s="306">
        <f t="shared" ca="1" si="339"/>
        <v>0</v>
      </c>
      <c r="S715" s="307">
        <f t="shared" ca="1" si="340"/>
        <v>8.0749999999999993</v>
      </c>
      <c r="T715" s="304">
        <f t="shared" ca="1" si="320"/>
        <v>79.21575</v>
      </c>
      <c r="U715" s="311">
        <f t="shared" ca="1" si="321"/>
        <v>0</v>
      </c>
      <c r="V715" s="306">
        <f t="shared" ca="1" si="322"/>
        <v>1.225550037347912</v>
      </c>
      <c r="W715" s="304">
        <f t="shared" ca="1" si="323"/>
        <v>59.61653562344911</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2.3668359591856341</v>
      </c>
      <c r="AH715" s="304">
        <f t="shared" ca="1" si="347"/>
        <v>-7.3828152351854328</v>
      </c>
    </row>
    <row r="716" spans="1:34" x14ac:dyDescent="0.2">
      <c r="A716" s="347">
        <f t="shared" ca="1" si="325"/>
        <v>1E-4</v>
      </c>
      <c r="B716" s="304">
        <f t="shared" ca="1" si="326"/>
        <v>34.700500000000197</v>
      </c>
      <c r="D716" s="306">
        <f t="shared" ca="1" si="327"/>
        <v>-0.81764849280039109</v>
      </c>
      <c r="E716" s="307">
        <f t="shared" ca="1" si="328"/>
        <v>-2.4725641357587334</v>
      </c>
      <c r="F716" s="304">
        <f t="shared" ca="1" si="329"/>
        <v>2.6042508449108897</v>
      </c>
      <c r="G716" s="306">
        <f t="shared" ca="1" si="330"/>
        <v>13.597171061905303</v>
      </c>
      <c r="H716" s="307">
        <f t="shared" ca="1" si="331"/>
        <v>-122.01963752579817</v>
      </c>
      <c r="I716" s="304">
        <f t="shared" ca="1" si="332"/>
        <v>122.77489565385055</v>
      </c>
      <c r="J716" s="306">
        <f t="shared" ca="1" si="333"/>
        <v>870.81250275341392</v>
      </c>
      <c r="K716" s="307">
        <f t="shared" ca="1" si="334"/>
        <v>-4.5012949266744826</v>
      </c>
      <c r="L716" s="304">
        <f t="shared" ca="1" si="319"/>
        <v>870.82413644069459</v>
      </c>
      <c r="M716" s="306">
        <f t="shared" ca="1" si="335"/>
        <v>-1.4598198842249175</v>
      </c>
      <c r="N716" s="304">
        <f t="shared" ca="1" si="336"/>
        <v>-83.641518215364229</v>
      </c>
      <c r="P716" s="310">
        <f t="shared" ca="1" si="337"/>
        <v>23</v>
      </c>
      <c r="Q716" s="304">
        <f t="shared" ca="1" si="338"/>
        <v>0</v>
      </c>
      <c r="R716" s="306">
        <f t="shared" ca="1" si="339"/>
        <v>0</v>
      </c>
      <c r="S716" s="307">
        <f t="shared" ca="1" si="340"/>
        <v>8.0749999999999993</v>
      </c>
      <c r="T716" s="304">
        <f t="shared" ca="1" si="320"/>
        <v>79.21575</v>
      </c>
      <c r="U716" s="311">
        <f t="shared" ca="1" si="321"/>
        <v>0</v>
      </c>
      <c r="V716" s="306">
        <f t="shared" ca="1" si="322"/>
        <v>1.2255515327590982</v>
      </c>
      <c r="W716" s="304">
        <f t="shared" ca="1" si="323"/>
        <v>59.616838220470193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2.3667994470184617</v>
      </c>
      <c r="AH716" s="304">
        <f t="shared" ca="1" si="347"/>
        <v>-7.3828527087862685</v>
      </c>
    </row>
    <row r="717" spans="1:34" x14ac:dyDescent="0.2">
      <c r="A717" s="347">
        <f t="shared" ca="1" si="325"/>
        <v>1E-4</v>
      </c>
      <c r="B717" s="304">
        <f t="shared" ca="1" si="326"/>
        <v>34.7006000000002</v>
      </c>
      <c r="D717" s="306">
        <f t="shared" ca="1" si="327"/>
        <v>-0.81764614991263407</v>
      </c>
      <c r="E717" s="307">
        <f t="shared" ca="1" si="328"/>
        <v>-2.4725261694160139</v>
      </c>
      <c r="F717" s="304">
        <f t="shared" ca="1" si="329"/>
        <v>2.6042140628055099</v>
      </c>
      <c r="G717" s="306">
        <f t="shared" ca="1" si="330"/>
        <v>13.597089297290312</v>
      </c>
      <c r="H717" s="307">
        <f t="shared" ca="1" si="331"/>
        <v>-122.01988477841512</v>
      </c>
      <c r="I717" s="304">
        <f t="shared" ca="1" si="332"/>
        <v>122.77513233019214</v>
      </c>
      <c r="J717" s="306">
        <f t="shared" ca="1" si="333"/>
        <v>870.81250275341392</v>
      </c>
      <c r="K717" s="307">
        <f t="shared" ca="1" si="334"/>
        <v>-4.5134969027896936</v>
      </c>
      <c r="L717" s="304">
        <f t="shared" ca="1" si="319"/>
        <v>870.82419959826336</v>
      </c>
      <c r="M717" s="306">
        <f t="shared" ca="1" si="335"/>
        <v>-1.4598207691318228</v>
      </c>
      <c r="N717" s="304">
        <f t="shared" ca="1" si="336"/>
        <v>-83.641568916795165</v>
      </c>
      <c r="P717" s="310">
        <f t="shared" ca="1" si="337"/>
        <v>23</v>
      </c>
      <c r="Q717" s="304">
        <f t="shared" ca="1" si="338"/>
        <v>0</v>
      </c>
      <c r="R717" s="306">
        <f t="shared" ca="1" si="339"/>
        <v>0</v>
      </c>
      <c r="S717" s="307">
        <f t="shared" ca="1" si="340"/>
        <v>8.0749999999999993</v>
      </c>
      <c r="T717" s="304">
        <f t="shared" ca="1" si="320"/>
        <v>79.21575</v>
      </c>
      <c r="U717" s="311">
        <f t="shared" ca="1" si="321"/>
        <v>0</v>
      </c>
      <c r="V717" s="306">
        <f t="shared" ca="1" si="322"/>
        <v>1.2255530281751397</v>
      </c>
      <c r="W717" s="304">
        <f t="shared" ca="1" si="323"/>
        <v>59.617140815185607</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2.3667629351196968</v>
      </c>
      <c r="AH717" s="304">
        <f t="shared" ca="1" si="347"/>
        <v>-7.3828901821015727</v>
      </c>
    </row>
    <row r="718" spans="1:34" x14ac:dyDescent="0.2">
      <c r="A718" s="347">
        <f t="shared" ca="1" si="325"/>
        <v>1E-4</v>
      </c>
      <c r="B718" s="304">
        <f t="shared" ca="1" si="326"/>
        <v>34.700700000000204</v>
      </c>
      <c r="D718" s="306">
        <f t="shared" ca="1" si="327"/>
        <v>-0.81764380699077988</v>
      </c>
      <c r="E718" s="307">
        <f t="shared" ca="1" si="328"/>
        <v>-2.4724882033626114</v>
      </c>
      <c r="F718" s="304">
        <f t="shared" ca="1" si="329"/>
        <v>2.6041772810002106</v>
      </c>
      <c r="G718" s="306">
        <f t="shared" ca="1" si="330"/>
        <v>13.597007532909613</v>
      </c>
      <c r="H718" s="307">
        <f t="shared" ca="1" si="331"/>
        <v>-122.02013202723545</v>
      </c>
      <c r="I718" s="304">
        <f t="shared" ca="1" si="332"/>
        <v>122.77536900288254</v>
      </c>
      <c r="J718" s="306">
        <f t="shared" ca="1" si="333"/>
        <v>870.81250275341392</v>
      </c>
      <c r="K718" s="307">
        <f t="shared" ca="1" si="334"/>
        <v>-4.5256989036299764</v>
      </c>
      <c r="L718" s="304">
        <f t="shared" ca="1" si="319"/>
        <v>870.82426292692992</v>
      </c>
      <c r="M718" s="306">
        <f t="shared" ca="1" si="335"/>
        <v>-1.4598216540299951</v>
      </c>
      <c r="N718" s="304">
        <f t="shared" ca="1" si="336"/>
        <v>-83.641619617725738</v>
      </c>
      <c r="P718" s="310">
        <f t="shared" ca="1" si="337"/>
        <v>23</v>
      </c>
      <c r="Q718" s="304">
        <f t="shared" ca="1" si="338"/>
        <v>0</v>
      </c>
      <c r="R718" s="306">
        <f t="shared" ca="1" si="339"/>
        <v>0</v>
      </c>
      <c r="S718" s="307">
        <f t="shared" ca="1" si="340"/>
        <v>8.0749999999999993</v>
      </c>
      <c r="T718" s="304">
        <f t="shared" ca="1" si="320"/>
        <v>79.21575</v>
      </c>
      <c r="U718" s="311">
        <f t="shared" ca="1" si="321"/>
        <v>0</v>
      </c>
      <c r="V718" s="306">
        <f t="shared" ca="1" si="322"/>
        <v>1.2255545235960366</v>
      </c>
      <c r="W718" s="304">
        <f t="shared" ca="1" si="323"/>
        <v>59.617443407595339</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2.366726423489343</v>
      </c>
      <c r="AH718" s="304">
        <f t="shared" ca="1" si="347"/>
        <v>-7.3829276551313452</v>
      </c>
    </row>
    <row r="719" spans="1:34" x14ac:dyDescent="0.2">
      <c r="A719" s="347">
        <f t="shared" ca="1" si="325"/>
        <v>1E-4</v>
      </c>
      <c r="B719" s="304">
        <f t="shared" ca="1" si="326"/>
        <v>34.700800000000207</v>
      </c>
      <c r="D719" s="306">
        <f t="shared" ca="1" si="327"/>
        <v>-0.81764146403483007</v>
      </c>
      <c r="E719" s="307">
        <f t="shared" ca="1" si="328"/>
        <v>-2.4724502375985269</v>
      </c>
      <c r="F719" s="304">
        <f t="shared" ca="1" si="329"/>
        <v>2.604140499494993</v>
      </c>
      <c r="G719" s="306">
        <f t="shared" ca="1" si="330"/>
        <v>13.59692576876321</v>
      </c>
      <c r="H719" s="307">
        <f t="shared" ca="1" si="331"/>
        <v>-122.02037927225921</v>
      </c>
      <c r="I719" s="304">
        <f t="shared" ca="1" si="332"/>
        <v>122.77560567192181</v>
      </c>
      <c r="J719" s="306">
        <f t="shared" ca="1" si="333"/>
        <v>870.81250275341392</v>
      </c>
      <c r="K719" s="307">
        <f t="shared" ca="1" si="334"/>
        <v>-4.5379009291949508</v>
      </c>
      <c r="L719" s="304">
        <f t="shared" ca="1" si="319"/>
        <v>870.82432642669539</v>
      </c>
      <c r="M719" s="306">
        <f t="shared" ca="1" si="335"/>
        <v>-1.4598225389194348</v>
      </c>
      <c r="N719" s="304">
        <f t="shared" ca="1" si="336"/>
        <v>-83.641670318155974</v>
      </c>
      <c r="P719" s="310">
        <f t="shared" ca="1" si="337"/>
        <v>23</v>
      </c>
      <c r="Q719" s="304">
        <f t="shared" ca="1" si="338"/>
        <v>0</v>
      </c>
      <c r="R719" s="306">
        <f t="shared" ca="1" si="339"/>
        <v>0</v>
      </c>
      <c r="S719" s="307">
        <f t="shared" ca="1" si="340"/>
        <v>8.0749999999999993</v>
      </c>
      <c r="T719" s="304">
        <f t="shared" ca="1" si="320"/>
        <v>79.21575</v>
      </c>
      <c r="U719" s="311">
        <f t="shared" ca="1" si="321"/>
        <v>0</v>
      </c>
      <c r="V719" s="306">
        <f t="shared" ca="1" si="322"/>
        <v>1.225556019021788</v>
      </c>
      <c r="W719" s="304">
        <f t="shared" ca="1" si="323"/>
        <v>59.617745997699352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2.3666899121273985</v>
      </c>
      <c r="AH719" s="304">
        <f t="shared" ca="1" si="347"/>
        <v>-7.3829651278755843</v>
      </c>
    </row>
    <row r="720" spans="1:34" x14ac:dyDescent="0.2">
      <c r="A720" s="347">
        <f t="shared" ca="1" si="325"/>
        <v>1E-4</v>
      </c>
      <c r="B720" s="304">
        <f t="shared" ca="1" si="326"/>
        <v>34.70090000000021</v>
      </c>
      <c r="D720" s="306">
        <f t="shared" ca="1" si="327"/>
        <v>-0.81763912104478265</v>
      </c>
      <c r="E720" s="307">
        <f t="shared" ca="1" si="328"/>
        <v>-2.4724122721237647</v>
      </c>
      <c r="F720" s="304">
        <f t="shared" ca="1" si="329"/>
        <v>2.6041037182898612</v>
      </c>
      <c r="G720" s="306">
        <f t="shared" ca="1" si="330"/>
        <v>13.596844004851105</v>
      </c>
      <c r="H720" s="307">
        <f t="shared" ca="1" si="331"/>
        <v>-122.02062651348642</v>
      </c>
      <c r="I720" s="304">
        <f t="shared" ca="1" si="332"/>
        <v>122.77584233731</v>
      </c>
      <c r="J720" s="306">
        <f t="shared" ca="1" si="333"/>
        <v>870.81250275341392</v>
      </c>
      <c r="K720" s="307">
        <f t="shared" ca="1" si="334"/>
        <v>-4.5501029794842385</v>
      </c>
      <c r="L720" s="304">
        <f t="shared" ca="1" si="319"/>
        <v>870.82439009756058</v>
      </c>
      <c r="M720" s="306">
        <f t="shared" ca="1" si="335"/>
        <v>-1.4598234238001417</v>
      </c>
      <c r="N720" s="304">
        <f t="shared" ca="1" si="336"/>
        <v>-83.64172101808586</v>
      </c>
      <c r="P720" s="310">
        <f t="shared" ca="1" si="337"/>
        <v>23</v>
      </c>
      <c r="Q720" s="304">
        <f t="shared" ca="1" si="338"/>
        <v>0</v>
      </c>
      <c r="R720" s="306">
        <f t="shared" ca="1" si="339"/>
        <v>0</v>
      </c>
      <c r="S720" s="307">
        <f t="shared" ca="1" si="340"/>
        <v>8.0749999999999993</v>
      </c>
      <c r="T720" s="304">
        <f t="shared" ca="1" si="320"/>
        <v>79.21575</v>
      </c>
      <c r="U720" s="311">
        <f t="shared" ca="1" si="321"/>
        <v>0</v>
      </c>
      <c r="V720" s="306">
        <f t="shared" ca="1" si="322"/>
        <v>1.2255575144523954</v>
      </c>
      <c r="W720" s="304">
        <f t="shared" ca="1" si="323"/>
        <v>59.618048585497753</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2.3666534010338713</v>
      </c>
      <c r="AH720" s="304">
        <f t="shared" ca="1" si="347"/>
        <v>-7.3830026003342857</v>
      </c>
    </row>
    <row r="721" spans="1:34" x14ac:dyDescent="0.2">
      <c r="A721" s="347">
        <f t="shared" ca="1" si="325"/>
        <v>1E-4</v>
      </c>
      <c r="B721" s="304">
        <f t="shared" ca="1" si="326"/>
        <v>34.701000000000214</v>
      </c>
      <c r="D721" s="306">
        <f t="shared" ca="1" si="327"/>
        <v>-0.81763677802064239</v>
      </c>
      <c r="E721" s="307">
        <f t="shared" ca="1" si="328"/>
        <v>-2.4723743069383124</v>
      </c>
      <c r="F721" s="304">
        <f t="shared" ca="1" si="329"/>
        <v>2.6040669373848049</v>
      </c>
      <c r="G721" s="306">
        <f t="shared" ca="1" si="330"/>
        <v>13.596762241173304</v>
      </c>
      <c r="H721" s="307">
        <f t="shared" ca="1" si="331"/>
        <v>-122.02087375091712</v>
      </c>
      <c r="I721" s="304">
        <f t="shared" ca="1" si="332"/>
        <v>122.77607899904709</v>
      </c>
      <c r="J721" s="306">
        <f t="shared" ca="1" si="333"/>
        <v>870.81250275341392</v>
      </c>
      <c r="K721" s="307">
        <f t="shared" ca="1" si="334"/>
        <v>-4.5623050544974584</v>
      </c>
      <c r="L721" s="304">
        <f t="shared" ca="1" si="319"/>
        <v>870.82445393952662</v>
      </c>
      <c r="M721" s="306">
        <f t="shared" ca="1" si="335"/>
        <v>-1.4598243086721161</v>
      </c>
      <c r="N721" s="304">
        <f t="shared" ca="1" si="336"/>
        <v>-83.641771717515397</v>
      </c>
      <c r="P721" s="310">
        <f t="shared" ca="1" si="337"/>
        <v>23</v>
      </c>
      <c r="Q721" s="304">
        <f t="shared" ca="1" si="338"/>
        <v>0</v>
      </c>
      <c r="R721" s="306">
        <f t="shared" ca="1" si="339"/>
        <v>0</v>
      </c>
      <c r="S721" s="307">
        <f t="shared" ca="1" si="340"/>
        <v>8.0749999999999993</v>
      </c>
      <c r="T721" s="304">
        <f t="shared" ca="1" si="320"/>
        <v>79.21575</v>
      </c>
      <c r="U721" s="311">
        <f t="shared" ca="1" si="321"/>
        <v>0</v>
      </c>
      <c r="V721" s="306">
        <f t="shared" ca="1" si="322"/>
        <v>1.2255590098878577</v>
      </c>
      <c r="W721" s="304">
        <f t="shared" ca="1" si="323"/>
        <v>59.618351170990429</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2.3666168902087463</v>
      </c>
      <c r="AH721" s="304">
        <f t="shared" ca="1" si="347"/>
        <v>-7.3830400725074625</v>
      </c>
    </row>
    <row r="722" spans="1:34" x14ac:dyDescent="0.2">
      <c r="A722" s="347">
        <f t="shared" ca="1" si="325"/>
        <v>1E-4</v>
      </c>
      <c r="B722" s="304">
        <f t="shared" ca="1" si="326"/>
        <v>34.701100000000217</v>
      </c>
      <c r="D722" s="306">
        <f t="shared" ca="1" si="327"/>
        <v>-0.81763443496240795</v>
      </c>
      <c r="E722" s="307">
        <f t="shared" ca="1" si="328"/>
        <v>-2.4723363420421833</v>
      </c>
      <c r="F722" s="304">
        <f t="shared" ca="1" si="329"/>
        <v>2.6040301567798365</v>
      </c>
      <c r="G722" s="306">
        <f t="shared" ca="1" si="330"/>
        <v>13.596680477729807</v>
      </c>
      <c r="H722" s="307">
        <f t="shared" ca="1" si="331"/>
        <v>-122.02112098455132</v>
      </c>
      <c r="I722" s="304">
        <f t="shared" ca="1" si="332"/>
        <v>122.77631565713311</v>
      </c>
      <c r="J722" s="306">
        <f t="shared" ca="1" si="333"/>
        <v>870.81250275341392</v>
      </c>
      <c r="K722" s="307">
        <f t="shared" ca="1" si="334"/>
        <v>-4.5745071542342322</v>
      </c>
      <c r="L722" s="304">
        <f t="shared" ca="1" si="319"/>
        <v>870.82451795259453</v>
      </c>
      <c r="M722" s="306">
        <f t="shared" ca="1" si="335"/>
        <v>-1.4598251935353581</v>
      </c>
      <c r="N722" s="304">
        <f t="shared" ca="1" si="336"/>
        <v>-83.641822416444612</v>
      </c>
      <c r="P722" s="310">
        <f t="shared" ca="1" si="337"/>
        <v>23</v>
      </c>
      <c r="Q722" s="304">
        <f t="shared" ca="1" si="338"/>
        <v>0</v>
      </c>
      <c r="R722" s="306">
        <f t="shared" ca="1" si="339"/>
        <v>0</v>
      </c>
      <c r="S722" s="307">
        <f t="shared" ca="1" si="340"/>
        <v>8.0749999999999993</v>
      </c>
      <c r="T722" s="304">
        <f t="shared" ca="1" si="320"/>
        <v>79.21575</v>
      </c>
      <c r="U722" s="311">
        <f t="shared" ca="1" si="321"/>
        <v>0</v>
      </c>
      <c r="V722" s="306">
        <f t="shared" ca="1" si="322"/>
        <v>1.2255605053281753</v>
      </c>
      <c r="W722" s="304">
        <f t="shared" ca="1" si="323"/>
        <v>59.618653754177437</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2.3665803796520395</v>
      </c>
      <c r="AH722" s="304">
        <f t="shared" ca="1" si="347"/>
        <v>-7.3830775443951007</v>
      </c>
    </row>
    <row r="723" spans="1:34" x14ac:dyDescent="0.2">
      <c r="A723" s="347">
        <f t="shared" ca="1" si="325"/>
        <v>1E-4</v>
      </c>
      <c r="B723" s="304">
        <f t="shared" ca="1" si="326"/>
        <v>34.70120000000022</v>
      </c>
      <c r="D723" s="306">
        <f t="shared" ca="1" si="327"/>
        <v>-0.8176320918700799</v>
      </c>
      <c r="E723" s="307">
        <f t="shared" ca="1" si="328"/>
        <v>-2.4722983774353722</v>
      </c>
      <c r="F723" s="304">
        <f t="shared" ca="1" si="329"/>
        <v>2.6039933764749512</v>
      </c>
      <c r="G723" s="306">
        <f t="shared" ca="1" si="330"/>
        <v>13.596598714520621</v>
      </c>
      <c r="H723" s="307">
        <f t="shared" ca="1" si="331"/>
        <v>-122.02136821438906</v>
      </c>
      <c r="I723" s="304">
        <f t="shared" ca="1" si="332"/>
        <v>122.7765523115681</v>
      </c>
      <c r="J723" s="306">
        <f t="shared" ca="1" si="333"/>
        <v>870.81250275341392</v>
      </c>
      <c r="K723" s="307">
        <f t="shared" ca="1" si="334"/>
        <v>-4.5867092786941788</v>
      </c>
      <c r="L723" s="304">
        <f t="shared" ca="1" si="319"/>
        <v>870.82458213676523</v>
      </c>
      <c r="M723" s="306">
        <f t="shared" ca="1" si="335"/>
        <v>-1.4598260783898678</v>
      </c>
      <c r="N723" s="304">
        <f t="shared" ca="1" si="336"/>
        <v>-83.641873114873491</v>
      </c>
      <c r="P723" s="310">
        <f t="shared" ca="1" si="337"/>
        <v>23</v>
      </c>
      <c r="Q723" s="304">
        <f t="shared" ca="1" si="338"/>
        <v>0</v>
      </c>
      <c r="R723" s="306">
        <f t="shared" ca="1" si="339"/>
        <v>0</v>
      </c>
      <c r="S723" s="307">
        <f t="shared" ca="1" si="340"/>
        <v>8.0749999999999993</v>
      </c>
      <c r="T723" s="304">
        <f t="shared" ca="1" si="320"/>
        <v>79.21575</v>
      </c>
      <c r="U723" s="311">
        <f t="shared" ca="1" si="321"/>
        <v>0</v>
      </c>
      <c r="V723" s="306">
        <f t="shared" ca="1" si="322"/>
        <v>1.2255620007733481</v>
      </c>
      <c r="W723" s="304">
        <f t="shared" ca="1" si="323"/>
        <v>59.618956335058712</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2.3665438693637428</v>
      </c>
      <c r="AH723" s="304">
        <f t="shared" ca="1" si="347"/>
        <v>-7.3831150159972063</v>
      </c>
    </row>
    <row r="724" spans="1:34" x14ac:dyDescent="0.2">
      <c r="A724" s="347">
        <f t="shared" ca="1" si="325"/>
        <v>1E-4</v>
      </c>
      <c r="B724" s="304">
        <f t="shared" ca="1" si="326"/>
        <v>34.701300000000224</v>
      </c>
      <c r="D724" s="306">
        <f t="shared" ca="1" si="327"/>
        <v>-0.81762974874365968</v>
      </c>
      <c r="E724" s="307">
        <f t="shared" ca="1" si="328"/>
        <v>-2.4722604131178842</v>
      </c>
      <c r="F724" s="304">
        <f t="shared" ca="1" si="329"/>
        <v>2.6039565964701548</v>
      </c>
      <c r="G724" s="306">
        <f t="shared" ca="1" si="330"/>
        <v>13.596516951545746</v>
      </c>
      <c r="H724" s="307">
        <f t="shared" ca="1" si="331"/>
        <v>-122.02161544043037</v>
      </c>
      <c r="I724" s="304">
        <f t="shared" ca="1" si="332"/>
        <v>122.7767889623521</v>
      </c>
      <c r="J724" s="306">
        <f t="shared" ca="1" si="333"/>
        <v>870.81250275341392</v>
      </c>
      <c r="K724" s="307">
        <f t="shared" ca="1" si="334"/>
        <v>-4.5989114278769199</v>
      </c>
      <c r="L724" s="304">
        <f t="shared" ca="1" si="319"/>
        <v>870.82464649203973</v>
      </c>
      <c r="M724" s="306">
        <f t="shared" ca="1" si="335"/>
        <v>-1.4598269632356453</v>
      </c>
      <c r="N724" s="304">
        <f t="shared" ca="1" si="336"/>
        <v>-83.641923812802062</v>
      </c>
      <c r="P724" s="310">
        <f t="shared" ca="1" si="337"/>
        <v>23</v>
      </c>
      <c r="Q724" s="304">
        <f t="shared" ca="1" si="338"/>
        <v>0</v>
      </c>
      <c r="R724" s="306">
        <f t="shared" ca="1" si="339"/>
        <v>0</v>
      </c>
      <c r="S724" s="307">
        <f t="shared" ca="1" si="340"/>
        <v>8.0749999999999993</v>
      </c>
      <c r="T724" s="304">
        <f t="shared" ca="1" si="320"/>
        <v>79.21575</v>
      </c>
      <c r="U724" s="311">
        <f t="shared" ca="1" si="321"/>
        <v>0</v>
      </c>
      <c r="V724" s="306">
        <f t="shared" ca="1" si="322"/>
        <v>1.2255634962233763</v>
      </c>
      <c r="W724" s="304">
        <f t="shared" ca="1" si="323"/>
        <v>59.619258913634333</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2.3665073593438644</v>
      </c>
      <c r="AH724" s="304">
        <f t="shared" ca="1" si="347"/>
        <v>-7.3831524873137733</v>
      </c>
    </row>
    <row r="725" spans="1:34" x14ac:dyDescent="0.2">
      <c r="A725" s="347">
        <f t="shared" ca="1" si="325"/>
        <v>1E-4</v>
      </c>
      <c r="B725" s="304">
        <f t="shared" ca="1" si="326"/>
        <v>34.701400000000227</v>
      </c>
      <c r="D725" s="306">
        <f t="shared" ca="1" si="327"/>
        <v>-0.81762740558314795</v>
      </c>
      <c r="E725" s="307">
        <f t="shared" ca="1" si="328"/>
        <v>-2.4722224490897116</v>
      </c>
      <c r="F725" s="304">
        <f t="shared" ca="1" si="329"/>
        <v>2.6039198167654396</v>
      </c>
      <c r="G725" s="306">
        <f t="shared" ca="1" si="330"/>
        <v>13.596435188805188</v>
      </c>
      <c r="H725" s="307">
        <f t="shared" ca="1" si="331"/>
        <v>-122.02186266267528</v>
      </c>
      <c r="I725" s="304">
        <f t="shared" ca="1" si="332"/>
        <v>122.77702560948512</v>
      </c>
      <c r="J725" s="306">
        <f t="shared" ca="1" si="333"/>
        <v>870.81250275341392</v>
      </c>
      <c r="K725" s="307">
        <f t="shared" ca="1" si="334"/>
        <v>-4.6111136017820753</v>
      </c>
      <c r="L725" s="304">
        <f t="shared" ca="1" si="319"/>
        <v>870.82471101841907</v>
      </c>
      <c r="M725" s="306">
        <f t="shared" ca="1" si="335"/>
        <v>-1.4598278480726909</v>
      </c>
      <c r="N725" s="304">
        <f t="shared" ca="1" si="336"/>
        <v>-83.641974510230341</v>
      </c>
      <c r="P725" s="310">
        <f t="shared" ca="1" si="337"/>
        <v>23</v>
      </c>
      <c r="Q725" s="304">
        <f t="shared" ca="1" si="338"/>
        <v>0</v>
      </c>
      <c r="R725" s="306">
        <f t="shared" ca="1" si="339"/>
        <v>0</v>
      </c>
      <c r="S725" s="307">
        <f t="shared" ca="1" si="340"/>
        <v>8.0749999999999993</v>
      </c>
      <c r="T725" s="304">
        <f t="shared" ca="1" si="320"/>
        <v>79.21575</v>
      </c>
      <c r="U725" s="311">
        <f t="shared" ca="1" si="321"/>
        <v>0</v>
      </c>
      <c r="V725" s="306">
        <f t="shared" ca="1" si="322"/>
        <v>1.2255649916782592</v>
      </c>
      <c r="W725" s="304">
        <f t="shared" ca="1" si="323"/>
        <v>59.619561489904221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2.3664708495923996</v>
      </c>
      <c r="AH725" s="304">
        <f t="shared" ca="1" si="347"/>
        <v>-7.3831899583448095</v>
      </c>
    </row>
    <row r="726" spans="1:34" x14ac:dyDescent="0.2">
      <c r="A726" s="347">
        <f t="shared" ca="1" si="325"/>
        <v>1E-4</v>
      </c>
      <c r="B726" s="304">
        <f t="shared" ca="1" si="326"/>
        <v>34.70150000000023</v>
      </c>
      <c r="D726" s="306">
        <f t="shared" ca="1" si="327"/>
        <v>-0.81762506238854415</v>
      </c>
      <c r="E726" s="307">
        <f t="shared" ca="1" si="328"/>
        <v>-2.4721844853508621</v>
      </c>
      <c r="F726" s="304">
        <f t="shared" ca="1" si="329"/>
        <v>2.6038830373608137</v>
      </c>
      <c r="G726" s="306">
        <f t="shared" ca="1" si="330"/>
        <v>13.596353426298949</v>
      </c>
      <c r="H726" s="307">
        <f t="shared" ca="1" si="331"/>
        <v>-122.02210988112381</v>
      </c>
      <c r="I726" s="304">
        <f t="shared" ca="1" si="332"/>
        <v>122.7772622529672</v>
      </c>
      <c r="J726" s="306">
        <f t="shared" ca="1" si="333"/>
        <v>870.81250275341392</v>
      </c>
      <c r="K726" s="307">
        <f t="shared" ca="1" si="334"/>
        <v>-4.6233158004092649</v>
      </c>
      <c r="L726" s="304">
        <f t="shared" ca="1" si="319"/>
        <v>870.82477571590425</v>
      </c>
      <c r="M726" s="306">
        <f t="shared" ca="1" si="335"/>
        <v>-1.4598287329010047</v>
      </c>
      <c r="N726" s="304">
        <f t="shared" ca="1" si="336"/>
        <v>-83.642025207158312</v>
      </c>
      <c r="P726" s="310">
        <f t="shared" ca="1" si="337"/>
        <v>23</v>
      </c>
      <c r="Q726" s="304">
        <f t="shared" ca="1" si="338"/>
        <v>0</v>
      </c>
      <c r="R726" s="306">
        <f t="shared" ca="1" si="339"/>
        <v>0</v>
      </c>
      <c r="S726" s="307">
        <f t="shared" ca="1" si="340"/>
        <v>8.0749999999999993</v>
      </c>
      <c r="T726" s="304">
        <f t="shared" ca="1" si="320"/>
        <v>79.21575</v>
      </c>
      <c r="U726" s="311">
        <f t="shared" ca="1" si="321"/>
        <v>0</v>
      </c>
      <c r="V726" s="306">
        <f t="shared" ca="1" si="322"/>
        <v>1.2255664871379972</v>
      </c>
      <c r="W726" s="304">
        <f t="shared" ca="1" si="323"/>
        <v>59.619864063868398</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2.3664343401093513</v>
      </c>
      <c r="AH726" s="304">
        <f t="shared" ca="1" si="347"/>
        <v>-7.383227429090307</v>
      </c>
    </row>
    <row r="727" spans="1:34" x14ac:dyDescent="0.2">
      <c r="A727" s="347">
        <f t="shared" ca="1" si="325"/>
        <v>1E-4</v>
      </c>
      <c r="B727" s="304">
        <f t="shared" ca="1" si="326"/>
        <v>34.701600000000234</v>
      </c>
      <c r="D727" s="306">
        <f t="shared" ca="1" si="327"/>
        <v>-0.81762271915984996</v>
      </c>
      <c r="E727" s="307">
        <f t="shared" ca="1" si="328"/>
        <v>-2.4721465219013359</v>
      </c>
      <c r="F727" s="304">
        <f t="shared" ca="1" si="329"/>
        <v>2.603846258256278</v>
      </c>
      <c r="G727" s="306">
        <f t="shared" ca="1" si="330"/>
        <v>13.596271664027032</v>
      </c>
      <c r="H727" s="307">
        <f t="shared" ca="1" si="331"/>
        <v>-122.022357095776</v>
      </c>
      <c r="I727" s="304">
        <f t="shared" ca="1" si="332"/>
        <v>122.77749889279835</v>
      </c>
      <c r="J727" s="306">
        <f t="shared" ca="1" si="333"/>
        <v>870.81250275341392</v>
      </c>
      <c r="K727" s="307">
        <f t="shared" ca="1" si="334"/>
        <v>-4.6355180237581095</v>
      </c>
      <c r="L727" s="304">
        <f t="shared" ca="1" si="319"/>
        <v>870.82484058449609</v>
      </c>
      <c r="M727" s="306">
        <f t="shared" ca="1" si="335"/>
        <v>-1.4598296177205867</v>
      </c>
      <c r="N727" s="304">
        <f t="shared" ca="1" si="336"/>
        <v>-83.64207590358599</v>
      </c>
      <c r="P727" s="310">
        <f t="shared" ca="1" si="337"/>
        <v>23</v>
      </c>
      <c r="Q727" s="304">
        <f t="shared" ca="1" si="338"/>
        <v>0</v>
      </c>
      <c r="R727" s="306">
        <f t="shared" ca="1" si="339"/>
        <v>0</v>
      </c>
      <c r="S727" s="307">
        <f t="shared" ca="1" si="340"/>
        <v>8.0749999999999993</v>
      </c>
      <c r="T727" s="304">
        <f t="shared" ca="1" si="320"/>
        <v>79.21575</v>
      </c>
      <c r="U727" s="311">
        <f t="shared" ca="1" si="321"/>
        <v>0</v>
      </c>
      <c r="V727" s="306">
        <f t="shared" ca="1" si="322"/>
        <v>1.22556798260259</v>
      </c>
      <c r="W727" s="304">
        <f t="shared" ca="1" si="323"/>
        <v>59.620166635526864</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2.366397830894722</v>
      </c>
      <c r="AH727" s="304">
        <f t="shared" ca="1" si="347"/>
        <v>-7.3832648995502668</v>
      </c>
    </row>
    <row r="728" spans="1:34" x14ac:dyDescent="0.2">
      <c r="A728" s="347">
        <f t="shared" ca="1" si="325"/>
        <v>1E-4</v>
      </c>
      <c r="B728" s="304">
        <f t="shared" ca="1" si="326"/>
        <v>34.701700000000237</v>
      </c>
      <c r="D728" s="306">
        <f t="shared" ca="1" si="327"/>
        <v>-0.8176203758970656</v>
      </c>
      <c r="E728" s="307">
        <f t="shared" ca="1" si="328"/>
        <v>-2.472108558741132</v>
      </c>
      <c r="F728" s="304">
        <f t="shared" ca="1" si="329"/>
        <v>2.6038094794518312</v>
      </c>
      <c r="G728" s="306">
        <f t="shared" ca="1" si="330"/>
        <v>13.596189901989442</v>
      </c>
      <c r="H728" s="307">
        <f t="shared" ca="1" si="331"/>
        <v>-122.02260430663188</v>
      </c>
      <c r="I728" s="304">
        <f t="shared" ca="1" si="332"/>
        <v>122.77773552897861</v>
      </c>
      <c r="J728" s="306">
        <f t="shared" ca="1" si="333"/>
        <v>870.81250275341392</v>
      </c>
      <c r="K728" s="307">
        <f t="shared" ca="1" si="334"/>
        <v>-4.6477202718282298</v>
      </c>
      <c r="L728" s="304">
        <f t="shared" ca="1" si="319"/>
        <v>870.82490562419594</v>
      </c>
      <c r="M728" s="306">
        <f t="shared" ca="1" si="335"/>
        <v>-1.4598305025314369</v>
      </c>
      <c r="N728" s="304">
        <f t="shared" ca="1" si="336"/>
        <v>-83.642126599513375</v>
      </c>
      <c r="P728" s="310">
        <f t="shared" ca="1" si="337"/>
        <v>23</v>
      </c>
      <c r="Q728" s="304">
        <f t="shared" ca="1" si="338"/>
        <v>0</v>
      </c>
      <c r="R728" s="306">
        <f t="shared" ca="1" si="339"/>
        <v>0</v>
      </c>
      <c r="S728" s="307">
        <f t="shared" ca="1" si="340"/>
        <v>8.0749999999999993</v>
      </c>
      <c r="T728" s="304">
        <f t="shared" ca="1" si="320"/>
        <v>79.21575</v>
      </c>
      <c r="U728" s="311">
        <f t="shared" ca="1" si="321"/>
        <v>0</v>
      </c>
      <c r="V728" s="306">
        <f t="shared" ca="1" si="322"/>
        <v>1.2255694780720379</v>
      </c>
      <c r="W728" s="304">
        <f t="shared" ca="1" si="323"/>
        <v>59.620469204879605</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2.3663613219485109</v>
      </c>
      <c r="AH728" s="304">
        <f t="shared" ca="1" si="347"/>
        <v>-7.3833023697246896</v>
      </c>
    </row>
    <row r="729" spans="1:34" x14ac:dyDescent="0.2">
      <c r="A729" s="347">
        <f t="shared" ca="1" si="325"/>
        <v>1E-4</v>
      </c>
      <c r="B729" s="304">
        <f t="shared" ca="1" si="326"/>
        <v>34.70180000000024</v>
      </c>
      <c r="D729" s="306">
        <f t="shared" ca="1" si="327"/>
        <v>-0.8176180326001945</v>
      </c>
      <c r="E729" s="307">
        <f t="shared" ca="1" si="328"/>
        <v>-2.4720705958702514</v>
      </c>
      <c r="F729" s="304">
        <f t="shared" ca="1" si="329"/>
        <v>2.6037727009474754</v>
      </c>
      <c r="G729" s="306">
        <f t="shared" ca="1" si="330"/>
        <v>13.596108140186182</v>
      </c>
      <c r="H729" s="307">
        <f t="shared" ca="1" si="331"/>
        <v>-122.02285151369146</v>
      </c>
      <c r="I729" s="304">
        <f t="shared" ca="1" si="332"/>
        <v>122.777972161508</v>
      </c>
      <c r="J729" s="306">
        <f t="shared" ca="1" si="333"/>
        <v>870.81250275341392</v>
      </c>
      <c r="K729" s="307">
        <f t="shared" ca="1" si="334"/>
        <v>-4.6599225446192456</v>
      </c>
      <c r="L729" s="304">
        <f t="shared" ca="1" si="319"/>
        <v>870.82497083500448</v>
      </c>
      <c r="M729" s="306">
        <f t="shared" ca="1" si="335"/>
        <v>-1.4598313873335558</v>
      </c>
      <c r="N729" s="304">
        <f t="shared" ca="1" si="336"/>
        <v>-83.642177294940495</v>
      </c>
      <c r="P729" s="310">
        <f t="shared" ca="1" si="337"/>
        <v>23</v>
      </c>
      <c r="Q729" s="304">
        <f t="shared" ca="1" si="338"/>
        <v>0</v>
      </c>
      <c r="R729" s="306">
        <f t="shared" ca="1" si="339"/>
        <v>0</v>
      </c>
      <c r="S729" s="307">
        <f t="shared" ca="1" si="340"/>
        <v>8.0749999999999993</v>
      </c>
      <c r="T729" s="304">
        <f t="shared" ca="1" si="320"/>
        <v>79.21575</v>
      </c>
      <c r="U729" s="311">
        <f t="shared" ca="1" si="321"/>
        <v>0</v>
      </c>
      <c r="V729" s="306">
        <f t="shared" ca="1" si="322"/>
        <v>1.2255709735463409</v>
      </c>
      <c r="W729" s="304">
        <f t="shared" ca="1" si="323"/>
        <v>59.620771771926634</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2.366324813270718</v>
      </c>
      <c r="AH729" s="304">
        <f t="shared" ca="1" si="347"/>
        <v>-7.3833398396135737</v>
      </c>
    </row>
    <row r="730" spans="1:34" x14ac:dyDescent="0.2">
      <c r="A730" s="347">
        <f t="shared" ca="1" si="325"/>
        <v>1E-4</v>
      </c>
      <c r="B730" s="304">
        <f t="shared" ca="1" si="326"/>
        <v>34.701900000000244</v>
      </c>
      <c r="D730" s="306">
        <f t="shared" ca="1" si="327"/>
        <v>-0.81761568926923334</v>
      </c>
      <c r="E730" s="307">
        <f t="shared" ca="1" si="328"/>
        <v>-2.4720326332886913</v>
      </c>
      <c r="F730" s="304">
        <f t="shared" ca="1" si="329"/>
        <v>2.603735922743208</v>
      </c>
      <c r="G730" s="306">
        <f t="shared" ca="1" si="330"/>
        <v>13.596026378617255</v>
      </c>
      <c r="H730" s="307">
        <f t="shared" ca="1" si="331"/>
        <v>-122.02309871695479</v>
      </c>
      <c r="I730" s="304">
        <f t="shared" ca="1" si="332"/>
        <v>122.77820879038654</v>
      </c>
      <c r="J730" s="306">
        <f t="shared" ca="1" si="333"/>
        <v>870.81250275341392</v>
      </c>
      <c r="K730" s="307">
        <f t="shared" ca="1" si="334"/>
        <v>-4.6721248421307777</v>
      </c>
      <c r="L730" s="304">
        <f t="shared" ca="1" si="319"/>
        <v>870.82503621692285</v>
      </c>
      <c r="M730" s="306">
        <f t="shared" ca="1" si="335"/>
        <v>-1.4598322721269432</v>
      </c>
      <c r="N730" s="304">
        <f t="shared" ca="1" si="336"/>
        <v>-83.642227989867337</v>
      </c>
      <c r="P730" s="310">
        <f t="shared" ca="1" si="337"/>
        <v>23</v>
      </c>
      <c r="Q730" s="304">
        <f t="shared" ca="1" si="338"/>
        <v>0</v>
      </c>
      <c r="R730" s="306">
        <f t="shared" ca="1" si="339"/>
        <v>0</v>
      </c>
      <c r="S730" s="307">
        <f t="shared" ca="1" si="340"/>
        <v>8.0749999999999993</v>
      </c>
      <c r="T730" s="304">
        <f t="shared" ca="1" si="320"/>
        <v>79.21575</v>
      </c>
      <c r="U730" s="311">
        <f t="shared" ca="1" si="321"/>
        <v>0</v>
      </c>
      <c r="V730" s="306">
        <f t="shared" ca="1" si="322"/>
        <v>1.2255724690254988</v>
      </c>
      <c r="W730" s="304">
        <f t="shared" ca="1" si="323"/>
        <v>59.621074336667924</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2.3662883048613459</v>
      </c>
      <c r="AH730" s="304">
        <f t="shared" ca="1" si="347"/>
        <v>-7.3833773092169217</v>
      </c>
    </row>
    <row r="731" spans="1:34" x14ac:dyDescent="0.2">
      <c r="A731" s="347">
        <f t="shared" ca="1" si="325"/>
        <v>1E-4</v>
      </c>
      <c r="B731" s="304">
        <f t="shared" ca="1" si="326"/>
        <v>34.702000000000247</v>
      </c>
      <c r="D731" s="306">
        <f t="shared" ca="1" si="327"/>
        <v>-0.81761334590418533</v>
      </c>
      <c r="E731" s="307">
        <f t="shared" ca="1" si="328"/>
        <v>-2.471994670996458</v>
      </c>
      <c r="F731" s="304">
        <f t="shared" ca="1" si="329"/>
        <v>2.6036991448390352</v>
      </c>
      <c r="G731" s="306">
        <f t="shared" ca="1" si="330"/>
        <v>13.595944617282665</v>
      </c>
      <c r="H731" s="307">
        <f t="shared" ca="1" si="331"/>
        <v>-122.02334591642189</v>
      </c>
      <c r="I731" s="304">
        <f t="shared" ca="1" si="332"/>
        <v>122.77844541561427</v>
      </c>
      <c r="J731" s="306">
        <f t="shared" ca="1" si="333"/>
        <v>870.81250275341392</v>
      </c>
      <c r="K731" s="307">
        <f t="shared" ca="1" si="334"/>
        <v>-4.6843271643624469</v>
      </c>
      <c r="L731" s="304">
        <f t="shared" ca="1" si="319"/>
        <v>870.82510176995208</v>
      </c>
      <c r="M731" s="306">
        <f t="shared" ca="1" si="335"/>
        <v>-1.4598331569115994</v>
      </c>
      <c r="N731" s="304">
        <f t="shared" ca="1" si="336"/>
        <v>-83.642278684293913</v>
      </c>
      <c r="P731" s="310">
        <f t="shared" ca="1" si="337"/>
        <v>23</v>
      </c>
      <c r="Q731" s="304">
        <f t="shared" ca="1" si="338"/>
        <v>0</v>
      </c>
      <c r="R731" s="306">
        <f t="shared" ca="1" si="339"/>
        <v>0</v>
      </c>
      <c r="S731" s="307">
        <f t="shared" ca="1" si="340"/>
        <v>8.0749999999999993</v>
      </c>
      <c r="T731" s="304">
        <f t="shared" ca="1" si="320"/>
        <v>79.21575</v>
      </c>
      <c r="U731" s="311">
        <f t="shared" ca="1" si="321"/>
        <v>0</v>
      </c>
      <c r="V731" s="306">
        <f t="shared" ca="1" si="322"/>
        <v>1.2255739645095116</v>
      </c>
      <c r="W731" s="304">
        <f t="shared" ca="1" si="323"/>
        <v>59.621376899103488</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2.3662517967203964</v>
      </c>
      <c r="AH731" s="304">
        <f t="shared" ca="1" si="347"/>
        <v>-7.3834147785347284</v>
      </c>
    </row>
    <row r="732" spans="1:34" x14ac:dyDescent="0.2">
      <c r="A732" s="347">
        <f t="shared" ca="1" si="325"/>
        <v>1E-4</v>
      </c>
      <c r="B732" s="304">
        <f t="shared" ca="1" si="326"/>
        <v>34.70210000000025</v>
      </c>
      <c r="D732" s="306">
        <f t="shared" ca="1" si="327"/>
        <v>-0.8176110025050507</v>
      </c>
      <c r="E732" s="307">
        <f t="shared" ca="1" si="328"/>
        <v>-2.471956708993547</v>
      </c>
      <c r="F732" s="304">
        <f t="shared" ca="1" si="329"/>
        <v>2.6036623672349535</v>
      </c>
      <c r="G732" s="306">
        <f t="shared" ca="1" si="330"/>
        <v>13.595862856182414</v>
      </c>
      <c r="H732" s="307">
        <f t="shared" ca="1" si="331"/>
        <v>-122.02359311209278</v>
      </c>
      <c r="I732" s="304">
        <f t="shared" ca="1" si="332"/>
        <v>122.7786820371912</v>
      </c>
      <c r="J732" s="306">
        <f t="shared" ca="1" si="333"/>
        <v>870.81250275341392</v>
      </c>
      <c r="K732" s="307">
        <f t="shared" ca="1" si="334"/>
        <v>-4.696529511313873</v>
      </c>
      <c r="L732" s="304">
        <f t="shared" ca="1" si="319"/>
        <v>870.82516749409297</v>
      </c>
      <c r="M732" s="306">
        <f t="shared" ca="1" si="335"/>
        <v>-1.4598340416875244</v>
      </c>
      <c r="N732" s="304">
        <f t="shared" ca="1" si="336"/>
        <v>-83.642329378220225</v>
      </c>
      <c r="P732" s="310">
        <f t="shared" ca="1" si="337"/>
        <v>23</v>
      </c>
      <c r="Q732" s="304">
        <f t="shared" ca="1" si="338"/>
        <v>0</v>
      </c>
      <c r="R732" s="306">
        <f t="shared" ca="1" si="339"/>
        <v>0</v>
      </c>
      <c r="S732" s="307">
        <f t="shared" ca="1" si="340"/>
        <v>8.0749999999999993</v>
      </c>
      <c r="T732" s="304">
        <f t="shared" ca="1" si="320"/>
        <v>79.21575</v>
      </c>
      <c r="U732" s="311">
        <f t="shared" ca="1" si="321"/>
        <v>0</v>
      </c>
      <c r="V732" s="306">
        <f t="shared" ca="1" si="322"/>
        <v>1.2255754599983795</v>
      </c>
      <c r="W732" s="304">
        <f t="shared" ca="1" si="323"/>
        <v>59.621679459233313</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2.3662152888478669</v>
      </c>
      <c r="AH732" s="304">
        <f t="shared" ca="1" si="347"/>
        <v>-7.3834522475669964</v>
      </c>
    </row>
    <row r="733" spans="1:34" x14ac:dyDescent="0.2">
      <c r="A733" s="347">
        <f t="shared" ca="1" si="325"/>
        <v>1E-4</v>
      </c>
      <c r="B733" s="304">
        <f t="shared" ca="1" si="326"/>
        <v>34.702200000000254</v>
      </c>
      <c r="D733" s="306">
        <f t="shared" ca="1" si="327"/>
        <v>-0.81760865907183111</v>
      </c>
      <c r="E733" s="307">
        <f t="shared" ca="1" si="328"/>
        <v>-2.4719187472799629</v>
      </c>
      <c r="F733" s="304">
        <f t="shared" ca="1" si="329"/>
        <v>2.6036255899309673</v>
      </c>
      <c r="G733" s="306">
        <f t="shared" ca="1" si="330"/>
        <v>13.595781095316507</v>
      </c>
      <c r="H733" s="307">
        <f t="shared" ca="1" si="331"/>
        <v>-122.02384030396752</v>
      </c>
      <c r="I733" s="304">
        <f t="shared" ca="1" si="332"/>
        <v>122.77891865511739</v>
      </c>
      <c r="J733" s="306">
        <f t="shared" ca="1" si="333"/>
        <v>870.81250275341392</v>
      </c>
      <c r="K733" s="307">
        <f t="shared" ca="1" si="334"/>
        <v>-4.7087318829846758</v>
      </c>
      <c r="L733" s="304">
        <f t="shared" ca="1" si="319"/>
        <v>870.82523338934675</v>
      </c>
      <c r="M733" s="306">
        <f t="shared" ca="1" si="335"/>
        <v>-1.4598349264547186</v>
      </c>
      <c r="N733" s="304">
        <f t="shared" ca="1" si="336"/>
        <v>-83.642380071646301</v>
      </c>
      <c r="P733" s="310">
        <f t="shared" ca="1" si="337"/>
        <v>23</v>
      </c>
      <c r="Q733" s="304">
        <f t="shared" ca="1" si="338"/>
        <v>0</v>
      </c>
      <c r="R733" s="306">
        <f t="shared" ca="1" si="339"/>
        <v>0</v>
      </c>
      <c r="S733" s="307">
        <f t="shared" ca="1" si="340"/>
        <v>8.0749999999999993</v>
      </c>
      <c r="T733" s="304">
        <f t="shared" ca="1" si="320"/>
        <v>79.21575</v>
      </c>
      <c r="U733" s="311">
        <f t="shared" ca="1" si="321"/>
        <v>0</v>
      </c>
      <c r="V733" s="306">
        <f t="shared" ca="1" si="322"/>
        <v>1.2255769554921014</v>
      </c>
      <c r="W733" s="304">
        <f t="shared" ca="1" si="323"/>
        <v>59.621982017057377</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2.3661787812437627</v>
      </c>
      <c r="AH733" s="304">
        <f t="shared" ca="1" si="347"/>
        <v>-7.3834897163137239</v>
      </c>
    </row>
    <row r="734" spans="1:34" x14ac:dyDescent="0.2">
      <c r="A734" s="347">
        <f t="shared" ca="1" si="325"/>
        <v>1E-4</v>
      </c>
      <c r="B734" s="304">
        <f t="shared" ca="1" si="326"/>
        <v>34.702300000000257</v>
      </c>
      <c r="D734" s="306">
        <f t="shared" ca="1" si="327"/>
        <v>-0.81760631560452468</v>
      </c>
      <c r="E734" s="307">
        <f t="shared" ca="1" si="328"/>
        <v>-2.4718807858557064</v>
      </c>
      <c r="F734" s="304">
        <f t="shared" ca="1" si="329"/>
        <v>2.6035888129270779</v>
      </c>
      <c r="G734" s="306">
        <f t="shared" ca="1" si="330"/>
        <v>13.595699334684946</v>
      </c>
      <c r="H734" s="307">
        <f t="shared" ca="1" si="331"/>
        <v>-122.02408749204611</v>
      </c>
      <c r="I734" s="304">
        <f t="shared" ca="1" si="332"/>
        <v>122.77915526939285</v>
      </c>
      <c r="J734" s="306">
        <f t="shared" ca="1" si="333"/>
        <v>870.81250275341392</v>
      </c>
      <c r="K734" s="307">
        <f t="shared" ca="1" si="334"/>
        <v>-4.7209342793744762</v>
      </c>
      <c r="L734" s="304">
        <f t="shared" ca="1" si="319"/>
        <v>870.82529945571434</v>
      </c>
      <c r="M734" s="306">
        <f t="shared" ca="1" si="335"/>
        <v>-1.4598358112131817</v>
      </c>
      <c r="N734" s="304">
        <f t="shared" ca="1" si="336"/>
        <v>-83.642430764572126</v>
      </c>
      <c r="P734" s="310">
        <f t="shared" ca="1" si="337"/>
        <v>23</v>
      </c>
      <c r="Q734" s="304">
        <f t="shared" ca="1" si="338"/>
        <v>0</v>
      </c>
      <c r="R734" s="306">
        <f t="shared" ca="1" si="339"/>
        <v>0</v>
      </c>
      <c r="S734" s="307">
        <f t="shared" ca="1" si="340"/>
        <v>8.0749999999999993</v>
      </c>
      <c r="T734" s="304">
        <f t="shared" ca="1" si="320"/>
        <v>79.21575</v>
      </c>
      <c r="U734" s="311">
        <f t="shared" ca="1" si="321"/>
        <v>0</v>
      </c>
      <c r="V734" s="306">
        <f t="shared" ca="1" si="322"/>
        <v>1.2255784509906791</v>
      </c>
      <c r="W734" s="304">
        <f t="shared" ca="1" si="323"/>
        <v>59.622284572575737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2.3661422739080828</v>
      </c>
      <c r="AH734" s="304">
        <f t="shared" ca="1" si="347"/>
        <v>-7.3835271847749082</v>
      </c>
    </row>
    <row r="735" spans="1:34" x14ac:dyDescent="0.2">
      <c r="A735" s="347">
        <f t="shared" ca="1" si="325"/>
        <v>1E-4</v>
      </c>
      <c r="B735" s="304">
        <f t="shared" ca="1" si="326"/>
        <v>34.70240000000026</v>
      </c>
      <c r="D735" s="306">
        <f t="shared" ca="1" si="327"/>
        <v>-0.8176039721031354</v>
      </c>
      <c r="E735" s="307">
        <f t="shared" ca="1" si="328"/>
        <v>-2.4718428247207713</v>
      </c>
      <c r="F735" s="304">
        <f t="shared" ca="1" si="329"/>
        <v>2.6035520362232796</v>
      </c>
      <c r="G735" s="306">
        <f t="shared" ca="1" si="330"/>
        <v>13.595617574287736</v>
      </c>
      <c r="H735" s="307">
        <f t="shared" ca="1" si="331"/>
        <v>-122.02433467632858</v>
      </c>
      <c r="I735" s="304">
        <f t="shared" ca="1" si="332"/>
        <v>122.77939188001758</v>
      </c>
      <c r="J735" s="306">
        <f t="shared" ca="1" si="333"/>
        <v>870.81250275341392</v>
      </c>
      <c r="K735" s="307">
        <f t="shared" ca="1" si="334"/>
        <v>-4.7331367004828948</v>
      </c>
      <c r="L735" s="304">
        <f t="shared" ca="1" si="319"/>
        <v>870.82536569319689</v>
      </c>
      <c r="M735" s="306">
        <f t="shared" ca="1" si="335"/>
        <v>-1.4598366959629143</v>
      </c>
      <c r="N735" s="304">
        <f t="shared" ca="1" si="336"/>
        <v>-83.642481456997729</v>
      </c>
      <c r="P735" s="310">
        <f t="shared" ca="1" si="337"/>
        <v>23</v>
      </c>
      <c r="Q735" s="304">
        <f t="shared" ca="1" si="338"/>
        <v>0</v>
      </c>
      <c r="R735" s="306">
        <f t="shared" ca="1" si="339"/>
        <v>0</v>
      </c>
      <c r="S735" s="307">
        <f t="shared" ca="1" si="340"/>
        <v>8.0749999999999993</v>
      </c>
      <c r="T735" s="304">
        <f t="shared" ca="1" si="320"/>
        <v>79.21575</v>
      </c>
      <c r="U735" s="311">
        <f t="shared" ca="1" si="321"/>
        <v>0</v>
      </c>
      <c r="V735" s="306">
        <f t="shared" ca="1" si="322"/>
        <v>1.2255799464941113</v>
      </c>
      <c r="W735" s="304">
        <f t="shared" ca="1" si="323"/>
        <v>59.622587125788328</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2.3661057668408239</v>
      </c>
      <c r="AH735" s="304">
        <f t="shared" ca="1" si="347"/>
        <v>-7.3835646529505565</v>
      </c>
    </row>
    <row r="736" spans="1:34" x14ac:dyDescent="0.2">
      <c r="A736" s="347">
        <f t="shared" ca="1" si="325"/>
        <v>1E-4</v>
      </c>
      <c r="B736" s="304">
        <f t="shared" ca="1" si="326"/>
        <v>34.702500000000263</v>
      </c>
      <c r="D736" s="306">
        <f t="shared" ca="1" si="327"/>
        <v>-0.81760162856766117</v>
      </c>
      <c r="E736" s="307">
        <f t="shared" ca="1" si="328"/>
        <v>-2.471804863875164</v>
      </c>
      <c r="F736" s="304">
        <f t="shared" ca="1" si="329"/>
        <v>2.603515259819579</v>
      </c>
      <c r="G736" s="306">
        <f t="shared" ca="1" si="330"/>
        <v>13.595535814124879</v>
      </c>
      <c r="H736" s="307">
        <f t="shared" ca="1" si="331"/>
        <v>-122.02458185681496</v>
      </c>
      <c r="I736" s="304">
        <f t="shared" ca="1" si="332"/>
        <v>122.77962848699163</v>
      </c>
      <c r="J736" s="306">
        <f t="shared" ca="1" si="333"/>
        <v>870.81250275341392</v>
      </c>
      <c r="K736" s="307">
        <f t="shared" ca="1" si="334"/>
        <v>-4.7453391463095516</v>
      </c>
      <c r="L736" s="304">
        <f t="shared" ca="1" si="319"/>
        <v>870.82543210179506</v>
      </c>
      <c r="M736" s="306">
        <f t="shared" ca="1" si="335"/>
        <v>-1.4598375807039161</v>
      </c>
      <c r="N736" s="304">
        <f t="shared" ca="1" si="336"/>
        <v>-83.642532148923095</v>
      </c>
      <c r="P736" s="310">
        <f t="shared" ca="1" si="337"/>
        <v>23</v>
      </c>
      <c r="Q736" s="304">
        <f t="shared" ca="1" si="338"/>
        <v>0</v>
      </c>
      <c r="R736" s="306">
        <f t="shared" ca="1" si="339"/>
        <v>0</v>
      </c>
      <c r="S736" s="307">
        <f t="shared" ca="1" si="340"/>
        <v>8.0749999999999993</v>
      </c>
      <c r="T736" s="304">
        <f t="shared" ca="1" si="320"/>
        <v>79.21575</v>
      </c>
      <c r="U736" s="311">
        <f t="shared" ca="1" si="321"/>
        <v>0</v>
      </c>
      <c r="V736" s="306">
        <f t="shared" ca="1" si="322"/>
        <v>1.2255814420023978</v>
      </c>
      <c r="W736" s="304">
        <f t="shared" ca="1" si="323"/>
        <v>59.622889676695124</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2.3660692600419937</v>
      </c>
      <c r="AH736" s="304">
        <f t="shared" ca="1" si="347"/>
        <v>-7.3836021208406608</v>
      </c>
    </row>
    <row r="737" spans="1:34" x14ac:dyDescent="0.2">
      <c r="A737" s="347">
        <f t="shared" ca="1" si="325"/>
        <v>1E-4</v>
      </c>
      <c r="B737" s="304">
        <f t="shared" ca="1" si="326"/>
        <v>34.702600000000267</v>
      </c>
      <c r="D737" s="306">
        <f t="shared" ca="1" si="327"/>
        <v>-0.81759928499810475</v>
      </c>
      <c r="E737" s="307">
        <f t="shared" ca="1" si="328"/>
        <v>-2.4717669033188896</v>
      </c>
      <c r="F737" s="304">
        <f t="shared" ca="1" si="329"/>
        <v>2.603478483715981</v>
      </c>
      <c r="G737" s="306">
        <f t="shared" ca="1" si="330"/>
        <v>13.595454054196379</v>
      </c>
      <c r="H737" s="307">
        <f t="shared" ca="1" si="331"/>
        <v>-122.0248290335053</v>
      </c>
      <c r="I737" s="304">
        <f t="shared" ca="1" si="332"/>
        <v>122.77986509031504</v>
      </c>
      <c r="J737" s="306">
        <f t="shared" ca="1" si="333"/>
        <v>870.81250275341392</v>
      </c>
      <c r="K737" s="307">
        <f t="shared" ca="1" si="334"/>
        <v>-4.7575416168540672</v>
      </c>
      <c r="L737" s="304">
        <f t="shared" ca="1" si="319"/>
        <v>870.82549868151</v>
      </c>
      <c r="M737" s="306">
        <f t="shared" ca="1" si="335"/>
        <v>-1.4598384654361876</v>
      </c>
      <c r="N737" s="304">
        <f t="shared" ca="1" si="336"/>
        <v>-83.642582840348254</v>
      </c>
      <c r="P737" s="310">
        <f t="shared" ca="1" si="337"/>
        <v>23</v>
      </c>
      <c r="Q737" s="304">
        <f t="shared" ca="1" si="338"/>
        <v>0</v>
      </c>
      <c r="R737" s="306">
        <f t="shared" ca="1" si="339"/>
        <v>0</v>
      </c>
      <c r="S737" s="307">
        <f t="shared" ca="1" si="340"/>
        <v>8.0749999999999993</v>
      </c>
      <c r="T737" s="304">
        <f t="shared" ca="1" si="320"/>
        <v>79.21575</v>
      </c>
      <c r="U737" s="311">
        <f t="shared" ca="1" si="321"/>
        <v>0</v>
      </c>
      <c r="V737" s="306">
        <f t="shared" ca="1" si="322"/>
        <v>1.2255829375155392</v>
      </c>
      <c r="W737" s="304">
        <f t="shared" ca="1" si="323"/>
        <v>59.623192225296201</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2.3660327535115924</v>
      </c>
      <c r="AH737" s="304">
        <f t="shared" ca="1" si="347"/>
        <v>-7.3836395884452175</v>
      </c>
    </row>
    <row r="738" spans="1:34" x14ac:dyDescent="0.2">
      <c r="A738" s="347">
        <f t="shared" ca="1" si="325"/>
        <v>1E-4</v>
      </c>
      <c r="B738" s="304">
        <f t="shared" ca="1" si="326"/>
        <v>34.70270000000027</v>
      </c>
      <c r="D738" s="306">
        <f t="shared" ca="1" si="327"/>
        <v>-0.8175969413944657</v>
      </c>
      <c r="E738" s="307">
        <f t="shared" ca="1" si="328"/>
        <v>-2.4717289430519376</v>
      </c>
      <c r="F738" s="304">
        <f t="shared" ca="1" si="329"/>
        <v>2.6034417079124768</v>
      </c>
      <c r="G738" s="306">
        <f t="shared" ca="1" si="330"/>
        <v>13.595372294502239</v>
      </c>
      <c r="H738" s="307">
        <f t="shared" ca="1" si="331"/>
        <v>-122.0250762063996</v>
      </c>
      <c r="I738" s="304">
        <f t="shared" ca="1" si="332"/>
        <v>122.78010168998782</v>
      </c>
      <c r="J738" s="306">
        <f t="shared" ca="1" si="333"/>
        <v>870.81250275341392</v>
      </c>
      <c r="K738" s="307">
        <f t="shared" ca="1" si="334"/>
        <v>-4.7697441121160624</v>
      </c>
      <c r="L738" s="304">
        <f t="shared" ca="1" si="319"/>
        <v>870.82556543234284</v>
      </c>
      <c r="M738" s="306">
        <f t="shared" ca="1" si="335"/>
        <v>-1.4598393501597287</v>
      </c>
      <c r="N738" s="304">
        <f t="shared" ca="1" si="336"/>
        <v>-83.642633531273191</v>
      </c>
      <c r="P738" s="310">
        <f t="shared" ca="1" si="337"/>
        <v>23</v>
      </c>
      <c r="Q738" s="304">
        <f t="shared" ca="1" si="338"/>
        <v>0</v>
      </c>
      <c r="R738" s="306">
        <f t="shared" ca="1" si="339"/>
        <v>0</v>
      </c>
      <c r="S738" s="307">
        <f t="shared" ca="1" si="340"/>
        <v>8.0749999999999993</v>
      </c>
      <c r="T738" s="304">
        <f t="shared" ca="1" si="320"/>
        <v>79.21575</v>
      </c>
      <c r="U738" s="311">
        <f t="shared" ca="1" si="321"/>
        <v>0</v>
      </c>
      <c r="V738" s="306">
        <f t="shared" ca="1" si="322"/>
        <v>1.2255844330335355</v>
      </c>
      <c r="W738" s="304">
        <f t="shared" ca="1" si="323"/>
        <v>59.623494771591496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2.3659962472496172</v>
      </c>
      <c r="AH738" s="304">
        <f t="shared" ca="1" si="347"/>
        <v>-7.3836770557642364</v>
      </c>
    </row>
    <row r="739" spans="1:34" x14ac:dyDescent="0.2">
      <c r="A739" s="347">
        <f t="shared" ca="1" si="325"/>
        <v>1E-4</v>
      </c>
      <c r="B739" s="304">
        <f t="shared" ca="1" si="326"/>
        <v>34.702800000000273</v>
      </c>
      <c r="D739" s="306">
        <f t="shared" ca="1" si="327"/>
        <v>-0.81759459775674503</v>
      </c>
      <c r="E739" s="307">
        <f t="shared" ca="1" si="328"/>
        <v>-2.4716909830743168</v>
      </c>
      <c r="F739" s="304">
        <f t="shared" ca="1" si="329"/>
        <v>2.6034049324090742</v>
      </c>
      <c r="G739" s="306">
        <f t="shared" ca="1" si="330"/>
        <v>13.595290535042464</v>
      </c>
      <c r="H739" s="307">
        <f t="shared" ca="1" si="331"/>
        <v>-122.0253233754979</v>
      </c>
      <c r="I739" s="304">
        <f t="shared" ca="1" si="332"/>
        <v>122.78033828600999</v>
      </c>
      <c r="J739" s="306">
        <f t="shared" ca="1" si="333"/>
        <v>870.81250275341392</v>
      </c>
      <c r="K739" s="307">
        <f t="shared" ca="1" si="334"/>
        <v>-4.7819466320951571</v>
      </c>
      <c r="L739" s="304">
        <f t="shared" ca="1" si="319"/>
        <v>870.82563235429438</v>
      </c>
      <c r="M739" s="306">
        <f t="shared" ca="1" si="335"/>
        <v>-1.4598402348745396</v>
      </c>
      <c r="N739" s="304">
        <f t="shared" ca="1" si="336"/>
        <v>-83.642684221697934</v>
      </c>
      <c r="P739" s="310">
        <f t="shared" ca="1" si="337"/>
        <v>23</v>
      </c>
      <c r="Q739" s="304">
        <f t="shared" ca="1" si="338"/>
        <v>0</v>
      </c>
      <c r="R739" s="306">
        <f t="shared" ca="1" si="339"/>
        <v>0</v>
      </c>
      <c r="S739" s="307">
        <f t="shared" ca="1" si="340"/>
        <v>8.0749999999999993</v>
      </c>
      <c r="T739" s="304">
        <f t="shared" ca="1" si="320"/>
        <v>79.21575</v>
      </c>
      <c r="U739" s="311">
        <f t="shared" ca="1" si="321"/>
        <v>0</v>
      </c>
      <c r="V739" s="306">
        <f t="shared" ca="1" si="322"/>
        <v>1.2255859285563859</v>
      </c>
      <c r="W739" s="304">
        <f t="shared" ca="1" si="323"/>
        <v>59.623797315581022</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2.3659597412560709</v>
      </c>
      <c r="AH739" s="304">
        <f t="shared" ca="1" si="347"/>
        <v>-7.3837145227977095</v>
      </c>
    </row>
    <row r="740" spans="1:34" x14ac:dyDescent="0.2">
      <c r="A740" s="347">
        <f t="shared" ca="1" si="325"/>
        <v>1E-4</v>
      </c>
      <c r="B740" s="304">
        <f t="shared" ca="1" si="326"/>
        <v>34.702900000000277</v>
      </c>
      <c r="D740" s="306">
        <f t="shared" ca="1" si="327"/>
        <v>-0.81759225408494296</v>
      </c>
      <c r="E740" s="307">
        <f t="shared" ca="1" si="328"/>
        <v>-2.4716530233860246</v>
      </c>
      <c r="F740" s="304">
        <f t="shared" ca="1" si="329"/>
        <v>2.6033681572057716</v>
      </c>
      <c r="G740" s="306">
        <f t="shared" ca="1" si="330"/>
        <v>13.595208775817056</v>
      </c>
      <c r="H740" s="307">
        <f t="shared" ca="1" si="331"/>
        <v>-122.02557054080025</v>
      </c>
      <c r="I740" s="304">
        <f t="shared" ca="1" si="332"/>
        <v>122.7805748783816</v>
      </c>
      <c r="J740" s="306">
        <f t="shared" ca="1" si="333"/>
        <v>870.81250275341392</v>
      </c>
      <c r="K740" s="307">
        <f t="shared" ca="1" si="334"/>
        <v>-4.7941491767909721</v>
      </c>
      <c r="L740" s="304">
        <f t="shared" ca="1" si="319"/>
        <v>870.82569944736576</v>
      </c>
      <c r="M740" s="306">
        <f t="shared" ca="1" si="335"/>
        <v>-1.4598411195806202</v>
      </c>
      <c r="N740" s="304">
        <f t="shared" ca="1" si="336"/>
        <v>-83.642734911622469</v>
      </c>
      <c r="P740" s="310">
        <f t="shared" ca="1" si="337"/>
        <v>23</v>
      </c>
      <c r="Q740" s="304">
        <f t="shared" ca="1" si="338"/>
        <v>0</v>
      </c>
      <c r="R740" s="306">
        <f t="shared" ca="1" si="339"/>
        <v>0</v>
      </c>
      <c r="S740" s="307">
        <f t="shared" ca="1" si="340"/>
        <v>8.0749999999999993</v>
      </c>
      <c r="T740" s="304">
        <f t="shared" ca="1" si="320"/>
        <v>79.21575</v>
      </c>
      <c r="U740" s="311">
        <f t="shared" ca="1" si="321"/>
        <v>0</v>
      </c>
      <c r="V740" s="306">
        <f t="shared" ca="1" si="322"/>
        <v>1.2255874240840916</v>
      </c>
      <c r="W740" s="304">
        <f t="shared" ca="1" si="323"/>
        <v>59.624099857264781</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2.3659232355309534</v>
      </c>
      <c r="AH740" s="304">
        <f t="shared" ca="1" si="347"/>
        <v>-7.3837519895456385</v>
      </c>
    </row>
    <row r="741" spans="1:34" x14ac:dyDescent="0.2">
      <c r="A741" s="347">
        <f t="shared" ca="1" si="325"/>
        <v>1E-4</v>
      </c>
      <c r="B741" s="304">
        <f t="shared" ca="1" si="326"/>
        <v>34.70300000000028</v>
      </c>
      <c r="D741" s="306">
        <f t="shared" ca="1" si="327"/>
        <v>-0.81758991037906292</v>
      </c>
      <c r="E741" s="307">
        <f t="shared" ca="1" si="328"/>
        <v>-2.4716150639870618</v>
      </c>
      <c r="F741" s="304">
        <f t="shared" ca="1" si="329"/>
        <v>2.6033313823025703</v>
      </c>
      <c r="G741" s="306">
        <f t="shared" ca="1" si="330"/>
        <v>13.595127016826018</v>
      </c>
      <c r="H741" s="307">
        <f t="shared" ca="1" si="331"/>
        <v>-122.02581770230664</v>
      </c>
      <c r="I741" s="304">
        <f t="shared" ca="1" si="332"/>
        <v>122.78081146710265</v>
      </c>
      <c r="J741" s="306">
        <f t="shared" ca="1" si="333"/>
        <v>870.81250275341392</v>
      </c>
      <c r="K741" s="307">
        <f t="shared" ca="1" si="334"/>
        <v>-4.8063517462031271</v>
      </c>
      <c r="L741" s="304">
        <f t="shared" ca="1" si="319"/>
        <v>870.82576671155789</v>
      </c>
      <c r="M741" s="306">
        <f t="shared" ca="1" si="335"/>
        <v>-1.4598420042779712</v>
      </c>
      <c r="N741" s="304">
        <f t="shared" ca="1" si="336"/>
        <v>-83.64278560104681</v>
      </c>
      <c r="P741" s="310">
        <f t="shared" ca="1" si="337"/>
        <v>23</v>
      </c>
      <c r="Q741" s="304">
        <f t="shared" ca="1" si="338"/>
        <v>0</v>
      </c>
      <c r="R741" s="306">
        <f t="shared" ca="1" si="339"/>
        <v>0</v>
      </c>
      <c r="S741" s="307">
        <f t="shared" ca="1" si="340"/>
        <v>8.0749999999999993</v>
      </c>
      <c r="T741" s="304">
        <f t="shared" ca="1" si="320"/>
        <v>79.21575</v>
      </c>
      <c r="U741" s="311">
        <f t="shared" ca="1" si="321"/>
        <v>0</v>
      </c>
      <c r="V741" s="306">
        <f t="shared" ca="1" si="322"/>
        <v>1.2255889196166514</v>
      </c>
      <c r="W741" s="304">
        <f t="shared" ca="1" si="323"/>
        <v>59.624402396642743</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2.3658867300742665</v>
      </c>
      <c r="AH741" s="304">
        <f t="shared" ca="1" si="347"/>
        <v>-7.3837894560080235</v>
      </c>
    </row>
    <row r="742" spans="1:34" x14ac:dyDescent="0.2">
      <c r="A742" s="347">
        <f t="shared" ca="1" si="325"/>
        <v>1E-4</v>
      </c>
      <c r="B742" s="304">
        <f t="shared" ca="1" si="326"/>
        <v>34.703100000000283</v>
      </c>
      <c r="D742" s="306">
        <f t="shared" ca="1" si="327"/>
        <v>-0.81758756663910126</v>
      </c>
      <c r="E742" s="307">
        <f t="shared" ca="1" si="328"/>
        <v>-2.471577104877432</v>
      </c>
      <c r="F742" s="304">
        <f t="shared" ca="1" si="329"/>
        <v>2.6032946076994734</v>
      </c>
      <c r="G742" s="306">
        <f t="shared" ca="1" si="330"/>
        <v>13.595045258069353</v>
      </c>
      <c r="H742" s="307">
        <f t="shared" ca="1" si="331"/>
        <v>-122.02606486001713</v>
      </c>
      <c r="I742" s="304">
        <f t="shared" ca="1" si="332"/>
        <v>122.78104805217319</v>
      </c>
      <c r="J742" s="306">
        <f t="shared" ca="1" si="333"/>
        <v>870.81250275341392</v>
      </c>
      <c r="K742" s="307">
        <f t="shared" ca="1" si="334"/>
        <v>-4.818554340331243</v>
      </c>
      <c r="L742" s="304">
        <f t="shared" ca="1" si="319"/>
        <v>870.8258341468719</v>
      </c>
      <c r="M742" s="306">
        <f t="shared" ca="1" si="335"/>
        <v>-1.4598428889665922</v>
      </c>
      <c r="N742" s="304">
        <f t="shared" ca="1" si="336"/>
        <v>-83.642836289970987</v>
      </c>
      <c r="P742" s="310">
        <f t="shared" ca="1" si="337"/>
        <v>23</v>
      </c>
      <c r="Q742" s="304">
        <f t="shared" ca="1" si="338"/>
        <v>0</v>
      </c>
      <c r="R742" s="306">
        <f t="shared" ca="1" si="339"/>
        <v>0</v>
      </c>
      <c r="S742" s="307">
        <f t="shared" ca="1" si="340"/>
        <v>8.0749999999999993</v>
      </c>
      <c r="T742" s="304">
        <f t="shared" ca="1" si="320"/>
        <v>79.21575</v>
      </c>
      <c r="U742" s="311">
        <f t="shared" ca="1" si="321"/>
        <v>0</v>
      </c>
      <c r="V742" s="306">
        <f t="shared" ca="1" si="322"/>
        <v>1.2255904151540657</v>
      </c>
      <c r="W742" s="304">
        <f t="shared" ca="1" si="323"/>
        <v>59.624704933714931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2.3658502248860138</v>
      </c>
      <c r="AH742" s="304">
        <f t="shared" ca="1" si="347"/>
        <v>-7.3838269221848609</v>
      </c>
    </row>
    <row r="743" spans="1:34" x14ac:dyDescent="0.2">
      <c r="A743" s="347">
        <f t="shared" ca="1" si="325"/>
        <v>1E-4</v>
      </c>
      <c r="B743" s="304">
        <f t="shared" ca="1" si="326"/>
        <v>34.703200000000287</v>
      </c>
      <c r="D743" s="306">
        <f t="shared" ca="1" si="327"/>
        <v>-0.81758522286506174</v>
      </c>
      <c r="E743" s="307">
        <f t="shared" ca="1" si="328"/>
        <v>-2.4715391460571308</v>
      </c>
      <c r="F743" s="304">
        <f t="shared" ca="1" si="329"/>
        <v>2.6032578333964778</v>
      </c>
      <c r="G743" s="306">
        <f t="shared" ca="1" si="330"/>
        <v>13.594963499547067</v>
      </c>
      <c r="H743" s="307">
        <f t="shared" ca="1" si="331"/>
        <v>-122.02631201393173</v>
      </c>
      <c r="I743" s="304">
        <f t="shared" ca="1" si="332"/>
        <v>122.78128463359323</v>
      </c>
      <c r="J743" s="306">
        <f t="shared" ca="1" si="333"/>
        <v>870.81250275341392</v>
      </c>
      <c r="K743" s="307">
        <f t="shared" ca="1" si="334"/>
        <v>-4.8307569591749404</v>
      </c>
      <c r="L743" s="304">
        <f t="shared" ca="1" si="319"/>
        <v>870.82590175330859</v>
      </c>
      <c r="M743" s="306">
        <f t="shared" ca="1" si="335"/>
        <v>-1.4598437736464835</v>
      </c>
      <c r="N743" s="304">
        <f t="shared" ca="1" si="336"/>
        <v>-83.642886978394984</v>
      </c>
      <c r="P743" s="310">
        <f t="shared" ca="1" si="337"/>
        <v>23</v>
      </c>
      <c r="Q743" s="304">
        <f t="shared" ca="1" si="338"/>
        <v>0</v>
      </c>
      <c r="R743" s="306">
        <f t="shared" ca="1" si="339"/>
        <v>0</v>
      </c>
      <c r="S743" s="307">
        <f t="shared" ca="1" si="340"/>
        <v>8.0749999999999993</v>
      </c>
      <c r="T743" s="304">
        <f t="shared" ca="1" si="320"/>
        <v>79.21575</v>
      </c>
      <c r="U743" s="311">
        <f t="shared" ca="1" si="321"/>
        <v>0</v>
      </c>
      <c r="V743" s="306">
        <f t="shared" ca="1" si="322"/>
        <v>1.2255919106963347</v>
      </c>
      <c r="W743" s="304">
        <f t="shared" ca="1" si="323"/>
        <v>59.625007468481336</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2.3658137199661908</v>
      </c>
      <c r="AH743" s="304">
        <f t="shared" ca="1" si="347"/>
        <v>-7.3838643880761534</v>
      </c>
    </row>
    <row r="744" spans="1:34" x14ac:dyDescent="0.2">
      <c r="A744" s="347">
        <f t="shared" ca="1" si="325"/>
        <v>1E-4</v>
      </c>
      <c r="B744" s="304">
        <f t="shared" ca="1" si="326"/>
        <v>34.70330000000029</v>
      </c>
      <c r="D744" s="306">
        <f t="shared" ca="1" si="327"/>
        <v>-0.81758287905694438</v>
      </c>
      <c r="E744" s="307">
        <f t="shared" ca="1" si="328"/>
        <v>-2.4715011875261608</v>
      </c>
      <c r="F744" s="304">
        <f t="shared" ca="1" si="329"/>
        <v>2.6032210593935861</v>
      </c>
      <c r="G744" s="306">
        <f t="shared" ca="1" si="330"/>
        <v>13.594881741259162</v>
      </c>
      <c r="H744" s="307">
        <f t="shared" ca="1" si="331"/>
        <v>-122.02655916405048</v>
      </c>
      <c r="I744" s="304">
        <f t="shared" ca="1" si="332"/>
        <v>122.7815212113628</v>
      </c>
      <c r="J744" s="306">
        <f t="shared" ca="1" si="333"/>
        <v>870.81250275341392</v>
      </c>
      <c r="K744" s="307">
        <f t="shared" ca="1" si="334"/>
        <v>-4.8429596027338393</v>
      </c>
      <c r="L744" s="304">
        <f t="shared" ca="1" si="319"/>
        <v>870.8259695308692</v>
      </c>
      <c r="M744" s="306">
        <f t="shared" ca="1" si="335"/>
        <v>-1.4598446583176452</v>
      </c>
      <c r="N744" s="304">
        <f t="shared" ca="1" si="336"/>
        <v>-83.642937666318801</v>
      </c>
      <c r="P744" s="310">
        <f t="shared" ca="1" si="337"/>
        <v>23</v>
      </c>
      <c r="Q744" s="304">
        <f t="shared" ca="1" si="338"/>
        <v>0</v>
      </c>
      <c r="R744" s="306">
        <f t="shared" ca="1" si="339"/>
        <v>0</v>
      </c>
      <c r="S744" s="307">
        <f t="shared" ca="1" si="340"/>
        <v>8.0749999999999993</v>
      </c>
      <c r="T744" s="304">
        <f t="shared" ca="1" si="320"/>
        <v>79.21575</v>
      </c>
      <c r="U744" s="311">
        <f t="shared" ca="1" si="321"/>
        <v>0</v>
      </c>
      <c r="V744" s="306">
        <f t="shared" ca="1" si="322"/>
        <v>1.2255934062434584</v>
      </c>
      <c r="W744" s="304">
        <f t="shared" ca="1" si="323"/>
        <v>59.625310000941937</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2.365777215314802</v>
      </c>
      <c r="AH744" s="304">
        <f t="shared" ca="1" si="347"/>
        <v>-7.3839018536819001</v>
      </c>
    </row>
    <row r="745" spans="1:34" x14ac:dyDescent="0.2">
      <c r="A745" s="347">
        <f t="shared" ca="1" si="325"/>
        <v>1E-4</v>
      </c>
      <c r="B745" s="304">
        <f t="shared" ca="1" si="326"/>
        <v>34.703400000000293</v>
      </c>
      <c r="D745" s="306">
        <f t="shared" ca="1" si="327"/>
        <v>-0.81758053521475049</v>
      </c>
      <c r="E745" s="307">
        <f t="shared" ca="1" si="328"/>
        <v>-2.4714632292845238</v>
      </c>
      <c r="F745" s="304">
        <f t="shared" ca="1" si="329"/>
        <v>2.6031842856908005</v>
      </c>
      <c r="G745" s="306">
        <f t="shared" ca="1" si="330"/>
        <v>13.59479998320564</v>
      </c>
      <c r="H745" s="307">
        <f t="shared" ca="1" si="331"/>
        <v>-122.02680631037342</v>
      </c>
      <c r="I745" s="304">
        <f t="shared" ca="1" si="332"/>
        <v>122.78175778548194</v>
      </c>
      <c r="J745" s="306">
        <f t="shared" ca="1" si="333"/>
        <v>870.81250275341392</v>
      </c>
      <c r="K745" s="307">
        <f t="shared" ca="1" si="334"/>
        <v>-4.8551622710075604</v>
      </c>
      <c r="L745" s="304">
        <f t="shared" ca="1" si="319"/>
        <v>870.82603747955443</v>
      </c>
      <c r="M745" s="306">
        <f t="shared" ca="1" si="335"/>
        <v>-1.4598455429800774</v>
      </c>
      <c r="N745" s="304">
        <f t="shared" ca="1" si="336"/>
        <v>-83.642988353742453</v>
      </c>
      <c r="P745" s="310">
        <f t="shared" ca="1" si="337"/>
        <v>23</v>
      </c>
      <c r="Q745" s="304">
        <f t="shared" ca="1" si="338"/>
        <v>0</v>
      </c>
      <c r="R745" s="306">
        <f t="shared" ca="1" si="339"/>
        <v>0</v>
      </c>
      <c r="S745" s="307">
        <f t="shared" ca="1" si="340"/>
        <v>8.0749999999999993</v>
      </c>
      <c r="T745" s="304">
        <f t="shared" ca="1" si="320"/>
        <v>79.21575</v>
      </c>
      <c r="U745" s="311">
        <f t="shared" ca="1" si="321"/>
        <v>0</v>
      </c>
      <c r="V745" s="306">
        <f t="shared" ca="1" si="322"/>
        <v>1.225594901795436</v>
      </c>
      <c r="W745" s="304">
        <f t="shared" ca="1" si="323"/>
        <v>59.625612531096735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2.36574071093185</v>
      </c>
      <c r="AH745" s="304">
        <f t="shared" ca="1" si="347"/>
        <v>-7.3839393190020983</v>
      </c>
    </row>
    <row r="746" spans="1:34" x14ac:dyDescent="0.2">
      <c r="A746" s="347">
        <f t="shared" ca="1" si="325"/>
        <v>1E-4</v>
      </c>
      <c r="B746" s="304">
        <f t="shared" ca="1" si="326"/>
        <v>34.703500000000297</v>
      </c>
      <c r="D746" s="306">
        <f t="shared" ca="1" si="327"/>
        <v>-0.81757819133848042</v>
      </c>
      <c r="E746" s="307">
        <f t="shared" ca="1" si="328"/>
        <v>-2.4714252713322216</v>
      </c>
      <c r="F746" s="304">
        <f t="shared" ca="1" si="329"/>
        <v>2.6031475122881234</v>
      </c>
      <c r="G746" s="306">
        <f t="shared" ca="1" si="330"/>
        <v>13.594718225386506</v>
      </c>
      <c r="H746" s="307">
        <f t="shared" ca="1" si="331"/>
        <v>-122.02705345290055</v>
      </c>
      <c r="I746" s="304">
        <f t="shared" ca="1" si="332"/>
        <v>122.78199435595069</v>
      </c>
      <c r="J746" s="306">
        <f t="shared" ca="1" si="333"/>
        <v>870.81250275341392</v>
      </c>
      <c r="K746" s="307">
        <f t="shared" ca="1" si="334"/>
        <v>-4.8673649639957244</v>
      </c>
      <c r="L746" s="304">
        <f t="shared" ca="1" si="319"/>
        <v>870.82610559936552</v>
      </c>
      <c r="M746" s="306">
        <f t="shared" ca="1" si="335"/>
        <v>-1.4598464276337806</v>
      </c>
      <c r="N746" s="304">
        <f t="shared" ca="1" si="336"/>
        <v>-83.643039040665982</v>
      </c>
      <c r="P746" s="310">
        <f t="shared" ca="1" si="337"/>
        <v>23</v>
      </c>
      <c r="Q746" s="304">
        <f t="shared" ca="1" si="338"/>
        <v>0</v>
      </c>
      <c r="R746" s="306">
        <f t="shared" ca="1" si="339"/>
        <v>0</v>
      </c>
      <c r="S746" s="307">
        <f t="shared" ca="1" si="340"/>
        <v>8.0749999999999993</v>
      </c>
      <c r="T746" s="304">
        <f t="shared" ca="1" si="320"/>
        <v>79.21575</v>
      </c>
      <c r="U746" s="311">
        <f t="shared" ca="1" si="321"/>
        <v>0</v>
      </c>
      <c r="V746" s="306">
        <f t="shared" ca="1" si="322"/>
        <v>1.2255963973522686</v>
      </c>
      <c r="W746" s="304">
        <f t="shared" ca="1" si="323"/>
        <v>59.625915058945779</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2.3657042068173313</v>
      </c>
      <c r="AH746" s="304">
        <f t="shared" ca="1" si="347"/>
        <v>-7.3839767840367481</v>
      </c>
    </row>
    <row r="747" spans="1:34" x14ac:dyDescent="0.2">
      <c r="A747" s="347">
        <f t="shared" ca="1" si="325"/>
        <v>1E-4</v>
      </c>
      <c r="B747" s="304">
        <f t="shared" ca="1" si="326"/>
        <v>34.7036000000003</v>
      </c>
      <c r="D747" s="306">
        <f t="shared" ca="1" si="327"/>
        <v>-0.81757584742813316</v>
      </c>
      <c r="E747" s="307">
        <f t="shared" ca="1" si="328"/>
        <v>-2.4713873136692444</v>
      </c>
      <c r="F747" s="304">
        <f t="shared" ca="1" si="329"/>
        <v>2.6031107391855448</v>
      </c>
      <c r="G747" s="306">
        <f t="shared" ca="1" si="330"/>
        <v>13.594636467801763</v>
      </c>
      <c r="H747" s="307">
        <f t="shared" ca="1" si="331"/>
        <v>-122.02730059163191</v>
      </c>
      <c r="I747" s="304">
        <f t="shared" ca="1" si="332"/>
        <v>122.78223092276902</v>
      </c>
      <c r="J747" s="306">
        <f t="shared" ca="1" si="333"/>
        <v>870.81250275341392</v>
      </c>
      <c r="K747" s="307">
        <f t="shared" ca="1" si="334"/>
        <v>-4.8795676816979512</v>
      </c>
      <c r="L747" s="304">
        <f t="shared" ca="1" si="319"/>
        <v>870.82617389030327</v>
      </c>
      <c r="M747" s="306">
        <f t="shared" ca="1" si="335"/>
        <v>-1.4598473122787543</v>
      </c>
      <c r="N747" s="304">
        <f t="shared" ca="1" si="336"/>
        <v>-83.643089727089347</v>
      </c>
      <c r="P747" s="310">
        <f t="shared" ca="1" si="337"/>
        <v>23</v>
      </c>
      <c r="Q747" s="304">
        <f t="shared" ca="1" si="338"/>
        <v>0</v>
      </c>
      <c r="R747" s="306">
        <f t="shared" ca="1" si="339"/>
        <v>0</v>
      </c>
      <c r="S747" s="307">
        <f t="shared" ca="1" si="340"/>
        <v>8.0749999999999993</v>
      </c>
      <c r="T747" s="304">
        <f t="shared" ca="1" si="320"/>
        <v>79.21575</v>
      </c>
      <c r="U747" s="311">
        <f t="shared" ca="1" si="321"/>
        <v>0</v>
      </c>
      <c r="V747" s="306">
        <f t="shared" ca="1" si="322"/>
        <v>1.2255978929139553</v>
      </c>
      <c r="W747" s="304">
        <f t="shared" ca="1" si="323"/>
        <v>59.62621758448897</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2.3656677029712467</v>
      </c>
      <c r="AH747" s="304">
        <f t="shared" ca="1" si="347"/>
        <v>-7.3840142487858555</v>
      </c>
    </row>
    <row r="748" spans="1:34" x14ac:dyDescent="0.2">
      <c r="A748" s="347">
        <f t="shared" ca="1" si="325"/>
        <v>1E-4</v>
      </c>
      <c r="B748" s="304">
        <f t="shared" ca="1" si="326"/>
        <v>34.703700000000303</v>
      </c>
      <c r="D748" s="306">
        <f t="shared" ca="1" si="327"/>
        <v>-0.81757350348371238</v>
      </c>
      <c r="E748" s="307">
        <f t="shared" ca="1" si="328"/>
        <v>-2.4713493562956081</v>
      </c>
      <c r="F748" s="304">
        <f t="shared" ca="1" si="329"/>
        <v>2.6030739663830817</v>
      </c>
      <c r="G748" s="306">
        <f t="shared" ca="1" si="330"/>
        <v>13.594554710451416</v>
      </c>
      <c r="H748" s="307">
        <f t="shared" ca="1" si="331"/>
        <v>-122.02754772656755</v>
      </c>
      <c r="I748" s="304">
        <f t="shared" ca="1" si="332"/>
        <v>122.782467485937</v>
      </c>
      <c r="J748" s="306">
        <f t="shared" ca="1" si="333"/>
        <v>870.81250275341392</v>
      </c>
      <c r="K748" s="307">
        <f t="shared" ca="1" si="334"/>
        <v>-4.8917704241138615</v>
      </c>
      <c r="L748" s="304">
        <f t="shared" ca="1" si="319"/>
        <v>870.82624235236892</v>
      </c>
      <c r="M748" s="306">
        <f t="shared" ca="1" si="335"/>
        <v>-1.459848196914999</v>
      </c>
      <c r="N748" s="304">
        <f t="shared" ca="1" si="336"/>
        <v>-83.643140413012574</v>
      </c>
      <c r="P748" s="310">
        <f t="shared" ca="1" si="337"/>
        <v>23</v>
      </c>
      <c r="Q748" s="304">
        <f t="shared" ca="1" si="338"/>
        <v>0</v>
      </c>
      <c r="R748" s="306">
        <f t="shared" ca="1" si="339"/>
        <v>0</v>
      </c>
      <c r="S748" s="307">
        <f t="shared" ca="1" si="340"/>
        <v>8.0749999999999993</v>
      </c>
      <c r="T748" s="304">
        <f t="shared" ca="1" si="320"/>
        <v>79.21575</v>
      </c>
      <c r="U748" s="311">
        <f t="shared" ca="1" si="321"/>
        <v>0</v>
      </c>
      <c r="V748" s="306">
        <f t="shared" ca="1" si="322"/>
        <v>1.2255993884804961</v>
      </c>
      <c r="W748" s="304">
        <f t="shared" ca="1" si="323"/>
        <v>59.626520107726343</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2.3656311993936017</v>
      </c>
      <c r="AH748" s="304">
        <f t="shared" ca="1" si="347"/>
        <v>-7.3840517132494083</v>
      </c>
    </row>
    <row r="749" spans="1:34" x14ac:dyDescent="0.2">
      <c r="A749" s="347">
        <f t="shared" ca="1" si="325"/>
        <v>1E-4</v>
      </c>
      <c r="B749" s="304">
        <f t="shared" ca="1" si="326"/>
        <v>34.703800000000307</v>
      </c>
      <c r="D749" s="306">
        <f t="shared" ca="1" si="327"/>
        <v>-0.81757115950521708</v>
      </c>
      <c r="E749" s="307">
        <f t="shared" ca="1" si="328"/>
        <v>-2.4713113992113058</v>
      </c>
      <c r="F749" s="304">
        <f t="shared" ca="1" si="329"/>
        <v>2.6030371938807266</v>
      </c>
      <c r="G749" s="306">
        <f t="shared" ca="1" si="330"/>
        <v>13.594472953335465</v>
      </c>
      <c r="H749" s="307">
        <f t="shared" ca="1" si="331"/>
        <v>-122.02779485770746</v>
      </c>
      <c r="I749" s="304">
        <f t="shared" ca="1" si="332"/>
        <v>122.78270404545465</v>
      </c>
      <c r="J749" s="306">
        <f t="shared" ca="1" si="333"/>
        <v>870.81250275341392</v>
      </c>
      <c r="K749" s="307">
        <f t="shared" ca="1" si="334"/>
        <v>-4.9039731912430753</v>
      </c>
      <c r="L749" s="304">
        <f t="shared" ca="1" si="319"/>
        <v>870.82631098556328</v>
      </c>
      <c r="M749" s="306">
        <f t="shared" ca="1" si="335"/>
        <v>-1.4598490815425147</v>
      </c>
      <c r="N749" s="304">
        <f t="shared" ca="1" si="336"/>
        <v>-83.643191098435665</v>
      </c>
      <c r="P749" s="310">
        <f t="shared" ca="1" si="337"/>
        <v>23</v>
      </c>
      <c r="Q749" s="304">
        <f t="shared" ca="1" si="338"/>
        <v>0</v>
      </c>
      <c r="R749" s="306">
        <f t="shared" ca="1" si="339"/>
        <v>0</v>
      </c>
      <c r="S749" s="307">
        <f t="shared" ca="1" si="340"/>
        <v>8.0749999999999993</v>
      </c>
      <c r="T749" s="304">
        <f t="shared" ca="1" si="320"/>
        <v>79.21575</v>
      </c>
      <c r="U749" s="311">
        <f t="shared" ca="1" si="321"/>
        <v>0</v>
      </c>
      <c r="V749" s="306">
        <f t="shared" ca="1" si="322"/>
        <v>1.2256008840518913</v>
      </c>
      <c r="W749" s="304">
        <f t="shared" ca="1" si="323"/>
        <v>59.626822628657912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2.3655946960843961</v>
      </c>
      <c r="AH749" s="304">
        <f t="shared" ca="1" si="347"/>
        <v>-7.3840891774274118</v>
      </c>
    </row>
    <row r="750" spans="1:34" x14ac:dyDescent="0.2">
      <c r="A750" s="347">
        <f t="shared" ca="1" si="325"/>
        <v>1E-4</v>
      </c>
      <c r="B750" s="304">
        <f t="shared" ca="1" si="326"/>
        <v>34.70390000000031</v>
      </c>
      <c r="D750" s="306">
        <f t="shared" ca="1" si="327"/>
        <v>-0.81756881549264915</v>
      </c>
      <c r="E750" s="307">
        <f t="shared" ca="1" si="328"/>
        <v>-2.4712734424163383</v>
      </c>
      <c r="F750" s="304">
        <f t="shared" ca="1" si="329"/>
        <v>2.6030004216784812</v>
      </c>
      <c r="G750" s="306">
        <f t="shared" ca="1" si="330"/>
        <v>13.594391196453916</v>
      </c>
      <c r="H750" s="307">
        <f t="shared" ca="1" si="331"/>
        <v>-122.0280419850517</v>
      </c>
      <c r="I750" s="304">
        <f t="shared" ca="1" si="332"/>
        <v>122.78294060132198</v>
      </c>
      <c r="J750" s="306">
        <f t="shared" ca="1" si="333"/>
        <v>870.81250275341392</v>
      </c>
      <c r="K750" s="307">
        <f t="shared" ca="1" si="334"/>
        <v>-4.9161759830852132</v>
      </c>
      <c r="L750" s="304">
        <f t="shared" ca="1" si="319"/>
        <v>870.82637978988737</v>
      </c>
      <c r="M750" s="306">
        <f t="shared" ca="1" si="335"/>
        <v>-1.4598499661613018</v>
      </c>
      <c r="N750" s="304">
        <f t="shared" ca="1" si="336"/>
        <v>-83.643241783358633</v>
      </c>
      <c r="P750" s="310">
        <f t="shared" ca="1" si="337"/>
        <v>23</v>
      </c>
      <c r="Q750" s="304">
        <f t="shared" ca="1" si="338"/>
        <v>0</v>
      </c>
      <c r="R750" s="306">
        <f t="shared" ca="1" si="339"/>
        <v>0</v>
      </c>
      <c r="S750" s="307">
        <f t="shared" ca="1" si="340"/>
        <v>8.0749999999999993</v>
      </c>
      <c r="T750" s="304">
        <f t="shared" ca="1" si="320"/>
        <v>79.21575</v>
      </c>
      <c r="U750" s="311">
        <f t="shared" ca="1" si="321"/>
        <v>0</v>
      </c>
      <c r="V750" s="306">
        <f t="shared" ca="1" si="322"/>
        <v>1.225602379628141</v>
      </c>
      <c r="W750" s="304">
        <f t="shared" ca="1" si="323"/>
        <v>59.627125147283643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2.3655581930436265</v>
      </c>
      <c r="AH750" s="304">
        <f t="shared" ca="1" si="347"/>
        <v>-7.3841266413198658</v>
      </c>
    </row>
    <row r="751" spans="1:34" x14ac:dyDescent="0.2">
      <c r="A751" s="347">
        <f t="shared" ca="1" si="325"/>
        <v>1E-4</v>
      </c>
      <c r="B751" s="304">
        <f t="shared" ca="1" si="326"/>
        <v>34.704000000000313</v>
      </c>
      <c r="D751" s="306">
        <f t="shared" ca="1" si="327"/>
        <v>-0.8175664714460068</v>
      </c>
      <c r="E751" s="307">
        <f t="shared" ca="1" si="328"/>
        <v>-2.4712354859107073</v>
      </c>
      <c r="F751" s="304">
        <f t="shared" ca="1" si="329"/>
        <v>2.6029636497763473</v>
      </c>
      <c r="G751" s="306">
        <f t="shared" ca="1" si="330"/>
        <v>13.594309439806771</v>
      </c>
      <c r="H751" s="307">
        <f t="shared" ca="1" si="331"/>
        <v>-122.02828910860029</v>
      </c>
      <c r="I751" s="304">
        <f t="shared" ca="1" si="332"/>
        <v>122.78317715353906</v>
      </c>
      <c r="J751" s="306">
        <f t="shared" ca="1" si="333"/>
        <v>870.81250275341392</v>
      </c>
      <c r="K751" s="307">
        <f t="shared" ca="1" si="334"/>
        <v>-4.928378799639896</v>
      </c>
      <c r="L751" s="304">
        <f t="shared" ca="1" si="319"/>
        <v>870.82644876534221</v>
      </c>
      <c r="M751" s="306">
        <f t="shared" ca="1" si="335"/>
        <v>-1.4598508507713601</v>
      </c>
      <c r="N751" s="304">
        <f t="shared" ca="1" si="336"/>
        <v>-83.643292467781492</v>
      </c>
      <c r="P751" s="310">
        <f t="shared" ca="1" si="337"/>
        <v>23</v>
      </c>
      <c r="Q751" s="304">
        <f t="shared" ca="1" si="338"/>
        <v>0</v>
      </c>
      <c r="R751" s="306">
        <f t="shared" ca="1" si="339"/>
        <v>0</v>
      </c>
      <c r="S751" s="307">
        <f t="shared" ca="1" si="340"/>
        <v>8.0749999999999993</v>
      </c>
      <c r="T751" s="304">
        <f t="shared" ca="1" si="320"/>
        <v>79.21575</v>
      </c>
      <c r="U751" s="311">
        <f t="shared" ca="1" si="321"/>
        <v>0</v>
      </c>
      <c r="V751" s="306">
        <f t="shared" ca="1" si="322"/>
        <v>1.2256038752092449</v>
      </c>
      <c r="W751" s="304">
        <f t="shared" ca="1" si="323"/>
        <v>59.627427663603584</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2.3655216902713008</v>
      </c>
      <c r="AH751" s="304">
        <f t="shared" ca="1" si="347"/>
        <v>-7.3841641049267679</v>
      </c>
    </row>
    <row r="752" spans="1:34" x14ac:dyDescent="0.2">
      <c r="A752" s="347">
        <f t="shared" ca="1" si="325"/>
        <v>1E-4</v>
      </c>
      <c r="B752" s="304">
        <f t="shared" ca="1" si="326"/>
        <v>34.704100000000317</v>
      </c>
      <c r="D752" s="306">
        <f t="shared" ca="1" si="327"/>
        <v>-0.81756412736529371</v>
      </c>
      <c r="E752" s="307">
        <f t="shared" ca="1" si="328"/>
        <v>-2.4711975296944084</v>
      </c>
      <c r="F752" s="304">
        <f t="shared" ca="1" si="329"/>
        <v>2.6029268781743218</v>
      </c>
      <c r="G752" s="306">
        <f t="shared" ca="1" si="330"/>
        <v>13.594227683394035</v>
      </c>
      <c r="H752" s="307">
        <f t="shared" ca="1" si="331"/>
        <v>-122.02853622835326</v>
      </c>
      <c r="I752" s="304">
        <f t="shared" ca="1" si="332"/>
        <v>122.78341370210588</v>
      </c>
      <c r="J752" s="306">
        <f t="shared" ca="1" si="333"/>
        <v>870.81250275341392</v>
      </c>
      <c r="K752" s="307">
        <f t="shared" ca="1" si="334"/>
        <v>-4.9405816409067436</v>
      </c>
      <c r="L752" s="304">
        <f t="shared" ca="1" si="319"/>
        <v>870.82651791192893</v>
      </c>
      <c r="M752" s="306">
        <f t="shared" ca="1" si="335"/>
        <v>-1.4598517353726899</v>
      </c>
      <c r="N752" s="304">
        <f t="shared" ca="1" si="336"/>
        <v>-83.643343151704244</v>
      </c>
      <c r="P752" s="310">
        <f t="shared" ca="1" si="337"/>
        <v>23</v>
      </c>
      <c r="Q752" s="304">
        <f t="shared" ca="1" si="338"/>
        <v>0</v>
      </c>
      <c r="R752" s="306">
        <f t="shared" ca="1" si="339"/>
        <v>0</v>
      </c>
      <c r="S752" s="307">
        <f t="shared" ca="1" si="340"/>
        <v>8.0749999999999993</v>
      </c>
      <c r="T752" s="304">
        <f t="shared" ca="1" si="320"/>
        <v>79.21575</v>
      </c>
      <c r="U752" s="311">
        <f t="shared" ca="1" si="321"/>
        <v>0</v>
      </c>
      <c r="V752" s="306">
        <f t="shared" ca="1" si="322"/>
        <v>1.2256053707952028</v>
      </c>
      <c r="W752" s="304">
        <f t="shared" ca="1" si="323"/>
        <v>59.627730177617671</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2.365485187767411</v>
      </c>
      <c r="AH752" s="304">
        <f t="shared" ca="1" si="347"/>
        <v>-7.3842015682481223</v>
      </c>
    </row>
    <row r="753" spans="1:34" x14ac:dyDescent="0.2">
      <c r="A753" s="347">
        <f t="shared" ca="1" si="325"/>
        <v>1E-4</v>
      </c>
      <c r="B753" s="304">
        <f t="shared" ca="1" si="326"/>
        <v>34.70420000000032</v>
      </c>
      <c r="D753" s="306">
        <f t="shared" ca="1" si="327"/>
        <v>-0.81756178325050943</v>
      </c>
      <c r="E753" s="307">
        <f t="shared" ca="1" si="328"/>
        <v>-2.4711595737674488</v>
      </c>
      <c r="F753" s="304">
        <f t="shared" ca="1" si="329"/>
        <v>2.6028901068724113</v>
      </c>
      <c r="G753" s="306">
        <f t="shared" ca="1" si="330"/>
        <v>13.59414592721571</v>
      </c>
      <c r="H753" s="307">
        <f t="shared" ca="1" si="331"/>
        <v>-122.02878334431064</v>
      </c>
      <c r="I753" s="304">
        <f t="shared" ca="1" si="332"/>
        <v>122.78365024702248</v>
      </c>
      <c r="J753" s="306">
        <f t="shared" ca="1" si="333"/>
        <v>870.81250275341392</v>
      </c>
      <c r="K753" s="307">
        <f t="shared" ca="1" si="334"/>
        <v>-4.9527845068853766</v>
      </c>
      <c r="L753" s="304">
        <f t="shared" ca="1" si="319"/>
        <v>870.82658722964823</v>
      </c>
      <c r="M753" s="306">
        <f t="shared" ca="1" si="335"/>
        <v>-1.4598526199652913</v>
      </c>
      <c r="N753" s="304">
        <f t="shared" ca="1" si="336"/>
        <v>-83.643393835126886</v>
      </c>
      <c r="P753" s="310">
        <f t="shared" ca="1" si="337"/>
        <v>23</v>
      </c>
      <c r="Q753" s="304">
        <f t="shared" ca="1" si="338"/>
        <v>0</v>
      </c>
      <c r="R753" s="306">
        <f t="shared" ca="1" si="339"/>
        <v>0</v>
      </c>
      <c r="S753" s="307">
        <f t="shared" ca="1" si="340"/>
        <v>8.0749999999999993</v>
      </c>
      <c r="T753" s="304">
        <f t="shared" ca="1" si="320"/>
        <v>79.21575</v>
      </c>
      <c r="U753" s="311">
        <f t="shared" ca="1" si="321"/>
        <v>0</v>
      </c>
      <c r="V753" s="306">
        <f t="shared" ca="1" si="322"/>
        <v>1.2256068663860151</v>
      </c>
      <c r="W753" s="304">
        <f t="shared" ca="1" si="323"/>
        <v>59.628032689325948</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2.3654486855319687</v>
      </c>
      <c r="AH753" s="304">
        <f t="shared" ca="1" si="347"/>
        <v>-7.384239031283923</v>
      </c>
    </row>
    <row r="754" spans="1:34" x14ac:dyDescent="0.2">
      <c r="A754" s="347">
        <f t="shared" ca="1" si="325"/>
        <v>1E-4</v>
      </c>
      <c r="B754" s="304">
        <f t="shared" ca="1" si="326"/>
        <v>34.704300000000323</v>
      </c>
      <c r="D754" s="306">
        <f t="shared" ca="1" si="327"/>
        <v>-0.81755943910165441</v>
      </c>
      <c r="E754" s="307">
        <f t="shared" ca="1" si="328"/>
        <v>-2.4711216181298239</v>
      </c>
      <c r="F754" s="304">
        <f t="shared" ca="1" si="329"/>
        <v>2.6028533358706119</v>
      </c>
      <c r="G754" s="306">
        <f t="shared" ca="1" si="330"/>
        <v>13.5940641712718</v>
      </c>
      <c r="H754" s="307">
        <f t="shared" ca="1" si="331"/>
        <v>-122.02903045647246</v>
      </c>
      <c r="I754" s="304">
        <f t="shared" ca="1" si="332"/>
        <v>122.78388678828887</v>
      </c>
      <c r="J754" s="306">
        <f t="shared" ca="1" si="333"/>
        <v>870.81250275341392</v>
      </c>
      <c r="K754" s="307">
        <f t="shared" ca="1" si="334"/>
        <v>-4.964987397575416</v>
      </c>
      <c r="L754" s="304">
        <f t="shared" ca="1" si="319"/>
        <v>870.82665671850134</v>
      </c>
      <c r="M754" s="306">
        <f t="shared" ca="1" si="335"/>
        <v>-1.4598535045491643</v>
      </c>
      <c r="N754" s="304">
        <f t="shared" ca="1" si="336"/>
        <v>-83.643444518049435</v>
      </c>
      <c r="P754" s="310">
        <f t="shared" ca="1" si="337"/>
        <v>23</v>
      </c>
      <c r="Q754" s="304">
        <f t="shared" ca="1" si="338"/>
        <v>0</v>
      </c>
      <c r="R754" s="306">
        <f t="shared" ca="1" si="339"/>
        <v>0</v>
      </c>
      <c r="S754" s="307">
        <f t="shared" ca="1" si="340"/>
        <v>8.0749999999999993</v>
      </c>
      <c r="T754" s="304">
        <f t="shared" ca="1" si="320"/>
        <v>79.21575</v>
      </c>
      <c r="U754" s="311">
        <f t="shared" ca="1" si="321"/>
        <v>0</v>
      </c>
      <c r="V754" s="306">
        <f t="shared" ca="1" si="322"/>
        <v>1.2256083619816818</v>
      </c>
      <c r="W754" s="304">
        <f t="shared" ca="1" si="323"/>
        <v>59.628335198728365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2.3654121835649633</v>
      </c>
      <c r="AH754" s="304">
        <f t="shared" ca="1" si="347"/>
        <v>-7.3842764940341734</v>
      </c>
    </row>
    <row r="755" spans="1:34" x14ac:dyDescent="0.2">
      <c r="A755" s="347">
        <f t="shared" ca="1" si="325"/>
        <v>1E-4</v>
      </c>
      <c r="B755" s="304">
        <f t="shared" ca="1" si="326"/>
        <v>34.704400000000327</v>
      </c>
      <c r="D755" s="306">
        <f t="shared" ca="1" si="327"/>
        <v>-0.81755709491872997</v>
      </c>
      <c r="E755" s="307">
        <f t="shared" ca="1" si="328"/>
        <v>-2.47108366278154</v>
      </c>
      <c r="F755" s="304">
        <f t="shared" ca="1" si="329"/>
        <v>2.6028165651689297</v>
      </c>
      <c r="G755" s="306">
        <f t="shared" ca="1" si="330"/>
        <v>13.593982415562309</v>
      </c>
      <c r="H755" s="307">
        <f t="shared" ca="1" si="331"/>
        <v>-122.02927756483874</v>
      </c>
      <c r="I755" s="304">
        <f t="shared" ca="1" si="332"/>
        <v>122.7841233259051</v>
      </c>
      <c r="J755" s="306">
        <f t="shared" ca="1" si="333"/>
        <v>870.81250275341392</v>
      </c>
      <c r="K755" s="307">
        <f t="shared" ca="1" si="334"/>
        <v>-4.9771903129764814</v>
      </c>
      <c r="L755" s="304">
        <f t="shared" ca="1" si="319"/>
        <v>870.82672637848918</v>
      </c>
      <c r="M755" s="306">
        <f t="shared" ca="1" si="335"/>
        <v>-1.4598543891243094</v>
      </c>
      <c r="N755" s="304">
        <f t="shared" ca="1" si="336"/>
        <v>-83.643495200471918</v>
      </c>
      <c r="P755" s="310">
        <f t="shared" ca="1" si="337"/>
        <v>23</v>
      </c>
      <c r="Q755" s="304">
        <f t="shared" ca="1" si="338"/>
        <v>0</v>
      </c>
      <c r="R755" s="306">
        <f t="shared" ca="1" si="339"/>
        <v>0</v>
      </c>
      <c r="S755" s="307">
        <f t="shared" ca="1" si="340"/>
        <v>8.0749999999999993</v>
      </c>
      <c r="T755" s="304">
        <f t="shared" ca="1" si="320"/>
        <v>79.21575</v>
      </c>
      <c r="U755" s="311">
        <f t="shared" ca="1" si="321"/>
        <v>0</v>
      </c>
      <c r="V755" s="306">
        <f t="shared" ca="1" si="322"/>
        <v>1.2256098575822021</v>
      </c>
      <c r="W755" s="304">
        <f t="shared" ca="1" si="323"/>
        <v>59.628637705824936</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2.3653756818664045</v>
      </c>
      <c r="AH755" s="304">
        <f t="shared" ca="1" si="347"/>
        <v>-7.3843139564988691</v>
      </c>
    </row>
    <row r="756" spans="1:34" x14ac:dyDescent="0.2">
      <c r="A756" s="347">
        <f t="shared" ca="1" si="325"/>
        <v>1E-4</v>
      </c>
      <c r="B756" s="304">
        <f t="shared" ca="1" si="326"/>
        <v>34.70450000000033</v>
      </c>
      <c r="D756" s="306">
        <f t="shared" ca="1" si="327"/>
        <v>-0.81755475070173467</v>
      </c>
      <c r="E756" s="307">
        <f t="shared" ca="1" si="328"/>
        <v>-2.4710457077225936</v>
      </c>
      <c r="F756" s="304">
        <f t="shared" ca="1" si="329"/>
        <v>2.6027797947673617</v>
      </c>
      <c r="G756" s="306">
        <f t="shared" ca="1" si="330"/>
        <v>13.593900660087238</v>
      </c>
      <c r="H756" s="307">
        <f t="shared" ca="1" si="331"/>
        <v>-122.02952466940951</v>
      </c>
      <c r="I756" s="304">
        <f t="shared" ca="1" si="332"/>
        <v>122.78435985987119</v>
      </c>
      <c r="J756" s="306">
        <f t="shared" ca="1" si="333"/>
        <v>870.81250275341392</v>
      </c>
      <c r="K756" s="307">
        <f t="shared" ca="1" si="334"/>
        <v>-4.9893932530881937</v>
      </c>
      <c r="L756" s="304">
        <f t="shared" ca="1" si="319"/>
        <v>870.82679620961278</v>
      </c>
      <c r="M756" s="306">
        <f t="shared" ca="1" si="335"/>
        <v>-1.4598552736907262</v>
      </c>
      <c r="N756" s="304">
        <f t="shared" ca="1" si="336"/>
        <v>-83.643545882394292</v>
      </c>
      <c r="P756" s="310">
        <f t="shared" ca="1" si="337"/>
        <v>23</v>
      </c>
      <c r="Q756" s="304">
        <f t="shared" ca="1" si="338"/>
        <v>0</v>
      </c>
      <c r="R756" s="306">
        <f t="shared" ca="1" si="339"/>
        <v>0</v>
      </c>
      <c r="S756" s="307">
        <f t="shared" ca="1" si="340"/>
        <v>8.0749999999999993</v>
      </c>
      <c r="T756" s="304">
        <f t="shared" ca="1" si="320"/>
        <v>79.21575</v>
      </c>
      <c r="U756" s="311">
        <f t="shared" ca="1" si="321"/>
        <v>0</v>
      </c>
      <c r="V756" s="306">
        <f t="shared" ca="1" si="322"/>
        <v>1.2256113531875767</v>
      </c>
      <c r="W756" s="304">
        <f t="shared" ca="1" si="323"/>
        <v>59.628940210615688</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2.3653391804362913</v>
      </c>
      <c r="AH756" s="304">
        <f t="shared" ca="1" si="347"/>
        <v>-7.384351418678011</v>
      </c>
    </row>
    <row r="757" spans="1:34" x14ac:dyDescent="0.2">
      <c r="A757" s="347">
        <f t="shared" ca="1" si="325"/>
        <v>1E-4</v>
      </c>
      <c r="B757" s="304">
        <f t="shared" ca="1" si="326"/>
        <v>34.704600000000333</v>
      </c>
      <c r="D757" s="306">
        <f t="shared" ca="1" si="327"/>
        <v>-0.81755240645067373</v>
      </c>
      <c r="E757" s="307">
        <f t="shared" ca="1" si="328"/>
        <v>-2.4710077529529828</v>
      </c>
      <c r="F757" s="304">
        <f t="shared" ca="1" si="329"/>
        <v>2.6027430246659073</v>
      </c>
      <c r="G757" s="306">
        <f t="shared" ca="1" si="330"/>
        <v>13.593818904846593</v>
      </c>
      <c r="H757" s="307">
        <f t="shared" ca="1" si="331"/>
        <v>-122.02977177018481</v>
      </c>
      <c r="I757" s="304">
        <f t="shared" ca="1" si="332"/>
        <v>122.78459639018715</v>
      </c>
      <c r="J757" s="306">
        <f t="shared" ca="1" si="333"/>
        <v>870.81250275341392</v>
      </c>
      <c r="K757" s="307">
        <f t="shared" ca="1" si="334"/>
        <v>-5.0015962179101736</v>
      </c>
      <c r="L757" s="304">
        <f t="shared" ca="1" si="319"/>
        <v>870.82686621187315</v>
      </c>
      <c r="M757" s="306">
        <f t="shared" ca="1" si="335"/>
        <v>-1.4598561582484153</v>
      </c>
      <c r="N757" s="304">
        <f t="shared" ca="1" si="336"/>
        <v>-83.643596563816615</v>
      </c>
      <c r="P757" s="310">
        <f t="shared" ca="1" si="337"/>
        <v>23</v>
      </c>
      <c r="Q757" s="304">
        <f t="shared" ca="1" si="338"/>
        <v>0</v>
      </c>
      <c r="R757" s="306">
        <f t="shared" ca="1" si="339"/>
        <v>0</v>
      </c>
      <c r="S757" s="307">
        <f t="shared" ca="1" si="340"/>
        <v>8.0749999999999993</v>
      </c>
      <c r="T757" s="304">
        <f t="shared" ca="1" si="320"/>
        <v>79.21575</v>
      </c>
      <c r="U757" s="311">
        <f t="shared" ca="1" si="321"/>
        <v>0</v>
      </c>
      <c r="V757" s="306">
        <f t="shared" ca="1" si="322"/>
        <v>1.2256128487978055</v>
      </c>
      <c r="W757" s="304">
        <f t="shared" ca="1" si="323"/>
        <v>59.62924271310056</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2.3653026792746203</v>
      </c>
      <c r="AH757" s="304">
        <f t="shared" ca="1" si="347"/>
        <v>-7.3843888805716027</v>
      </c>
    </row>
    <row r="758" spans="1:34" x14ac:dyDescent="0.2">
      <c r="A758" s="347">
        <f t="shared" ca="1" si="325"/>
        <v>1E-4</v>
      </c>
      <c r="B758" s="304">
        <f t="shared" ca="1" si="326"/>
        <v>34.704700000000337</v>
      </c>
      <c r="D758" s="306">
        <f t="shared" ca="1" si="327"/>
        <v>-0.81755006216554338</v>
      </c>
      <c r="E758" s="307">
        <f t="shared" ca="1" si="328"/>
        <v>-2.4709697984727139</v>
      </c>
      <c r="F758" s="304">
        <f t="shared" ca="1" si="329"/>
        <v>2.6027062548645725</v>
      </c>
      <c r="G758" s="306">
        <f t="shared" ca="1" si="330"/>
        <v>13.593737149840376</v>
      </c>
      <c r="H758" s="307">
        <f t="shared" ca="1" si="331"/>
        <v>-122.03001886716466</v>
      </c>
      <c r="I758" s="304">
        <f t="shared" ca="1" si="332"/>
        <v>122.78483291685302</v>
      </c>
      <c r="J758" s="306">
        <f t="shared" ca="1" si="333"/>
        <v>870.81250275341392</v>
      </c>
      <c r="K758" s="307">
        <f t="shared" ca="1" si="334"/>
        <v>-5.013799207442041</v>
      </c>
      <c r="L758" s="304">
        <f t="shared" ca="1" si="319"/>
        <v>870.8269363852711</v>
      </c>
      <c r="M758" s="306">
        <f t="shared" ca="1" si="335"/>
        <v>-1.4598570427973765</v>
      </c>
      <c r="N758" s="304">
        <f t="shared" ca="1" si="336"/>
        <v>-83.643647244738872</v>
      </c>
      <c r="P758" s="310">
        <f t="shared" ca="1" si="337"/>
        <v>23</v>
      </c>
      <c r="Q758" s="304">
        <f t="shared" ca="1" si="338"/>
        <v>0</v>
      </c>
      <c r="R758" s="306">
        <f t="shared" ca="1" si="339"/>
        <v>0</v>
      </c>
      <c r="S758" s="307">
        <f t="shared" ca="1" si="340"/>
        <v>8.0749999999999993</v>
      </c>
      <c r="T758" s="304">
        <f t="shared" ca="1" si="320"/>
        <v>79.21575</v>
      </c>
      <c r="U758" s="311">
        <f t="shared" ca="1" si="321"/>
        <v>0</v>
      </c>
      <c r="V758" s="306">
        <f t="shared" ca="1" si="322"/>
        <v>1.2256143444128882</v>
      </c>
      <c r="W758" s="304">
        <f t="shared" ca="1" si="323"/>
        <v>59.62954521327957</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2.3652661783813995</v>
      </c>
      <c r="AH758" s="304">
        <f t="shared" ca="1" si="347"/>
        <v>-7.3844263421796361</v>
      </c>
    </row>
    <row r="759" spans="1:34" x14ac:dyDescent="0.2">
      <c r="A759" s="347">
        <f t="shared" ca="1" si="325"/>
        <v>1E-4</v>
      </c>
      <c r="B759" s="304">
        <f t="shared" ca="1" si="326"/>
        <v>34.70480000000034</v>
      </c>
      <c r="D759" s="306">
        <f t="shared" ca="1" si="327"/>
        <v>-0.81754771784634728</v>
      </c>
      <c r="E759" s="307">
        <f t="shared" ca="1" si="328"/>
        <v>-2.470931844281786</v>
      </c>
      <c r="F759" s="304">
        <f t="shared" ca="1" si="329"/>
        <v>2.6026694853633563</v>
      </c>
      <c r="G759" s="306">
        <f t="shared" ca="1" si="330"/>
        <v>13.593655395068591</v>
      </c>
      <c r="H759" s="307">
        <f t="shared" ca="1" si="331"/>
        <v>-122.03026596034908</v>
      </c>
      <c r="I759" s="304">
        <f t="shared" ca="1" si="332"/>
        <v>122.78506943986883</v>
      </c>
      <c r="J759" s="306">
        <f t="shared" ca="1" si="333"/>
        <v>870.81250275341392</v>
      </c>
      <c r="K759" s="307">
        <f t="shared" ca="1" si="334"/>
        <v>-5.0260022216834166</v>
      </c>
      <c r="L759" s="304">
        <f t="shared" ca="1" si="319"/>
        <v>870.82700672980786</v>
      </c>
      <c r="M759" s="306">
        <f t="shared" ca="1" si="335"/>
        <v>-1.45985792733761</v>
      </c>
      <c r="N759" s="304">
        <f t="shared" ca="1" si="336"/>
        <v>-83.643697925161064</v>
      </c>
      <c r="P759" s="310">
        <f t="shared" ca="1" si="337"/>
        <v>23</v>
      </c>
      <c r="Q759" s="304">
        <f t="shared" ca="1" si="338"/>
        <v>0</v>
      </c>
      <c r="R759" s="306">
        <f t="shared" ca="1" si="339"/>
        <v>0</v>
      </c>
      <c r="S759" s="307">
        <f t="shared" ca="1" si="340"/>
        <v>8.0749999999999993</v>
      </c>
      <c r="T759" s="304">
        <f t="shared" ca="1" si="320"/>
        <v>79.21575</v>
      </c>
      <c r="U759" s="311">
        <f t="shared" ca="1" si="321"/>
        <v>0</v>
      </c>
      <c r="V759" s="306">
        <f t="shared" ca="1" si="322"/>
        <v>1.225615840032825</v>
      </c>
      <c r="W759" s="304">
        <f t="shared" ca="1" si="323"/>
        <v>59.629847711152735</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2.3652296777566235</v>
      </c>
      <c r="AH759" s="304">
        <f t="shared" ca="1" si="347"/>
        <v>-7.3844638035021148</v>
      </c>
    </row>
    <row r="760" spans="1:34" x14ac:dyDescent="0.2">
      <c r="A760" s="347">
        <f t="shared" ca="1" si="325"/>
        <v>1E-4</v>
      </c>
      <c r="B760" s="304">
        <f t="shared" ca="1" si="326"/>
        <v>34.704900000000343</v>
      </c>
      <c r="D760" s="306">
        <f t="shared" ca="1" si="327"/>
        <v>-0.81754537349308554</v>
      </c>
      <c r="E760" s="307">
        <f t="shared" ca="1" si="328"/>
        <v>-2.4708938903801982</v>
      </c>
      <c r="F760" s="304">
        <f t="shared" ca="1" si="329"/>
        <v>2.6026327161622596</v>
      </c>
      <c r="G760" s="306">
        <f t="shared" ca="1" si="330"/>
        <v>13.593573640531242</v>
      </c>
      <c r="H760" s="307">
        <f t="shared" ca="1" si="331"/>
        <v>-122.03051304973812</v>
      </c>
      <c r="I760" s="304">
        <f t="shared" ca="1" si="332"/>
        <v>122.78530595923461</v>
      </c>
      <c r="J760" s="306">
        <f t="shared" ca="1" si="333"/>
        <v>870.81250275341392</v>
      </c>
      <c r="K760" s="307">
        <f t="shared" ca="1" si="334"/>
        <v>-5.0382052606339212</v>
      </c>
      <c r="L760" s="304">
        <f t="shared" ca="1" si="319"/>
        <v>870.82707724548436</v>
      </c>
      <c r="M760" s="306">
        <f t="shared" ca="1" si="335"/>
        <v>-1.459858811869116</v>
      </c>
      <c r="N760" s="304">
        <f t="shared" ca="1" si="336"/>
        <v>-83.643748605083204</v>
      </c>
      <c r="P760" s="310">
        <f t="shared" ca="1" si="337"/>
        <v>23</v>
      </c>
      <c r="Q760" s="304">
        <f t="shared" ca="1" si="338"/>
        <v>0</v>
      </c>
      <c r="R760" s="306">
        <f t="shared" ca="1" si="339"/>
        <v>0</v>
      </c>
      <c r="S760" s="307">
        <f t="shared" ca="1" si="340"/>
        <v>8.0749999999999993</v>
      </c>
      <c r="T760" s="304">
        <f t="shared" ca="1" si="320"/>
        <v>79.21575</v>
      </c>
      <c r="U760" s="311">
        <f t="shared" ca="1" si="321"/>
        <v>0</v>
      </c>
      <c r="V760" s="306">
        <f t="shared" ca="1" si="322"/>
        <v>1.2256173356576154</v>
      </c>
      <c r="W760" s="304">
        <f t="shared" ca="1" si="323"/>
        <v>59.63015020672001</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2.3651931774002977</v>
      </c>
      <c r="AH760" s="304">
        <f t="shared" ca="1" si="347"/>
        <v>-7.3845012645390389</v>
      </c>
    </row>
    <row r="761" spans="1:34" x14ac:dyDescent="0.2">
      <c r="A761" s="347">
        <f t="shared" ca="1" si="325"/>
        <v>1E-4</v>
      </c>
      <c r="B761" s="304">
        <f t="shared" ca="1" si="326"/>
        <v>34.705000000000346</v>
      </c>
      <c r="D761" s="306">
        <f t="shared" ca="1" si="327"/>
        <v>-0.81754302910575782</v>
      </c>
      <c r="E761" s="307">
        <f t="shared" ca="1" si="328"/>
        <v>-2.4708559367679523</v>
      </c>
      <c r="F761" s="304">
        <f t="shared" ca="1" si="329"/>
        <v>2.6025959472612827</v>
      </c>
      <c r="G761" s="306">
        <f t="shared" ca="1" si="330"/>
        <v>13.59349188622833</v>
      </c>
      <c r="H761" s="307">
        <f t="shared" ca="1" si="331"/>
        <v>-122.03076013533179</v>
      </c>
      <c r="I761" s="304">
        <f t="shared" ca="1" si="332"/>
        <v>122.78554247495035</v>
      </c>
      <c r="J761" s="306">
        <f t="shared" ca="1" si="333"/>
        <v>870.81250275341392</v>
      </c>
      <c r="K761" s="307">
        <f t="shared" ca="1" si="334"/>
        <v>-5.0504083242931745</v>
      </c>
      <c r="L761" s="304">
        <f t="shared" ca="1" si="319"/>
        <v>870.8271479323015</v>
      </c>
      <c r="M761" s="306">
        <f t="shared" ca="1" si="335"/>
        <v>-1.4598596963918948</v>
      </c>
      <c r="N761" s="304">
        <f t="shared" ca="1" si="336"/>
        <v>-83.643799284505306</v>
      </c>
      <c r="P761" s="310">
        <f t="shared" ca="1" si="337"/>
        <v>23</v>
      </c>
      <c r="Q761" s="304">
        <f t="shared" ca="1" si="338"/>
        <v>0</v>
      </c>
      <c r="R761" s="306">
        <f t="shared" ca="1" si="339"/>
        <v>0</v>
      </c>
      <c r="S761" s="307">
        <f t="shared" ca="1" si="340"/>
        <v>8.0749999999999993</v>
      </c>
      <c r="T761" s="304">
        <f t="shared" ca="1" si="320"/>
        <v>79.21575</v>
      </c>
      <c r="U761" s="311">
        <f t="shared" ca="1" si="321"/>
        <v>0</v>
      </c>
      <c r="V761" s="306">
        <f t="shared" ca="1" si="322"/>
        <v>1.22561883128726</v>
      </c>
      <c r="W761" s="304">
        <f t="shared" ca="1" si="323"/>
        <v>59.630452699981404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2.365156677312422</v>
      </c>
      <c r="AH761" s="304">
        <f t="shared" ca="1" si="347"/>
        <v>-7.3845387252904047</v>
      </c>
    </row>
    <row r="762" spans="1:34" x14ac:dyDescent="0.2">
      <c r="A762" s="347">
        <f t="shared" ca="1" si="325"/>
        <v>1E-4</v>
      </c>
      <c r="B762" s="304">
        <f t="shared" ca="1" si="326"/>
        <v>34.70510000000035</v>
      </c>
      <c r="D762" s="306">
        <f t="shared" ca="1" si="327"/>
        <v>-0.81754068468436425</v>
      </c>
      <c r="E762" s="307">
        <f t="shared" ca="1" si="328"/>
        <v>-2.470817983445051</v>
      </c>
      <c r="F762" s="304">
        <f t="shared" ca="1" si="329"/>
        <v>2.602559178660429</v>
      </c>
      <c r="G762" s="306">
        <f t="shared" ca="1" si="330"/>
        <v>13.593410132159862</v>
      </c>
      <c r="H762" s="307">
        <f t="shared" ca="1" si="331"/>
        <v>-122.03100721713014</v>
      </c>
      <c r="I762" s="304">
        <f t="shared" ca="1" si="332"/>
        <v>122.78577898701613</v>
      </c>
      <c r="J762" s="306">
        <f t="shared" ca="1" si="333"/>
        <v>870.81250275341392</v>
      </c>
      <c r="K762" s="307">
        <f t="shared" ca="1" si="334"/>
        <v>-5.0626114126607975</v>
      </c>
      <c r="L762" s="304">
        <f t="shared" ca="1" si="319"/>
        <v>870.82721879026042</v>
      </c>
      <c r="M762" s="306">
        <f t="shared" ca="1" si="335"/>
        <v>-1.4598605809059462</v>
      </c>
      <c r="N762" s="304">
        <f t="shared" ca="1" si="336"/>
        <v>-83.643849963427371</v>
      </c>
      <c r="P762" s="310">
        <f t="shared" ca="1" si="337"/>
        <v>23</v>
      </c>
      <c r="Q762" s="304">
        <f t="shared" ca="1" si="338"/>
        <v>0</v>
      </c>
      <c r="R762" s="306">
        <f t="shared" ca="1" si="339"/>
        <v>0</v>
      </c>
      <c r="S762" s="307">
        <f t="shared" ca="1" si="340"/>
        <v>8.0749999999999993</v>
      </c>
      <c r="T762" s="304">
        <f t="shared" ca="1" si="320"/>
        <v>79.21575</v>
      </c>
      <c r="U762" s="311">
        <f t="shared" ca="1" si="321"/>
        <v>0</v>
      </c>
      <c r="V762" s="306">
        <f t="shared" ca="1" si="322"/>
        <v>1.2256203269217587</v>
      </c>
      <c r="W762" s="304">
        <f t="shared" ca="1" si="323"/>
        <v>59.630755190936945</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2.3651201774929991</v>
      </c>
      <c r="AH762" s="304">
        <f t="shared" ca="1" si="347"/>
        <v>-7.3845761857562113</v>
      </c>
    </row>
    <row r="763" spans="1:34" x14ac:dyDescent="0.2">
      <c r="A763" s="347">
        <f t="shared" ca="1" si="325"/>
        <v>1E-4</v>
      </c>
      <c r="B763" s="304">
        <f t="shared" ca="1" si="326"/>
        <v>34.705200000000353</v>
      </c>
      <c r="D763" s="306">
        <f t="shared" ca="1" si="327"/>
        <v>-0.8175383402289087</v>
      </c>
      <c r="E763" s="307">
        <f t="shared" ca="1" si="328"/>
        <v>-2.470780030411488</v>
      </c>
      <c r="F763" s="304">
        <f t="shared" ca="1" si="329"/>
        <v>2.6025224103596942</v>
      </c>
      <c r="G763" s="306">
        <f t="shared" ca="1" si="330"/>
        <v>13.59332837832584</v>
      </c>
      <c r="H763" s="307">
        <f t="shared" ca="1" si="331"/>
        <v>-122.03125429513318</v>
      </c>
      <c r="I763" s="304">
        <f t="shared" ca="1" si="332"/>
        <v>122.78601549543197</v>
      </c>
      <c r="J763" s="306">
        <f t="shared" ca="1" si="333"/>
        <v>870.81250275341392</v>
      </c>
      <c r="K763" s="307">
        <f t="shared" ca="1" si="334"/>
        <v>-5.0748145257364108</v>
      </c>
      <c r="L763" s="304">
        <f t="shared" ca="1" si="319"/>
        <v>870.82728981936202</v>
      </c>
      <c r="M763" s="306">
        <f t="shared" ca="1" si="335"/>
        <v>-1.4598614654112705</v>
      </c>
      <c r="N763" s="304">
        <f t="shared" ca="1" si="336"/>
        <v>-83.643900641849413</v>
      </c>
      <c r="P763" s="310">
        <f t="shared" ca="1" si="337"/>
        <v>23</v>
      </c>
      <c r="Q763" s="304">
        <f t="shared" ca="1" si="338"/>
        <v>0</v>
      </c>
      <c r="R763" s="306">
        <f t="shared" ca="1" si="339"/>
        <v>0</v>
      </c>
      <c r="S763" s="307">
        <f t="shared" ca="1" si="340"/>
        <v>8.0749999999999993</v>
      </c>
      <c r="T763" s="304">
        <f t="shared" ca="1" si="320"/>
        <v>79.21575</v>
      </c>
      <c r="U763" s="311">
        <f t="shared" ca="1" si="321"/>
        <v>0</v>
      </c>
      <c r="V763" s="306">
        <f t="shared" ca="1" si="322"/>
        <v>1.2256218225611109</v>
      </c>
      <c r="W763" s="304">
        <f t="shared" ca="1" si="323"/>
        <v>59.631057679586618</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2.3650836779420237</v>
      </c>
      <c r="AH763" s="304">
        <f t="shared" ca="1" si="347"/>
        <v>-7.3846136459364642</v>
      </c>
    </row>
    <row r="764" spans="1:34" x14ac:dyDescent="0.2">
      <c r="A764" s="347">
        <f t="shared" ca="1" si="325"/>
        <v>1E-4</v>
      </c>
      <c r="B764" s="304">
        <f t="shared" ca="1" si="326"/>
        <v>34.705300000000356</v>
      </c>
      <c r="D764" s="306">
        <f t="shared" ca="1" si="327"/>
        <v>-0.8175359957393894</v>
      </c>
      <c r="E764" s="307">
        <f t="shared" ca="1" si="328"/>
        <v>-2.4707420776672668</v>
      </c>
      <c r="F764" s="304">
        <f t="shared" ca="1" si="329"/>
        <v>2.6024856423590808</v>
      </c>
      <c r="G764" s="306">
        <f t="shared" ca="1" si="330"/>
        <v>13.593246624726266</v>
      </c>
      <c r="H764" s="307">
        <f t="shared" ca="1" si="331"/>
        <v>-122.03150136934094</v>
      </c>
      <c r="I764" s="304">
        <f t="shared" ca="1" si="332"/>
        <v>122.78625200019786</v>
      </c>
      <c r="J764" s="306">
        <f t="shared" ca="1" si="333"/>
        <v>870.81250275341392</v>
      </c>
      <c r="K764" s="307">
        <f t="shared" ca="1" si="334"/>
        <v>-5.0870176635196342</v>
      </c>
      <c r="L764" s="304">
        <f t="shared" ca="1" si="319"/>
        <v>870.82736101960734</v>
      </c>
      <c r="M764" s="306">
        <f t="shared" ca="1" si="335"/>
        <v>-1.4598623499078678</v>
      </c>
      <c r="N764" s="304">
        <f t="shared" ca="1" si="336"/>
        <v>-83.643951319771432</v>
      </c>
      <c r="P764" s="310">
        <f t="shared" ca="1" si="337"/>
        <v>23</v>
      </c>
      <c r="Q764" s="304">
        <f t="shared" ca="1" si="338"/>
        <v>0</v>
      </c>
      <c r="R764" s="306">
        <f t="shared" ca="1" si="339"/>
        <v>0</v>
      </c>
      <c r="S764" s="307">
        <f t="shared" ca="1" si="340"/>
        <v>8.0749999999999993</v>
      </c>
      <c r="T764" s="304">
        <f t="shared" ca="1" si="320"/>
        <v>79.21575</v>
      </c>
      <c r="U764" s="311">
        <f t="shared" ca="1" si="321"/>
        <v>0</v>
      </c>
      <c r="V764" s="306">
        <f t="shared" ca="1" si="322"/>
        <v>1.2256233182053171</v>
      </c>
      <c r="W764" s="304">
        <f t="shared" ca="1" si="323"/>
        <v>59.631360165930396</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2.3650471786595002</v>
      </c>
      <c r="AH764" s="304">
        <f t="shared" ca="1" si="347"/>
        <v>-7.3846511058311606</v>
      </c>
    </row>
    <row r="765" spans="1:34" x14ac:dyDescent="0.2">
      <c r="A765" s="347">
        <f t="shared" ca="1" si="325"/>
        <v>1E-4</v>
      </c>
      <c r="B765" s="304">
        <f t="shared" ca="1" si="326"/>
        <v>34.70540000000036</v>
      </c>
      <c r="D765" s="306">
        <f t="shared" ca="1" si="327"/>
        <v>-0.81753365121580768</v>
      </c>
      <c r="E765" s="307">
        <f t="shared" ca="1" si="328"/>
        <v>-2.4707041252123911</v>
      </c>
      <c r="F765" s="304">
        <f t="shared" ca="1" si="329"/>
        <v>2.602448874658593</v>
      </c>
      <c r="G765" s="306">
        <f t="shared" ca="1" si="330"/>
        <v>13.593164871361145</v>
      </c>
      <c r="H765" s="307">
        <f t="shared" ca="1" si="331"/>
        <v>-122.03174843975347</v>
      </c>
      <c r="I765" s="304">
        <f t="shared" ca="1" si="332"/>
        <v>122.78648850131385</v>
      </c>
      <c r="J765" s="306">
        <f t="shared" ca="1" si="333"/>
        <v>870.81250275341392</v>
      </c>
      <c r="K765" s="307">
        <f t="shared" ca="1" si="334"/>
        <v>-5.0992208260100886</v>
      </c>
      <c r="L765" s="304">
        <f t="shared" ca="1" si="319"/>
        <v>870.82743239099727</v>
      </c>
      <c r="M765" s="306">
        <f t="shared" ca="1" si="335"/>
        <v>-1.4598632343957383</v>
      </c>
      <c r="N765" s="304">
        <f t="shared" ca="1" si="336"/>
        <v>-83.644001997193442</v>
      </c>
      <c r="P765" s="310">
        <f t="shared" ca="1" si="337"/>
        <v>23</v>
      </c>
      <c r="Q765" s="304">
        <f t="shared" ca="1" si="338"/>
        <v>0</v>
      </c>
      <c r="R765" s="306">
        <f t="shared" ca="1" si="339"/>
        <v>0</v>
      </c>
      <c r="S765" s="307">
        <f t="shared" ca="1" si="340"/>
        <v>8.0749999999999993</v>
      </c>
      <c r="T765" s="304">
        <f t="shared" ca="1" si="320"/>
        <v>79.21575</v>
      </c>
      <c r="U765" s="311">
        <f t="shared" ca="1" si="321"/>
        <v>0</v>
      </c>
      <c r="V765" s="306">
        <f t="shared" ca="1" si="322"/>
        <v>1.2256248138543773</v>
      </c>
      <c r="W765" s="304">
        <f t="shared" ca="1" si="323"/>
        <v>59.63166264996827</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2.3650106796454287</v>
      </c>
      <c r="AH765" s="304">
        <f t="shared" ca="1" si="347"/>
        <v>-7.3846885654402969</v>
      </c>
    </row>
    <row r="766" spans="1:34" x14ac:dyDescent="0.2">
      <c r="A766" s="347">
        <f t="shared" ca="1" si="325"/>
        <v>1E-4</v>
      </c>
      <c r="B766" s="304">
        <f t="shared" ca="1" si="326"/>
        <v>34.705500000000363</v>
      </c>
      <c r="D766" s="306">
        <f t="shared" ca="1" si="327"/>
        <v>-0.81753130665816365</v>
      </c>
      <c r="E766" s="307">
        <f t="shared" ca="1" si="328"/>
        <v>-2.47066617304686</v>
      </c>
      <c r="F766" s="304">
        <f t="shared" ca="1" si="329"/>
        <v>2.60241210725823</v>
      </c>
      <c r="G766" s="306">
        <f t="shared" ca="1" si="330"/>
        <v>13.59308311823048</v>
      </c>
      <c r="H766" s="307">
        <f t="shared" ca="1" si="331"/>
        <v>-122.03199550637078</v>
      </c>
      <c r="I766" s="304">
        <f t="shared" ca="1" si="332"/>
        <v>122.78672499877997</v>
      </c>
      <c r="J766" s="306">
        <f t="shared" ca="1" si="333"/>
        <v>870.81250275341392</v>
      </c>
      <c r="K766" s="307">
        <f t="shared" ca="1" si="334"/>
        <v>-5.1114240132073947</v>
      </c>
      <c r="L766" s="304">
        <f t="shared" ca="1" si="319"/>
        <v>870.82750393353285</v>
      </c>
      <c r="M766" s="306">
        <f t="shared" ca="1" si="335"/>
        <v>-1.459864118874882</v>
      </c>
      <c r="N766" s="304">
        <f t="shared" ca="1" si="336"/>
        <v>-83.644052674115443</v>
      </c>
      <c r="P766" s="310">
        <f t="shared" ca="1" si="337"/>
        <v>23</v>
      </c>
      <c r="Q766" s="304">
        <f t="shared" ca="1" si="338"/>
        <v>0</v>
      </c>
      <c r="R766" s="306">
        <f t="shared" ca="1" si="339"/>
        <v>0</v>
      </c>
      <c r="S766" s="307">
        <f t="shared" ca="1" si="340"/>
        <v>8.0749999999999993</v>
      </c>
      <c r="T766" s="304">
        <f t="shared" ca="1" si="320"/>
        <v>79.21575</v>
      </c>
      <c r="U766" s="311">
        <f t="shared" ca="1" si="321"/>
        <v>0</v>
      </c>
      <c r="V766" s="306">
        <f t="shared" ca="1" si="322"/>
        <v>1.2256263095082911</v>
      </c>
      <c r="W766" s="304">
        <f t="shared" ca="1" si="323"/>
        <v>59.631965131700262</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2.3649741808998144</v>
      </c>
      <c r="AH766" s="304">
        <f t="shared" ca="1" si="347"/>
        <v>-7.3847260247638733</v>
      </c>
    </row>
    <row r="767" spans="1:34" x14ac:dyDescent="0.2">
      <c r="A767" s="347">
        <f t="shared" ca="1" si="325"/>
        <v>1E-4</v>
      </c>
      <c r="B767" s="304">
        <f t="shared" ca="1" si="326"/>
        <v>34.705600000000366</v>
      </c>
      <c r="D767" s="306">
        <f t="shared" ca="1" si="327"/>
        <v>-0.8175289620664592</v>
      </c>
      <c r="E767" s="307">
        <f t="shared" ca="1" si="328"/>
        <v>-2.4706282211706725</v>
      </c>
      <c r="F767" s="304">
        <f t="shared" ca="1" si="329"/>
        <v>2.6023753401579919</v>
      </c>
      <c r="G767" s="306">
        <f t="shared" ca="1" si="330"/>
        <v>13.593001365334272</v>
      </c>
      <c r="H767" s="307">
        <f t="shared" ca="1" si="331"/>
        <v>-122.03224256919289</v>
      </c>
      <c r="I767" s="304">
        <f t="shared" ca="1" si="332"/>
        <v>122.78696149259625</v>
      </c>
      <c r="J767" s="306">
        <f t="shared" ca="1" si="333"/>
        <v>870.81250275341392</v>
      </c>
      <c r="K767" s="307">
        <f t="shared" ca="1" si="334"/>
        <v>-5.1236272251111732</v>
      </c>
      <c r="L767" s="304">
        <f t="shared" ca="1" si="319"/>
        <v>870.82757564721521</v>
      </c>
      <c r="M767" s="306">
        <f t="shared" ca="1" si="335"/>
        <v>-1.4598650033452991</v>
      </c>
      <c r="N767" s="304">
        <f t="shared" ca="1" si="336"/>
        <v>-83.644103350537449</v>
      </c>
      <c r="P767" s="310">
        <f t="shared" ca="1" si="337"/>
        <v>23</v>
      </c>
      <c r="Q767" s="304">
        <f t="shared" ca="1" si="338"/>
        <v>0</v>
      </c>
      <c r="R767" s="306">
        <f t="shared" ca="1" si="339"/>
        <v>0</v>
      </c>
      <c r="S767" s="307">
        <f t="shared" ca="1" si="340"/>
        <v>8.0749999999999993</v>
      </c>
      <c r="T767" s="304">
        <f t="shared" ca="1" si="320"/>
        <v>79.21575</v>
      </c>
      <c r="U767" s="311">
        <f t="shared" ca="1" si="321"/>
        <v>0</v>
      </c>
      <c r="V767" s="306">
        <f t="shared" ca="1" si="322"/>
        <v>1.2256278051670584</v>
      </c>
      <c r="W767" s="304">
        <f t="shared" ca="1" si="323"/>
        <v>59.632267611126352</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2.3649376824226529</v>
      </c>
      <c r="AH767" s="304">
        <f t="shared" ca="1" si="347"/>
        <v>-7.3847634838018905</v>
      </c>
    </row>
    <row r="768" spans="1:34" x14ac:dyDescent="0.2">
      <c r="A768" s="347">
        <f t="shared" ca="1" si="325"/>
        <v>1E-4</v>
      </c>
      <c r="B768" s="304">
        <f t="shared" ca="1" si="326"/>
        <v>34.70570000000037</v>
      </c>
      <c r="D768" s="306">
        <f t="shared" ca="1" si="327"/>
        <v>-0.81752661744069433</v>
      </c>
      <c r="E768" s="307">
        <f t="shared" ca="1" si="328"/>
        <v>-2.4705902695838304</v>
      </c>
      <c r="F768" s="304">
        <f t="shared" ca="1" si="329"/>
        <v>2.6023385733578803</v>
      </c>
      <c r="G768" s="306">
        <f t="shared" ca="1" si="330"/>
        <v>13.592919612672528</v>
      </c>
      <c r="H768" s="307">
        <f t="shared" ca="1" si="331"/>
        <v>-122.03248962821985</v>
      </c>
      <c r="I768" s="304">
        <f t="shared" ca="1" si="332"/>
        <v>122.78719798276269</v>
      </c>
      <c r="J768" s="306">
        <f t="shared" ca="1" si="333"/>
        <v>870.81250275341392</v>
      </c>
      <c r="K768" s="307">
        <f t="shared" ca="1" si="334"/>
        <v>-5.135830461721044</v>
      </c>
      <c r="L768" s="304">
        <f t="shared" ca="1" si="319"/>
        <v>870.82764753204526</v>
      </c>
      <c r="M768" s="306">
        <f t="shared" ca="1" si="335"/>
        <v>-1.4598658878069897</v>
      </c>
      <c r="N768" s="304">
        <f t="shared" ca="1" si="336"/>
        <v>-83.644154026459461</v>
      </c>
      <c r="P768" s="310">
        <f t="shared" ca="1" si="337"/>
        <v>23</v>
      </c>
      <c r="Q768" s="304">
        <f t="shared" ca="1" si="338"/>
        <v>0</v>
      </c>
      <c r="R768" s="306">
        <f t="shared" ca="1" si="339"/>
        <v>0</v>
      </c>
      <c r="S768" s="307">
        <f t="shared" ca="1" si="340"/>
        <v>8.0749999999999993</v>
      </c>
      <c r="T768" s="304">
        <f t="shared" ca="1" si="320"/>
        <v>79.21575</v>
      </c>
      <c r="U768" s="311">
        <f t="shared" ca="1" si="321"/>
        <v>0</v>
      </c>
      <c r="V768" s="306">
        <f t="shared" ca="1" si="322"/>
        <v>1.2256293008306796</v>
      </c>
      <c r="W768" s="304">
        <f t="shared" ca="1" si="323"/>
        <v>59.632570088246538</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2.3649011842139487</v>
      </c>
      <c r="AH768" s="304">
        <f t="shared" ca="1" si="347"/>
        <v>-7.3848009425543477</v>
      </c>
    </row>
    <row r="769" spans="1:34" x14ac:dyDescent="0.2">
      <c r="A769" s="347">
        <f t="shared" ca="1" si="325"/>
        <v>1E-4</v>
      </c>
      <c r="B769" s="304">
        <f t="shared" ca="1" si="326"/>
        <v>34.705800000000373</v>
      </c>
      <c r="D769" s="306">
        <f t="shared" ca="1" si="327"/>
        <v>-0.81752427278087059</v>
      </c>
      <c r="E769" s="307">
        <f t="shared" ca="1" si="328"/>
        <v>-2.4705523182863338</v>
      </c>
      <c r="F769" s="304">
        <f t="shared" ca="1" si="329"/>
        <v>2.6023018068578958</v>
      </c>
      <c r="G769" s="306">
        <f t="shared" ca="1" si="330"/>
        <v>13.59283786024525</v>
      </c>
      <c r="H769" s="307">
        <f t="shared" ca="1" si="331"/>
        <v>-122.03273668345167</v>
      </c>
      <c r="I769" s="304">
        <f t="shared" ca="1" si="332"/>
        <v>122.78743446927933</v>
      </c>
      <c r="J769" s="306">
        <f t="shared" ca="1" si="333"/>
        <v>870.81250275341392</v>
      </c>
      <c r="K769" s="307">
        <f t="shared" ca="1" si="334"/>
        <v>-5.1480337230366278</v>
      </c>
      <c r="L769" s="304">
        <f t="shared" ca="1" si="319"/>
        <v>870.82771958802391</v>
      </c>
      <c r="M769" s="306">
        <f t="shared" ca="1" si="335"/>
        <v>-1.4598667722599539</v>
      </c>
      <c r="N769" s="304">
        <f t="shared" ca="1" si="336"/>
        <v>-83.644204701881478</v>
      </c>
      <c r="P769" s="310">
        <f t="shared" ca="1" si="337"/>
        <v>23</v>
      </c>
      <c r="Q769" s="304">
        <f t="shared" ca="1" si="338"/>
        <v>0</v>
      </c>
      <c r="R769" s="306">
        <f t="shared" ca="1" si="339"/>
        <v>0</v>
      </c>
      <c r="S769" s="307">
        <f t="shared" ca="1" si="340"/>
        <v>8.0749999999999993</v>
      </c>
      <c r="T769" s="304">
        <f t="shared" ca="1" si="320"/>
        <v>79.21575</v>
      </c>
      <c r="U769" s="311">
        <f t="shared" ca="1" si="321"/>
        <v>0</v>
      </c>
      <c r="V769" s="306">
        <f t="shared" ca="1" si="322"/>
        <v>1.2256307964991544</v>
      </c>
      <c r="W769" s="304">
        <f t="shared" ca="1" si="323"/>
        <v>59.632872563060793</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2.3648646862737008</v>
      </c>
      <c r="AH769" s="304">
        <f t="shared" ca="1" si="347"/>
        <v>-7.384838401021244</v>
      </c>
    </row>
    <row r="770" spans="1:34" x14ac:dyDescent="0.2">
      <c r="A770" s="347">
        <f t="shared" ca="1" si="325"/>
        <v>1E-4</v>
      </c>
      <c r="B770" s="304">
        <f t="shared" ca="1" si="326"/>
        <v>34.705900000000376</v>
      </c>
      <c r="D770" s="306">
        <f t="shared" ca="1" si="327"/>
        <v>-0.81752192808698787</v>
      </c>
      <c r="E770" s="307">
        <f t="shared" ca="1" si="328"/>
        <v>-2.4705143672781871</v>
      </c>
      <c r="F770" s="304">
        <f t="shared" ca="1" si="329"/>
        <v>2.6022650406580432</v>
      </c>
      <c r="G770" s="306">
        <f t="shared" ca="1" si="330"/>
        <v>13.592756108052441</v>
      </c>
      <c r="H770" s="307">
        <f t="shared" ca="1" si="331"/>
        <v>-122.0329837348884</v>
      </c>
      <c r="I770" s="304">
        <f t="shared" ca="1" si="332"/>
        <v>122.78767095214623</v>
      </c>
      <c r="J770" s="306">
        <f t="shared" ca="1" si="333"/>
        <v>870.81250275341392</v>
      </c>
      <c r="K770" s="307">
        <f t="shared" ca="1" si="334"/>
        <v>-5.1602370090575445</v>
      </c>
      <c r="L770" s="304">
        <f t="shared" ca="1" si="319"/>
        <v>870.8277918151523</v>
      </c>
      <c r="M770" s="306">
        <f t="shared" ca="1" si="335"/>
        <v>-1.4598676567041919</v>
      </c>
      <c r="N770" s="304">
        <f t="shared" ca="1" si="336"/>
        <v>-83.644255376803542</v>
      </c>
      <c r="P770" s="310">
        <f t="shared" ca="1" si="337"/>
        <v>23</v>
      </c>
      <c r="Q770" s="304">
        <f t="shared" ca="1" si="338"/>
        <v>0</v>
      </c>
      <c r="R770" s="306">
        <f t="shared" ca="1" si="339"/>
        <v>0</v>
      </c>
      <c r="S770" s="307">
        <f t="shared" ca="1" si="340"/>
        <v>8.0749999999999993</v>
      </c>
      <c r="T770" s="304">
        <f t="shared" ca="1" si="320"/>
        <v>79.21575</v>
      </c>
      <c r="U770" s="311">
        <f t="shared" ca="1" si="321"/>
        <v>0</v>
      </c>
      <c r="V770" s="306">
        <f t="shared" ca="1" si="322"/>
        <v>1.2256322921724832</v>
      </c>
      <c r="W770" s="304">
        <f t="shared" ca="1" si="323"/>
        <v>59.633175035569174</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2.3648281886019129</v>
      </c>
      <c r="AH770" s="304">
        <f t="shared" ca="1" si="347"/>
        <v>-7.3848758592025758</v>
      </c>
    </row>
    <row r="771" spans="1:34" x14ac:dyDescent="0.2">
      <c r="A771" s="347">
        <f t="shared" ca="1" si="325"/>
        <v>1E-4</v>
      </c>
      <c r="B771" s="304">
        <f t="shared" ca="1" si="326"/>
        <v>34.70600000000038</v>
      </c>
      <c r="D771" s="306">
        <f t="shared" ca="1" si="327"/>
        <v>-0.81751958335904684</v>
      </c>
      <c r="E771" s="307">
        <f t="shared" ca="1" si="328"/>
        <v>-2.4704764165593822</v>
      </c>
      <c r="F771" s="304">
        <f t="shared" ca="1" si="329"/>
        <v>2.602228274758315</v>
      </c>
      <c r="G771" s="306">
        <f t="shared" ca="1" si="330"/>
        <v>13.592674356094106</v>
      </c>
      <c r="H771" s="307">
        <f t="shared" ca="1" si="331"/>
        <v>-122.03323078253005</v>
      </c>
      <c r="I771" s="304">
        <f t="shared" ca="1" si="332"/>
        <v>122.78790743136337</v>
      </c>
      <c r="J771" s="306">
        <f t="shared" ca="1" si="333"/>
        <v>870.81250275341392</v>
      </c>
      <c r="K771" s="307">
        <f t="shared" ca="1" si="334"/>
        <v>-5.1724403197834157</v>
      </c>
      <c r="L771" s="304">
        <f t="shared" ca="1" si="319"/>
        <v>870.82786421343121</v>
      </c>
      <c r="M771" s="306">
        <f t="shared" ca="1" si="335"/>
        <v>-1.4598685411397037</v>
      </c>
      <c r="N771" s="304">
        <f t="shared" ca="1" si="336"/>
        <v>-83.644306051225612</v>
      </c>
      <c r="P771" s="310">
        <f t="shared" ca="1" si="337"/>
        <v>23</v>
      </c>
      <c r="Q771" s="304">
        <f t="shared" ca="1" si="338"/>
        <v>0</v>
      </c>
      <c r="R771" s="306">
        <f t="shared" ca="1" si="339"/>
        <v>0</v>
      </c>
      <c r="S771" s="307">
        <f t="shared" ca="1" si="340"/>
        <v>8.0749999999999993</v>
      </c>
      <c r="T771" s="304">
        <f t="shared" ca="1" si="320"/>
        <v>79.21575</v>
      </c>
      <c r="U771" s="311">
        <f t="shared" ca="1" si="321"/>
        <v>0</v>
      </c>
      <c r="V771" s="306">
        <f t="shared" ca="1" si="322"/>
        <v>1.2256337878506653</v>
      </c>
      <c r="W771" s="304">
        <f t="shared" ca="1" si="323"/>
        <v>59.633477505771623</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2.3647916911985778</v>
      </c>
      <c r="AH771" s="304">
        <f t="shared" ca="1" si="347"/>
        <v>-7.3849133170983503</v>
      </c>
    </row>
    <row r="772" spans="1:34" x14ac:dyDescent="0.2">
      <c r="A772" s="347">
        <f t="shared" ca="1" si="325"/>
        <v>1E-4</v>
      </c>
      <c r="B772" s="304">
        <f t="shared" ca="1" si="326"/>
        <v>34.706100000000383</v>
      </c>
      <c r="D772" s="306">
        <f t="shared" ca="1" si="327"/>
        <v>-0.81751723859705028</v>
      </c>
      <c r="E772" s="307">
        <f t="shared" ca="1" si="328"/>
        <v>-2.4704384661299272</v>
      </c>
      <c r="F772" s="304">
        <f t="shared" ca="1" si="329"/>
        <v>2.6021915091587196</v>
      </c>
      <c r="G772" s="306">
        <f t="shared" ca="1" si="330"/>
        <v>13.592592604370246</v>
      </c>
      <c r="H772" s="307">
        <f t="shared" ca="1" si="331"/>
        <v>-122.03347782637667</v>
      </c>
      <c r="I772" s="304">
        <f t="shared" ca="1" si="332"/>
        <v>122.7881439069308</v>
      </c>
      <c r="J772" s="306">
        <f t="shared" ca="1" si="333"/>
        <v>870.81250275341392</v>
      </c>
      <c r="K772" s="307">
        <f t="shared" ca="1" si="334"/>
        <v>-5.1846436552138613</v>
      </c>
      <c r="L772" s="304">
        <f t="shared" ref="L772:L835" ca="1" si="348">SQRT(pos_x^2+pos_z^2)</f>
        <v>870.8279367828618</v>
      </c>
      <c r="M772" s="306">
        <f t="shared" ca="1" si="335"/>
        <v>-1.4598694255664897</v>
      </c>
      <c r="N772" s="304">
        <f t="shared" ca="1" si="336"/>
        <v>-83.644356725147745</v>
      </c>
      <c r="P772" s="310">
        <f t="shared" ca="1" si="337"/>
        <v>23</v>
      </c>
      <c r="Q772" s="304">
        <f t="shared" ca="1" si="338"/>
        <v>0</v>
      </c>
      <c r="R772" s="306">
        <f t="shared" ca="1" si="339"/>
        <v>0</v>
      </c>
      <c r="S772" s="307">
        <f t="shared" ca="1" si="340"/>
        <v>8.0749999999999993</v>
      </c>
      <c r="T772" s="304">
        <f t="shared" ref="T772:T835" ca="1" si="349">m*g</f>
        <v>79.21575</v>
      </c>
      <c r="U772" s="311">
        <f t="shared" ref="U772:U835" ca="1" si="350">IF(pos_xz&lt;L_rampe,Poids*COS(Beta),0)</f>
        <v>0</v>
      </c>
      <c r="V772" s="306">
        <f t="shared" ref="V772:V835" ca="1" si="351">Rho_moyen*(20000-Alt_rampe-pos_z)/(20000+Alt_rampe+pos_z)</f>
        <v>1.2256352835337012</v>
      </c>
      <c r="W772" s="304">
        <f t="shared" ref="W772:W835" ca="1" si="352">1/2*Rho*Sref*Cx*vit_xz^2</f>
        <v>59.633779973668155</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2.3647551940637062</v>
      </c>
      <c r="AH772" s="304">
        <f t="shared" ca="1" si="347"/>
        <v>-7.3849507747085603</v>
      </c>
    </row>
    <row r="773" spans="1:34" x14ac:dyDescent="0.2">
      <c r="A773" s="347">
        <f t="shared" ref="A773:A836" ca="1" si="354">IF(B772+0.01&lt;=T_ini+ROUNDUP(Temps_fin_propu,0), 0.01, IF(K772&gt;0, 0.1, 0.0001))</f>
        <v>1E-4</v>
      </c>
      <c r="B773" s="304">
        <f t="shared" ref="B773:B836" ca="1" si="355">B772+pas</f>
        <v>34.706200000000386</v>
      </c>
      <c r="D773" s="306">
        <f t="shared" ref="D773:D836" ca="1" si="356">IF(AND(L772&lt;L_rampe,Poussee&lt;Poids*SIN(M772)),0,(-W772+Poussee)/m*COS(M772)-U772/m*SIN(M772))</f>
        <v>-0.81751489380099529</v>
      </c>
      <c r="E773" s="307">
        <f t="shared" ref="E773:E836" ca="1" si="357">IF(AND(L772&lt;L_rampe,Poussee&lt;Poids*SIN(M772)),0,(-W772+Poussee)/m*SIN(M772)+U772/m*COS(M772)-Poids/m)</f>
        <v>-2.4704005159898186</v>
      </c>
      <c r="F773" s="304">
        <f t="shared" ref="F773:F836" ca="1" si="358">SQRT(acc_x^2+acc_z^2)</f>
        <v>2.6021547438592529</v>
      </c>
      <c r="G773" s="306">
        <f t="shared" ref="G773:G836" ca="1" si="359">G772+acc_x*pas</f>
        <v>13.592510852880865</v>
      </c>
      <c r="H773" s="307">
        <f t="shared" ref="H773:H836" ca="1" si="360">H772+acc_z*pas</f>
        <v>-122.03372486642827</v>
      </c>
      <c r="I773" s="304">
        <f t="shared" ref="I773:I836" ca="1" si="361">SQRT(vit_x^2+vit_z^2)</f>
        <v>122.78838037884854</v>
      </c>
      <c r="J773" s="306">
        <f t="shared" ref="J773:J836" ca="1" si="362">J772+0.5*(vit_x+G772)*pas*(K772&gt;=0)</f>
        <v>870.81250275341392</v>
      </c>
      <c r="K773" s="307">
        <f t="shared" ref="K773:K836" ca="1" si="363">K772+0.5*(vit_z+H772)*pas</f>
        <v>-5.1968470153485011</v>
      </c>
      <c r="L773" s="304">
        <f t="shared" ca="1" si="348"/>
        <v>870.82800952344519</v>
      </c>
      <c r="M773" s="306">
        <f t="shared" ref="M773:M836" ca="1" si="364">IF(AND(L772&gt;L_rampe,G773&gt;0),ATAN2(G773,H773),$M$4)</f>
        <v>-1.4598703099845498</v>
      </c>
      <c r="N773" s="304">
        <f t="shared" ref="N773:N836" ca="1" si="365">DEGREES(Beta)</f>
        <v>-83.644407398569911</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8.0749999999999993</v>
      </c>
      <c r="T773" s="304">
        <f t="shared" ca="1" si="349"/>
        <v>79.21575</v>
      </c>
      <c r="U773" s="311">
        <f t="shared" ca="1" si="350"/>
        <v>0</v>
      </c>
      <c r="V773" s="306">
        <f t="shared" ca="1" si="351"/>
        <v>1.2256367792215901</v>
      </c>
      <c r="W773" s="304">
        <f t="shared" ca="1" si="352"/>
        <v>59.634082439258734</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2.3647186971972936</v>
      </c>
      <c r="AH773" s="304">
        <f t="shared" ref="AH773:AH836" ca="1" si="376">IF(AND(L772&lt;L_rampe,Poussee&lt;Poids*SIN(M772)), g*SIN(M772), (-W772+Poussee)/m)</f>
        <v>-7.3849882320332085</v>
      </c>
    </row>
    <row r="774" spans="1:34" x14ac:dyDescent="0.2">
      <c r="A774" s="347">
        <f t="shared" ca="1" si="354"/>
        <v>1E-4</v>
      </c>
      <c r="B774" s="304">
        <f t="shared" ca="1" si="355"/>
        <v>34.70630000000039</v>
      </c>
      <c r="D774" s="306">
        <f t="shared" ca="1" si="356"/>
        <v>-0.81751254897088454</v>
      </c>
      <c r="E774" s="307">
        <f t="shared" ca="1" si="357"/>
        <v>-2.4703625661390625</v>
      </c>
      <c r="F774" s="304">
        <f t="shared" ca="1" si="358"/>
        <v>2.6021179788599222</v>
      </c>
      <c r="G774" s="306">
        <f t="shared" ca="1" si="359"/>
        <v>13.592429101625969</v>
      </c>
      <c r="H774" s="307">
        <f t="shared" ca="1" si="360"/>
        <v>-122.03397190268488</v>
      </c>
      <c r="I774" s="304">
        <f t="shared" ca="1" si="361"/>
        <v>122.78861684711663</v>
      </c>
      <c r="J774" s="306">
        <f t="shared" ca="1" si="362"/>
        <v>870.81250275341392</v>
      </c>
      <c r="K774" s="307">
        <f t="shared" ca="1" si="363"/>
        <v>-5.2090504001869569</v>
      </c>
      <c r="L774" s="304">
        <f t="shared" ca="1" si="348"/>
        <v>870.82808243518207</v>
      </c>
      <c r="M774" s="306">
        <f t="shared" ca="1" si="364"/>
        <v>-1.459871194393884</v>
      </c>
      <c r="N774" s="304">
        <f t="shared" ca="1" si="365"/>
        <v>-83.644458071492124</v>
      </c>
      <c r="P774" s="310">
        <f t="shared" ca="1" si="366"/>
        <v>23</v>
      </c>
      <c r="Q774" s="304">
        <f t="shared" ca="1" si="367"/>
        <v>0</v>
      </c>
      <c r="R774" s="306">
        <f t="shared" ca="1" si="368"/>
        <v>0</v>
      </c>
      <c r="S774" s="307">
        <f t="shared" ca="1" si="369"/>
        <v>8.0749999999999993</v>
      </c>
      <c r="T774" s="304">
        <f t="shared" ca="1" si="349"/>
        <v>79.21575</v>
      </c>
      <c r="U774" s="311">
        <f t="shared" ca="1" si="350"/>
        <v>0</v>
      </c>
      <c r="V774" s="306">
        <f t="shared" ca="1" si="351"/>
        <v>1.2256382749143329</v>
      </c>
      <c r="W774" s="304">
        <f t="shared" ca="1" si="352"/>
        <v>59.634384902543403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2.3646822005993453</v>
      </c>
      <c r="AH774" s="304">
        <f t="shared" ca="1" si="376"/>
        <v>-7.3850256890722896</v>
      </c>
    </row>
    <row r="775" spans="1:34" x14ac:dyDescent="0.2">
      <c r="A775" s="347">
        <f t="shared" ca="1" si="354"/>
        <v>1E-4</v>
      </c>
      <c r="B775" s="304">
        <f t="shared" ca="1" si="355"/>
        <v>34.706400000000393</v>
      </c>
      <c r="D775" s="306">
        <f t="shared" ca="1" si="356"/>
        <v>-0.81751020410672048</v>
      </c>
      <c r="E775" s="307">
        <f t="shared" ca="1" si="357"/>
        <v>-2.4703246165776536</v>
      </c>
      <c r="F775" s="304">
        <f t="shared" ca="1" si="358"/>
        <v>2.602081214160723</v>
      </c>
      <c r="G775" s="306">
        <f t="shared" ca="1" si="359"/>
        <v>13.592347350605559</v>
      </c>
      <c r="H775" s="307">
        <f t="shared" ca="1" si="360"/>
        <v>-122.03421893514654</v>
      </c>
      <c r="I775" s="304">
        <f t="shared" ca="1" si="361"/>
        <v>122.78885331173507</v>
      </c>
      <c r="J775" s="306">
        <f t="shared" ca="1" si="362"/>
        <v>870.81250275341392</v>
      </c>
      <c r="K775" s="307">
        <f t="shared" ca="1" si="363"/>
        <v>-5.2212538097288483</v>
      </c>
      <c r="L775" s="304">
        <f t="shared" ca="1" si="348"/>
        <v>870.82815551807357</v>
      </c>
      <c r="M775" s="306">
        <f t="shared" ca="1" si="364"/>
        <v>-1.4598720787944928</v>
      </c>
      <c r="N775" s="304">
        <f t="shared" ca="1" si="365"/>
        <v>-83.6445087439144</v>
      </c>
      <c r="P775" s="310">
        <f t="shared" ca="1" si="366"/>
        <v>23</v>
      </c>
      <c r="Q775" s="304">
        <f t="shared" ca="1" si="367"/>
        <v>0</v>
      </c>
      <c r="R775" s="306">
        <f t="shared" ca="1" si="368"/>
        <v>0</v>
      </c>
      <c r="S775" s="307">
        <f t="shared" ca="1" si="369"/>
        <v>8.0749999999999993</v>
      </c>
      <c r="T775" s="304">
        <f t="shared" ca="1" si="349"/>
        <v>79.21575</v>
      </c>
      <c r="U775" s="311">
        <f t="shared" ca="1" si="350"/>
        <v>0</v>
      </c>
      <c r="V775" s="306">
        <f t="shared" ca="1" si="351"/>
        <v>1.2256397706119293</v>
      </c>
      <c r="W775" s="304">
        <f t="shared" ca="1" si="352"/>
        <v>59.63468736352214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2.3646457042698579</v>
      </c>
      <c r="AH775" s="304">
        <f t="shared" ca="1" si="376"/>
        <v>-7.3850631458258089</v>
      </c>
    </row>
    <row r="776" spans="1:34" x14ac:dyDescent="0.2">
      <c r="A776" s="347">
        <f t="shared" ca="1" si="354"/>
        <v>1E-4</v>
      </c>
      <c r="B776" s="304">
        <f t="shared" ca="1" si="355"/>
        <v>34.706500000000396</v>
      </c>
      <c r="D776" s="306">
        <f t="shared" ca="1" si="356"/>
        <v>-0.81750785920850144</v>
      </c>
      <c r="E776" s="307">
        <f t="shared" ca="1" si="357"/>
        <v>-2.4702866673055937</v>
      </c>
      <c r="F776" s="304">
        <f t="shared" ca="1" si="358"/>
        <v>2.6020444497616571</v>
      </c>
      <c r="G776" s="306">
        <f t="shared" ca="1" si="359"/>
        <v>13.592265599819639</v>
      </c>
      <c r="H776" s="307">
        <f t="shared" ca="1" si="360"/>
        <v>-122.03446596381328</v>
      </c>
      <c r="I776" s="304">
        <f t="shared" ca="1" si="361"/>
        <v>122.78908977270392</v>
      </c>
      <c r="J776" s="306">
        <f t="shared" ca="1" si="362"/>
        <v>870.81250275341392</v>
      </c>
      <c r="K776" s="307">
        <f t="shared" ca="1" si="363"/>
        <v>-5.2334572439737963</v>
      </c>
      <c r="L776" s="304">
        <f t="shared" ca="1" si="348"/>
        <v>870.82822877212072</v>
      </c>
      <c r="M776" s="306">
        <f t="shared" ca="1" si="364"/>
        <v>-1.4598729631863763</v>
      </c>
      <c r="N776" s="304">
        <f t="shared" ca="1" si="365"/>
        <v>-83.644559415836767</v>
      </c>
      <c r="P776" s="310">
        <f t="shared" ca="1" si="366"/>
        <v>23</v>
      </c>
      <c r="Q776" s="304">
        <f t="shared" ca="1" si="367"/>
        <v>0</v>
      </c>
      <c r="R776" s="306">
        <f t="shared" ca="1" si="368"/>
        <v>0</v>
      </c>
      <c r="S776" s="307">
        <f t="shared" ca="1" si="369"/>
        <v>8.0749999999999993</v>
      </c>
      <c r="T776" s="304">
        <f t="shared" ca="1" si="349"/>
        <v>79.21575</v>
      </c>
      <c r="U776" s="311">
        <f t="shared" ca="1" si="350"/>
        <v>0</v>
      </c>
      <c r="V776" s="306">
        <f t="shared" ca="1" si="351"/>
        <v>1.2256412663143785</v>
      </c>
      <c r="W776" s="304">
        <f t="shared" ca="1" si="352"/>
        <v>59.63498982219491</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2.3646092082088339</v>
      </c>
      <c r="AH776" s="304">
        <f t="shared" ca="1" si="376"/>
        <v>-7.3851006022937637</v>
      </c>
    </row>
    <row r="777" spans="1:34" x14ac:dyDescent="0.2">
      <c r="A777" s="347">
        <f t="shared" ca="1" si="354"/>
        <v>1E-4</v>
      </c>
      <c r="B777" s="304">
        <f t="shared" ca="1" si="355"/>
        <v>34.7066000000004</v>
      </c>
      <c r="D777" s="306">
        <f t="shared" ca="1" si="356"/>
        <v>-0.81750551427622675</v>
      </c>
      <c r="E777" s="307">
        <f t="shared" ca="1" si="357"/>
        <v>-2.4702487183228854</v>
      </c>
      <c r="F777" s="304">
        <f t="shared" ca="1" si="358"/>
        <v>2.6020076856627261</v>
      </c>
      <c r="G777" s="306">
        <f t="shared" ca="1" si="359"/>
        <v>13.592183849268212</v>
      </c>
      <c r="H777" s="307">
        <f t="shared" ca="1" si="360"/>
        <v>-122.0347129886851</v>
      </c>
      <c r="I777" s="304">
        <f t="shared" ca="1" si="361"/>
        <v>122.78932623002316</v>
      </c>
      <c r="J777" s="306">
        <f t="shared" ca="1" si="362"/>
        <v>870.81250275341392</v>
      </c>
      <c r="K777" s="307">
        <f t="shared" ca="1" si="363"/>
        <v>-5.2456607029214215</v>
      </c>
      <c r="L777" s="304">
        <f t="shared" ca="1" si="348"/>
        <v>870.82830219732443</v>
      </c>
      <c r="M777" s="306">
        <f t="shared" ca="1" si="364"/>
        <v>-1.4598738475695341</v>
      </c>
      <c r="N777" s="304">
        <f t="shared" ca="1" si="365"/>
        <v>-83.644610087259181</v>
      </c>
      <c r="P777" s="310">
        <f t="shared" ca="1" si="366"/>
        <v>23</v>
      </c>
      <c r="Q777" s="304">
        <f t="shared" ca="1" si="367"/>
        <v>0</v>
      </c>
      <c r="R777" s="306">
        <f t="shared" ca="1" si="368"/>
        <v>0</v>
      </c>
      <c r="S777" s="307">
        <f t="shared" ca="1" si="369"/>
        <v>8.0749999999999993</v>
      </c>
      <c r="T777" s="304">
        <f t="shared" ca="1" si="349"/>
        <v>79.21575</v>
      </c>
      <c r="U777" s="311">
        <f t="shared" ca="1" si="350"/>
        <v>0</v>
      </c>
      <c r="V777" s="306">
        <f t="shared" ca="1" si="351"/>
        <v>1.2256427620216817</v>
      </c>
      <c r="W777" s="304">
        <f t="shared" ca="1" si="352"/>
        <v>59.635292278561749</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2.3645727124162752</v>
      </c>
      <c r="AH777" s="304">
        <f t="shared" ca="1" si="376"/>
        <v>-7.3851380584761506</v>
      </c>
    </row>
    <row r="778" spans="1:34" x14ac:dyDescent="0.2">
      <c r="A778" s="347">
        <f t="shared" ca="1" si="354"/>
        <v>1E-4</v>
      </c>
      <c r="B778" s="304">
        <f t="shared" ca="1" si="355"/>
        <v>34.706700000000403</v>
      </c>
      <c r="D778" s="306">
        <f t="shared" ca="1" si="356"/>
        <v>-0.81750316930990208</v>
      </c>
      <c r="E778" s="307">
        <f t="shared" ca="1" si="357"/>
        <v>-2.4702107696295279</v>
      </c>
      <c r="F778" s="304">
        <f t="shared" ca="1" si="358"/>
        <v>2.601970921863932</v>
      </c>
      <c r="G778" s="306">
        <f t="shared" ca="1" si="359"/>
        <v>13.592102098951282</v>
      </c>
      <c r="H778" s="307">
        <f t="shared" ca="1" si="360"/>
        <v>-122.03496000976206</v>
      </c>
      <c r="I778" s="304">
        <f t="shared" ca="1" si="361"/>
        <v>122.78956268369286</v>
      </c>
      <c r="J778" s="306">
        <f t="shared" ca="1" si="362"/>
        <v>870.81250275341392</v>
      </c>
      <c r="K778" s="307">
        <f t="shared" ca="1" si="363"/>
        <v>-5.2578641865713438</v>
      </c>
      <c r="L778" s="304">
        <f t="shared" ca="1" si="348"/>
        <v>870.82837579368584</v>
      </c>
      <c r="M778" s="306">
        <f t="shared" ca="1" si="364"/>
        <v>-1.4598747319439669</v>
      </c>
      <c r="N778" s="304">
        <f t="shared" ca="1" si="365"/>
        <v>-83.644660758181686</v>
      </c>
      <c r="P778" s="310">
        <f t="shared" ca="1" si="366"/>
        <v>23</v>
      </c>
      <c r="Q778" s="304">
        <f t="shared" ca="1" si="367"/>
        <v>0</v>
      </c>
      <c r="R778" s="306">
        <f t="shared" ca="1" si="368"/>
        <v>0</v>
      </c>
      <c r="S778" s="307">
        <f t="shared" ca="1" si="369"/>
        <v>8.0749999999999993</v>
      </c>
      <c r="T778" s="304">
        <f t="shared" ca="1" si="349"/>
        <v>79.21575</v>
      </c>
      <c r="U778" s="311">
        <f t="shared" ca="1" si="350"/>
        <v>0</v>
      </c>
      <c r="V778" s="306">
        <f t="shared" ca="1" si="351"/>
        <v>1.2256442577338387</v>
      </c>
      <c r="W778" s="304">
        <f t="shared" ca="1" si="352"/>
        <v>59.635594732622657</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2.3645362168921817</v>
      </c>
      <c r="AH778" s="304">
        <f t="shared" ca="1" si="376"/>
        <v>-7.3851755143729729</v>
      </c>
    </row>
    <row r="779" spans="1:34" x14ac:dyDescent="0.2">
      <c r="A779" s="347">
        <f t="shared" ca="1" si="354"/>
        <v>1E-4</v>
      </c>
      <c r="B779" s="304">
        <f t="shared" ca="1" si="355"/>
        <v>34.706800000000406</v>
      </c>
      <c r="D779" s="306">
        <f t="shared" ca="1" si="356"/>
        <v>-0.81750082430952431</v>
      </c>
      <c r="E779" s="307">
        <f t="shared" ca="1" si="357"/>
        <v>-2.4701728212255203</v>
      </c>
      <c r="F779" s="304">
        <f t="shared" ca="1" si="358"/>
        <v>2.6019341583652724</v>
      </c>
      <c r="G779" s="306">
        <f t="shared" ca="1" si="359"/>
        <v>13.59202034886885</v>
      </c>
      <c r="H779" s="307">
        <f t="shared" ca="1" si="360"/>
        <v>-122.03520702704418</v>
      </c>
      <c r="I779" s="304">
        <f t="shared" ca="1" si="361"/>
        <v>122.78979913371305</v>
      </c>
      <c r="J779" s="306">
        <f t="shared" ca="1" si="362"/>
        <v>870.81250275341392</v>
      </c>
      <c r="K779" s="307">
        <f t="shared" ca="1" si="363"/>
        <v>-5.2700676949231839</v>
      </c>
      <c r="L779" s="304">
        <f t="shared" ca="1" si="348"/>
        <v>870.82844956120584</v>
      </c>
      <c r="M779" s="306">
        <f t="shared" ca="1" si="364"/>
        <v>-1.4598756163096747</v>
      </c>
      <c r="N779" s="304">
        <f t="shared" ca="1" si="365"/>
        <v>-83.644711428604282</v>
      </c>
      <c r="P779" s="310">
        <f t="shared" ca="1" si="366"/>
        <v>23</v>
      </c>
      <c r="Q779" s="304">
        <f t="shared" ca="1" si="367"/>
        <v>0</v>
      </c>
      <c r="R779" s="306">
        <f t="shared" ca="1" si="368"/>
        <v>0</v>
      </c>
      <c r="S779" s="307">
        <f t="shared" ca="1" si="369"/>
        <v>8.0749999999999993</v>
      </c>
      <c r="T779" s="304">
        <f t="shared" ca="1" si="349"/>
        <v>79.21575</v>
      </c>
      <c r="U779" s="311">
        <f t="shared" ca="1" si="350"/>
        <v>0</v>
      </c>
      <c r="V779" s="306">
        <f t="shared" ca="1" si="351"/>
        <v>1.2256457534508483</v>
      </c>
      <c r="W779" s="304">
        <f t="shared" ca="1" si="352"/>
        <v>59.635897184377583</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2.36449972163655</v>
      </c>
      <c r="AH779" s="304">
        <f t="shared" ca="1" si="376"/>
        <v>-7.3852129699842308</v>
      </c>
    </row>
    <row r="780" spans="1:34" x14ac:dyDescent="0.2">
      <c r="A780" s="347">
        <f t="shared" ca="1" si="354"/>
        <v>1E-4</v>
      </c>
      <c r="B780" s="304">
        <f t="shared" ca="1" si="355"/>
        <v>34.70690000000041</v>
      </c>
      <c r="D780" s="306">
        <f t="shared" ca="1" si="356"/>
        <v>-0.81749847927509434</v>
      </c>
      <c r="E780" s="307">
        <f t="shared" ca="1" si="357"/>
        <v>-2.470134873110867</v>
      </c>
      <c r="F780" s="304">
        <f t="shared" ca="1" si="358"/>
        <v>2.6018973951667523</v>
      </c>
      <c r="G780" s="306">
        <f t="shared" ca="1" si="359"/>
        <v>13.591938599020922</v>
      </c>
      <c r="H780" s="307">
        <f t="shared" ca="1" si="360"/>
        <v>-122.03545404053149</v>
      </c>
      <c r="I780" s="304">
        <f t="shared" ca="1" si="361"/>
        <v>122.79003558008372</v>
      </c>
      <c r="J780" s="306">
        <f t="shared" ca="1" si="362"/>
        <v>870.81250275341392</v>
      </c>
      <c r="K780" s="307">
        <f t="shared" ca="1" si="363"/>
        <v>-5.2822712279765627</v>
      </c>
      <c r="L780" s="304">
        <f t="shared" ca="1" si="348"/>
        <v>870.82852349988536</v>
      </c>
      <c r="M780" s="306">
        <f t="shared" ca="1" si="364"/>
        <v>-1.4598765006666574</v>
      </c>
      <c r="N780" s="304">
        <f t="shared" ca="1" si="365"/>
        <v>-83.644762098526982</v>
      </c>
      <c r="P780" s="310">
        <f t="shared" ca="1" si="366"/>
        <v>23</v>
      </c>
      <c r="Q780" s="304">
        <f t="shared" ca="1" si="367"/>
        <v>0</v>
      </c>
      <c r="R780" s="306">
        <f t="shared" ca="1" si="368"/>
        <v>0</v>
      </c>
      <c r="S780" s="307">
        <f t="shared" ca="1" si="369"/>
        <v>8.0749999999999993</v>
      </c>
      <c r="T780" s="304">
        <f t="shared" ca="1" si="349"/>
        <v>79.21575</v>
      </c>
      <c r="U780" s="311">
        <f t="shared" ca="1" si="350"/>
        <v>0</v>
      </c>
      <c r="V780" s="306">
        <f t="shared" ca="1" si="351"/>
        <v>1.2256472491727115</v>
      </c>
      <c r="W780" s="304">
        <f t="shared" ca="1" si="352"/>
        <v>59.636199633826571</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2.3644632266493915</v>
      </c>
      <c r="AH780" s="304">
        <f t="shared" ca="1" si="376"/>
        <v>-7.385250425309918</v>
      </c>
    </row>
    <row r="781" spans="1:34" x14ac:dyDescent="0.2">
      <c r="A781" s="347">
        <f t="shared" ca="1" si="354"/>
        <v>1E-4</v>
      </c>
      <c r="B781" s="304">
        <f t="shared" ca="1" si="355"/>
        <v>34.707000000000413</v>
      </c>
      <c r="D781" s="306">
        <f t="shared" ca="1" si="356"/>
        <v>-0.81749613420661471</v>
      </c>
      <c r="E781" s="307">
        <f t="shared" ca="1" si="357"/>
        <v>-2.4700969252855645</v>
      </c>
      <c r="F781" s="304">
        <f t="shared" ca="1" si="358"/>
        <v>2.6018606322683695</v>
      </c>
      <c r="G781" s="306">
        <f t="shared" ca="1" si="359"/>
        <v>13.591856849407502</v>
      </c>
      <c r="H781" s="307">
        <f t="shared" ca="1" si="360"/>
        <v>-122.03570105022402</v>
      </c>
      <c r="I781" s="304">
        <f t="shared" ca="1" si="361"/>
        <v>122.79027202280494</v>
      </c>
      <c r="J781" s="306">
        <f t="shared" ca="1" si="362"/>
        <v>870.81250275341392</v>
      </c>
      <c r="K781" s="307">
        <f t="shared" ca="1" si="363"/>
        <v>-5.2944747857311008</v>
      </c>
      <c r="L781" s="304">
        <f t="shared" ca="1" si="348"/>
        <v>870.82859760972553</v>
      </c>
      <c r="M781" s="306">
        <f t="shared" ca="1" si="364"/>
        <v>-1.4598773850149154</v>
      </c>
      <c r="N781" s="304">
        <f t="shared" ca="1" si="365"/>
        <v>-83.644812767949787</v>
      </c>
      <c r="P781" s="310">
        <f t="shared" ca="1" si="366"/>
        <v>23</v>
      </c>
      <c r="Q781" s="304">
        <f t="shared" ca="1" si="367"/>
        <v>0</v>
      </c>
      <c r="R781" s="306">
        <f t="shared" ca="1" si="368"/>
        <v>0</v>
      </c>
      <c r="S781" s="307">
        <f t="shared" ca="1" si="369"/>
        <v>8.0749999999999993</v>
      </c>
      <c r="T781" s="304">
        <f t="shared" ca="1" si="349"/>
        <v>79.21575</v>
      </c>
      <c r="U781" s="311">
        <f t="shared" ca="1" si="350"/>
        <v>0</v>
      </c>
      <c r="V781" s="306">
        <f t="shared" ca="1" si="351"/>
        <v>1.225648744899428</v>
      </c>
      <c r="W781" s="304">
        <f t="shared" ca="1" si="352"/>
        <v>59.636502080969592</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2.3644267319306964</v>
      </c>
      <c r="AH781" s="304">
        <f t="shared" ca="1" si="376"/>
        <v>-7.3852878803500408</v>
      </c>
    </row>
    <row r="782" spans="1:34" x14ac:dyDescent="0.2">
      <c r="A782" s="347">
        <f t="shared" ca="1" si="354"/>
        <v>1E-4</v>
      </c>
      <c r="B782" s="304">
        <f t="shared" ca="1" si="355"/>
        <v>34.707100000000416</v>
      </c>
      <c r="D782" s="306">
        <f t="shared" ca="1" si="356"/>
        <v>-0.81749378910408488</v>
      </c>
      <c r="E782" s="307">
        <f t="shared" ca="1" si="357"/>
        <v>-2.4700589777496154</v>
      </c>
      <c r="F782" s="304">
        <f t="shared" ca="1" si="358"/>
        <v>2.6018238696701261</v>
      </c>
      <c r="G782" s="306">
        <f t="shared" ca="1" si="359"/>
        <v>13.591775100028592</v>
      </c>
      <c r="H782" s="307">
        <f t="shared" ca="1" si="360"/>
        <v>-122.0359480561218</v>
      </c>
      <c r="I782" s="304">
        <f t="shared" ca="1" si="361"/>
        <v>122.79050846187671</v>
      </c>
      <c r="J782" s="306">
        <f t="shared" ca="1" si="362"/>
        <v>870.81250275341392</v>
      </c>
      <c r="K782" s="307">
        <f t="shared" ca="1" si="363"/>
        <v>-5.306678368186418</v>
      </c>
      <c r="L782" s="304">
        <f t="shared" ca="1" si="348"/>
        <v>870.82867189072726</v>
      </c>
      <c r="M782" s="306">
        <f t="shared" ca="1" si="364"/>
        <v>-1.4598782693544485</v>
      </c>
      <c r="N782" s="304">
        <f t="shared" ca="1" si="365"/>
        <v>-83.644863436872683</v>
      </c>
      <c r="P782" s="310">
        <f t="shared" ca="1" si="366"/>
        <v>23</v>
      </c>
      <c r="Q782" s="304">
        <f t="shared" ca="1" si="367"/>
        <v>0</v>
      </c>
      <c r="R782" s="306">
        <f t="shared" ca="1" si="368"/>
        <v>0</v>
      </c>
      <c r="S782" s="307">
        <f t="shared" ca="1" si="369"/>
        <v>8.0749999999999993</v>
      </c>
      <c r="T782" s="304">
        <f t="shared" ca="1" si="349"/>
        <v>79.21575</v>
      </c>
      <c r="U782" s="311">
        <f t="shared" ca="1" si="350"/>
        <v>0</v>
      </c>
      <c r="V782" s="306">
        <f t="shared" ca="1" si="351"/>
        <v>1.2256502406309975</v>
      </c>
      <c r="W782" s="304">
        <f t="shared" ca="1" si="352"/>
        <v>59.636804525806639</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2.3643902374804737</v>
      </c>
      <c r="AH782" s="304">
        <f t="shared" ca="1" si="376"/>
        <v>-7.3853253351045938</v>
      </c>
    </row>
    <row r="783" spans="1:34" x14ac:dyDescent="0.2">
      <c r="A783" s="347">
        <f t="shared" ca="1" si="354"/>
        <v>1E-4</v>
      </c>
      <c r="B783" s="304">
        <f t="shared" ca="1" si="355"/>
        <v>34.707200000000419</v>
      </c>
      <c r="D783" s="306">
        <f t="shared" ca="1" si="356"/>
        <v>-0.81749144396750673</v>
      </c>
      <c r="E783" s="307">
        <f t="shared" ca="1" si="357"/>
        <v>-2.4700210305030215</v>
      </c>
      <c r="F783" s="304">
        <f t="shared" ca="1" si="358"/>
        <v>2.6017871073720245</v>
      </c>
      <c r="G783" s="306">
        <f t="shared" ca="1" si="359"/>
        <v>13.591693350884196</v>
      </c>
      <c r="H783" s="307">
        <f t="shared" ca="1" si="360"/>
        <v>-122.03619505822485</v>
      </c>
      <c r="I783" s="304">
        <f t="shared" ca="1" si="361"/>
        <v>122.79074489729905</v>
      </c>
      <c r="J783" s="306">
        <f t="shared" ca="1" si="362"/>
        <v>870.81250275341392</v>
      </c>
      <c r="K783" s="307">
        <f t="shared" ca="1" si="363"/>
        <v>-5.3188819753421352</v>
      </c>
      <c r="L783" s="304">
        <f t="shared" ca="1" si="348"/>
        <v>870.82874634289146</v>
      </c>
      <c r="M783" s="306">
        <f t="shared" ca="1" si="364"/>
        <v>-1.4598791536852573</v>
      </c>
      <c r="N783" s="304">
        <f t="shared" ca="1" si="365"/>
        <v>-83.644914105295726</v>
      </c>
      <c r="P783" s="310">
        <f t="shared" ca="1" si="366"/>
        <v>23</v>
      </c>
      <c r="Q783" s="304">
        <f t="shared" ca="1" si="367"/>
        <v>0</v>
      </c>
      <c r="R783" s="306">
        <f t="shared" ca="1" si="368"/>
        <v>0</v>
      </c>
      <c r="S783" s="307">
        <f t="shared" ca="1" si="369"/>
        <v>8.0749999999999993</v>
      </c>
      <c r="T783" s="304">
        <f t="shared" ca="1" si="349"/>
        <v>79.21575</v>
      </c>
      <c r="U783" s="311">
        <f t="shared" ca="1" si="350"/>
        <v>0</v>
      </c>
      <c r="V783" s="306">
        <f t="shared" ca="1" si="351"/>
        <v>1.2256517363674202</v>
      </c>
      <c r="W783" s="304">
        <f t="shared" ca="1" si="352"/>
        <v>59.637106968337712</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2.3643537432987189</v>
      </c>
      <c r="AH783" s="304">
        <f t="shared" ca="1" si="376"/>
        <v>-7.3853627895735778</v>
      </c>
    </row>
    <row r="784" spans="1:34" x14ac:dyDescent="0.2">
      <c r="A784" s="347">
        <f t="shared" ca="1" si="354"/>
        <v>1E-4</v>
      </c>
      <c r="B784" s="304">
        <f t="shared" ca="1" si="355"/>
        <v>34.707300000000423</v>
      </c>
      <c r="D784" s="306">
        <f t="shared" ca="1" si="356"/>
        <v>-0.8174890987968787</v>
      </c>
      <c r="E784" s="307">
        <f t="shared" ca="1" si="357"/>
        <v>-2.4699830835457801</v>
      </c>
      <c r="F784" s="304">
        <f t="shared" ca="1" si="358"/>
        <v>2.6017503453740622</v>
      </c>
      <c r="G784" s="306">
        <f t="shared" ca="1" si="359"/>
        <v>13.591611601974316</v>
      </c>
      <c r="H784" s="307">
        <f t="shared" ca="1" si="360"/>
        <v>-122.0364420565332</v>
      </c>
      <c r="I784" s="304">
        <f t="shared" ca="1" si="361"/>
        <v>122.79098132907201</v>
      </c>
      <c r="J784" s="306">
        <f t="shared" ca="1" si="362"/>
        <v>870.81250275341392</v>
      </c>
      <c r="K784" s="307">
        <f t="shared" ca="1" si="363"/>
        <v>-5.3310856071978732</v>
      </c>
      <c r="L784" s="304">
        <f t="shared" ca="1" si="348"/>
        <v>870.82882096621938</v>
      </c>
      <c r="M784" s="306">
        <f t="shared" ca="1" si="364"/>
        <v>-1.4598800380073416</v>
      </c>
      <c r="N784" s="304">
        <f t="shared" ca="1" si="365"/>
        <v>-83.644964773218888</v>
      </c>
      <c r="P784" s="310">
        <f t="shared" ca="1" si="366"/>
        <v>23</v>
      </c>
      <c r="Q784" s="304">
        <f t="shared" ca="1" si="367"/>
        <v>0</v>
      </c>
      <c r="R784" s="306">
        <f t="shared" ca="1" si="368"/>
        <v>0</v>
      </c>
      <c r="S784" s="307">
        <f t="shared" ca="1" si="369"/>
        <v>8.0749999999999993</v>
      </c>
      <c r="T784" s="304">
        <f t="shared" ca="1" si="349"/>
        <v>79.21575</v>
      </c>
      <c r="U784" s="311">
        <f t="shared" ca="1" si="350"/>
        <v>0</v>
      </c>
      <c r="V784" s="306">
        <f t="shared" ca="1" si="351"/>
        <v>1.2256532321086966</v>
      </c>
      <c r="W784" s="304">
        <f t="shared" ca="1" si="352"/>
        <v>59.637409408562824</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2.3643172493854356</v>
      </c>
      <c r="AH784" s="304">
        <f t="shared" ca="1" si="376"/>
        <v>-7.385400243756993</v>
      </c>
    </row>
    <row r="785" spans="1:34" x14ac:dyDescent="0.2">
      <c r="A785" s="347">
        <f t="shared" ca="1" si="354"/>
        <v>1E-4</v>
      </c>
      <c r="B785" s="304">
        <f t="shared" ca="1" si="355"/>
        <v>34.707400000000426</v>
      </c>
      <c r="D785" s="306">
        <f t="shared" ca="1" si="356"/>
        <v>-0.81748675359220424</v>
      </c>
      <c r="E785" s="307">
        <f t="shared" ca="1" si="357"/>
        <v>-2.469945136877894</v>
      </c>
      <c r="F785" s="304">
        <f t="shared" ca="1" si="358"/>
        <v>2.6017135836762431</v>
      </c>
      <c r="G785" s="306">
        <f t="shared" ca="1" si="359"/>
        <v>13.591529853298956</v>
      </c>
      <c r="H785" s="307">
        <f t="shared" ca="1" si="360"/>
        <v>-122.03668905104689</v>
      </c>
      <c r="I785" s="304">
        <f t="shared" ca="1" si="361"/>
        <v>122.79121775719558</v>
      </c>
      <c r="J785" s="306">
        <f t="shared" ca="1" si="362"/>
        <v>870.81250275341392</v>
      </c>
      <c r="K785" s="307">
        <f t="shared" ca="1" si="363"/>
        <v>-5.3432892637532525</v>
      </c>
      <c r="L785" s="304">
        <f t="shared" ca="1" si="348"/>
        <v>870.82889576071182</v>
      </c>
      <c r="M785" s="306">
        <f t="shared" ca="1" si="364"/>
        <v>-1.4598809223207017</v>
      </c>
      <c r="N785" s="304">
        <f t="shared" ca="1" si="365"/>
        <v>-83.645015440642183</v>
      </c>
      <c r="P785" s="310">
        <f t="shared" ca="1" si="366"/>
        <v>23</v>
      </c>
      <c r="Q785" s="304">
        <f t="shared" ca="1" si="367"/>
        <v>0</v>
      </c>
      <c r="R785" s="306">
        <f t="shared" ca="1" si="368"/>
        <v>0</v>
      </c>
      <c r="S785" s="307">
        <f t="shared" ca="1" si="369"/>
        <v>8.0749999999999993</v>
      </c>
      <c r="T785" s="304">
        <f t="shared" ca="1" si="349"/>
        <v>79.21575</v>
      </c>
      <c r="U785" s="311">
        <f t="shared" ca="1" si="350"/>
        <v>0</v>
      </c>
      <c r="V785" s="306">
        <f t="shared" ca="1" si="351"/>
        <v>1.2256547278548258</v>
      </c>
      <c r="W785" s="304">
        <f t="shared" ca="1" si="352"/>
        <v>59.637711846481928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2.364280755740622</v>
      </c>
      <c r="AH785" s="304">
        <f t="shared" ca="1" si="376"/>
        <v>-7.3854376976548393</v>
      </c>
    </row>
    <row r="786" spans="1:34" x14ac:dyDescent="0.2">
      <c r="A786" s="347">
        <f t="shared" ca="1" si="354"/>
        <v>1E-4</v>
      </c>
      <c r="B786" s="304">
        <f t="shared" ca="1" si="355"/>
        <v>34.707500000000429</v>
      </c>
      <c r="D786" s="306">
        <f t="shared" ca="1" si="356"/>
        <v>-0.81748440835348113</v>
      </c>
      <c r="E786" s="307">
        <f t="shared" ca="1" si="357"/>
        <v>-2.4699071904993648</v>
      </c>
      <c r="F786" s="304">
        <f t="shared" ca="1" si="358"/>
        <v>2.6016768222785678</v>
      </c>
      <c r="G786" s="306">
        <f t="shared" ca="1" si="359"/>
        <v>13.59144810485812</v>
      </c>
      <c r="H786" s="307">
        <f t="shared" ca="1" si="360"/>
        <v>-122.03693604176594</v>
      </c>
      <c r="I786" s="304">
        <f t="shared" ca="1" si="361"/>
        <v>122.79145418166983</v>
      </c>
      <c r="J786" s="306">
        <f t="shared" ca="1" si="362"/>
        <v>870.81250275341392</v>
      </c>
      <c r="K786" s="307">
        <f t="shared" ca="1" si="363"/>
        <v>-5.3554929450078932</v>
      </c>
      <c r="L786" s="304">
        <f t="shared" ca="1" si="348"/>
        <v>870.82897072636979</v>
      </c>
      <c r="M786" s="306">
        <f t="shared" ca="1" si="364"/>
        <v>-1.4598818066253374</v>
      </c>
      <c r="N786" s="304">
        <f t="shared" ca="1" si="365"/>
        <v>-83.645066107565611</v>
      </c>
      <c r="P786" s="310">
        <f t="shared" ca="1" si="366"/>
        <v>23</v>
      </c>
      <c r="Q786" s="304">
        <f t="shared" ca="1" si="367"/>
        <v>0</v>
      </c>
      <c r="R786" s="306">
        <f t="shared" ca="1" si="368"/>
        <v>0</v>
      </c>
      <c r="S786" s="307">
        <f t="shared" ca="1" si="369"/>
        <v>8.0749999999999993</v>
      </c>
      <c r="T786" s="304">
        <f t="shared" ca="1" si="349"/>
        <v>79.21575</v>
      </c>
      <c r="U786" s="311">
        <f t="shared" ca="1" si="350"/>
        <v>0</v>
      </c>
      <c r="V786" s="306">
        <f t="shared" ca="1" si="351"/>
        <v>1.2256562236058079</v>
      </c>
      <c r="W786" s="304">
        <f t="shared" ca="1" si="352"/>
        <v>59.638014282095035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2.3642442623642843</v>
      </c>
      <c r="AH786" s="304">
        <f t="shared" ca="1" si="376"/>
        <v>-7.3854751512671122</v>
      </c>
    </row>
    <row r="787" spans="1:34" x14ac:dyDescent="0.2">
      <c r="A787" s="347">
        <f t="shared" ca="1" si="354"/>
        <v>1E-4</v>
      </c>
      <c r="B787" s="304">
        <f t="shared" ca="1" si="355"/>
        <v>34.707600000000433</v>
      </c>
      <c r="D787" s="306">
        <f t="shared" ca="1" si="356"/>
        <v>-0.81748206308071314</v>
      </c>
      <c r="E787" s="307">
        <f t="shared" ca="1" si="357"/>
        <v>-2.4698692444101935</v>
      </c>
      <c r="F787" s="304">
        <f t="shared" ca="1" si="358"/>
        <v>2.6016400611810386</v>
      </c>
      <c r="G787" s="306">
        <f t="shared" ca="1" si="359"/>
        <v>13.591366356651813</v>
      </c>
      <c r="H787" s="307">
        <f t="shared" ca="1" si="360"/>
        <v>-122.03718302869038</v>
      </c>
      <c r="I787" s="304">
        <f t="shared" ca="1" si="361"/>
        <v>122.79169060249477</v>
      </c>
      <c r="J787" s="306">
        <f t="shared" ca="1" si="362"/>
        <v>870.81250275341392</v>
      </c>
      <c r="K787" s="307">
        <f t="shared" ca="1" si="363"/>
        <v>-5.3676966509614159</v>
      </c>
      <c r="L787" s="304">
        <f t="shared" ca="1" si="348"/>
        <v>870.82904586319421</v>
      </c>
      <c r="M787" s="306">
        <f t="shared" ca="1" si="364"/>
        <v>-1.4598826909212492</v>
      </c>
      <c r="N787" s="304">
        <f t="shared" ca="1" si="365"/>
        <v>-83.645116773989201</v>
      </c>
      <c r="P787" s="310">
        <f t="shared" ca="1" si="366"/>
        <v>23</v>
      </c>
      <c r="Q787" s="304">
        <f t="shared" ca="1" si="367"/>
        <v>0</v>
      </c>
      <c r="R787" s="306">
        <f t="shared" ca="1" si="368"/>
        <v>0</v>
      </c>
      <c r="S787" s="307">
        <f t="shared" ca="1" si="369"/>
        <v>8.0749999999999993</v>
      </c>
      <c r="T787" s="304">
        <f t="shared" ca="1" si="349"/>
        <v>79.21575</v>
      </c>
      <c r="U787" s="311">
        <f t="shared" ca="1" si="350"/>
        <v>0</v>
      </c>
      <c r="V787" s="306">
        <f t="shared" ca="1" si="351"/>
        <v>1.2256577193616438</v>
      </c>
      <c r="W787" s="304">
        <f t="shared" ca="1" si="352"/>
        <v>59.638316715402212</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2.3642077692564234</v>
      </c>
      <c r="AH787" s="304">
        <f t="shared" ca="1" si="376"/>
        <v>-7.3855126045938126</v>
      </c>
    </row>
    <row r="788" spans="1:34" x14ac:dyDescent="0.2">
      <c r="A788" s="347">
        <f t="shared" ca="1" si="354"/>
        <v>1E-4</v>
      </c>
      <c r="B788" s="304">
        <f t="shared" ca="1" si="355"/>
        <v>34.707700000000436</v>
      </c>
      <c r="D788" s="306">
        <f t="shared" ca="1" si="356"/>
        <v>-0.81747971777389961</v>
      </c>
      <c r="E788" s="307">
        <f t="shared" ca="1" si="357"/>
        <v>-2.4698312986103721</v>
      </c>
      <c r="F788" s="304">
        <f t="shared" ca="1" si="358"/>
        <v>2.6016033003836485</v>
      </c>
      <c r="G788" s="306">
        <f t="shared" ca="1" si="359"/>
        <v>13.591284608680036</v>
      </c>
      <c r="H788" s="307">
        <f t="shared" ca="1" si="360"/>
        <v>-122.03743001182023</v>
      </c>
      <c r="I788" s="304">
        <f t="shared" ca="1" si="361"/>
        <v>122.79192701967042</v>
      </c>
      <c r="J788" s="306">
        <f t="shared" ca="1" si="362"/>
        <v>870.81250275341392</v>
      </c>
      <c r="K788" s="307">
        <f t="shared" ca="1" si="363"/>
        <v>-5.3799003816134414</v>
      </c>
      <c r="L788" s="304">
        <f t="shared" ca="1" si="348"/>
        <v>870.82912117118622</v>
      </c>
      <c r="M788" s="306">
        <f t="shared" ca="1" si="364"/>
        <v>-1.4598835752084369</v>
      </c>
      <c r="N788" s="304">
        <f t="shared" ca="1" si="365"/>
        <v>-83.645167439912939</v>
      </c>
      <c r="P788" s="310">
        <f t="shared" ca="1" si="366"/>
        <v>23</v>
      </c>
      <c r="Q788" s="304">
        <f t="shared" ca="1" si="367"/>
        <v>0</v>
      </c>
      <c r="R788" s="306">
        <f t="shared" ca="1" si="368"/>
        <v>0</v>
      </c>
      <c r="S788" s="307">
        <f t="shared" ca="1" si="369"/>
        <v>8.0749999999999993</v>
      </c>
      <c r="T788" s="304">
        <f t="shared" ca="1" si="349"/>
        <v>79.21575</v>
      </c>
      <c r="U788" s="311">
        <f t="shared" ca="1" si="350"/>
        <v>0</v>
      </c>
      <c r="V788" s="306">
        <f t="shared" ca="1" si="351"/>
        <v>1.225659215122332</v>
      </c>
      <c r="W788" s="304">
        <f t="shared" ca="1" si="352"/>
        <v>59.638619146403329</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2.3641712764170251</v>
      </c>
      <c r="AH788" s="304">
        <f t="shared" ca="1" si="376"/>
        <v>-7.3855500576349495</v>
      </c>
    </row>
    <row r="789" spans="1:34" x14ac:dyDescent="0.2">
      <c r="A789" s="347">
        <f t="shared" ca="1" si="354"/>
        <v>1E-4</v>
      </c>
      <c r="B789" s="304">
        <f t="shared" ca="1" si="355"/>
        <v>34.707800000000439</v>
      </c>
      <c r="D789" s="306">
        <f t="shared" ca="1" si="356"/>
        <v>-0.81747737243304197</v>
      </c>
      <c r="E789" s="307">
        <f t="shared" ca="1" si="357"/>
        <v>-2.4697933530999148</v>
      </c>
      <c r="F789" s="304">
        <f t="shared" ca="1" si="358"/>
        <v>2.6015665398864103</v>
      </c>
      <c r="G789" s="306">
        <f t="shared" ca="1" si="359"/>
        <v>13.591202860942794</v>
      </c>
      <c r="H789" s="307">
        <f t="shared" ca="1" si="360"/>
        <v>-122.03767699115555</v>
      </c>
      <c r="I789" s="304">
        <f t="shared" ca="1" si="361"/>
        <v>122.79216343319682</v>
      </c>
      <c r="J789" s="306">
        <f t="shared" ca="1" si="362"/>
        <v>870.81250275341392</v>
      </c>
      <c r="K789" s="307">
        <f t="shared" ca="1" si="363"/>
        <v>-5.3921041369635905</v>
      </c>
      <c r="L789" s="304">
        <f t="shared" ca="1" si="348"/>
        <v>870.82919665034683</v>
      </c>
      <c r="M789" s="306">
        <f t="shared" ca="1" si="364"/>
        <v>-1.4598844594869009</v>
      </c>
      <c r="N789" s="304">
        <f t="shared" ca="1" si="365"/>
        <v>-83.645218105336838</v>
      </c>
      <c r="P789" s="310">
        <f t="shared" ca="1" si="366"/>
        <v>23</v>
      </c>
      <c r="Q789" s="304">
        <f t="shared" ca="1" si="367"/>
        <v>0</v>
      </c>
      <c r="R789" s="306">
        <f t="shared" ca="1" si="368"/>
        <v>0</v>
      </c>
      <c r="S789" s="307">
        <f t="shared" ca="1" si="369"/>
        <v>8.0749999999999993</v>
      </c>
      <c r="T789" s="304">
        <f t="shared" ca="1" si="349"/>
        <v>79.21575</v>
      </c>
      <c r="U789" s="311">
        <f t="shared" ca="1" si="350"/>
        <v>0</v>
      </c>
      <c r="V789" s="306">
        <f t="shared" ca="1" si="351"/>
        <v>1.2256607108878739</v>
      </c>
      <c r="W789" s="304">
        <f t="shared" ca="1" si="352"/>
        <v>59.638921575098479</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2.3641347838461133</v>
      </c>
      <c r="AH789" s="304">
        <f t="shared" ca="1" si="376"/>
        <v>-7.385587510390506</v>
      </c>
    </row>
    <row r="790" spans="1:34" x14ac:dyDescent="0.2">
      <c r="A790" s="347">
        <f t="shared" ca="1" si="354"/>
        <v>1E-4</v>
      </c>
      <c r="B790" s="304">
        <f t="shared" ca="1" si="355"/>
        <v>34.707900000000443</v>
      </c>
      <c r="D790" s="306">
        <f t="shared" ca="1" si="356"/>
        <v>-0.8174750270581399</v>
      </c>
      <c r="E790" s="307">
        <f t="shared" ca="1" si="357"/>
        <v>-2.4697554078788118</v>
      </c>
      <c r="F790" s="304">
        <f t="shared" ca="1" si="358"/>
        <v>2.601529779689316</v>
      </c>
      <c r="G790" s="306">
        <f t="shared" ca="1" si="359"/>
        <v>13.591121113440087</v>
      </c>
      <c r="H790" s="307">
        <f t="shared" ca="1" si="360"/>
        <v>-122.03792396669634</v>
      </c>
      <c r="I790" s="304">
        <f t="shared" ca="1" si="361"/>
        <v>122.79239984307398</v>
      </c>
      <c r="J790" s="306">
        <f t="shared" ca="1" si="362"/>
        <v>870.81250275341392</v>
      </c>
      <c r="K790" s="307">
        <f t="shared" ca="1" si="363"/>
        <v>-5.4043079170114829</v>
      </c>
      <c r="L790" s="304">
        <f t="shared" ca="1" si="348"/>
        <v>870.82927230067685</v>
      </c>
      <c r="M790" s="306">
        <f t="shared" ca="1" si="364"/>
        <v>-1.4598853437566415</v>
      </c>
      <c r="N790" s="304">
        <f t="shared" ca="1" si="365"/>
        <v>-83.645268770260927</v>
      </c>
      <c r="P790" s="310">
        <f t="shared" ca="1" si="366"/>
        <v>23</v>
      </c>
      <c r="Q790" s="304">
        <f t="shared" ca="1" si="367"/>
        <v>0</v>
      </c>
      <c r="R790" s="306">
        <f t="shared" ca="1" si="368"/>
        <v>0</v>
      </c>
      <c r="S790" s="307">
        <f t="shared" ca="1" si="369"/>
        <v>8.0749999999999993</v>
      </c>
      <c r="T790" s="304">
        <f t="shared" ca="1" si="349"/>
        <v>79.21575</v>
      </c>
      <c r="U790" s="311">
        <f t="shared" ca="1" si="350"/>
        <v>0</v>
      </c>
      <c r="V790" s="306">
        <f t="shared" ca="1" si="351"/>
        <v>1.2256622066582683</v>
      </c>
      <c r="W790" s="304">
        <f t="shared" ca="1" si="352"/>
        <v>59.639224001487612</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2.364098291543673</v>
      </c>
      <c r="AH790" s="304">
        <f t="shared" ca="1" si="376"/>
        <v>-7.3856249628604935</v>
      </c>
    </row>
    <row r="791" spans="1:34" x14ac:dyDescent="0.2">
      <c r="A791" s="347">
        <f t="shared" ca="1" si="354"/>
        <v>1E-4</v>
      </c>
      <c r="B791" s="304">
        <f t="shared" ca="1" si="355"/>
        <v>34.708000000000446</v>
      </c>
      <c r="D791" s="306">
        <f t="shared" ca="1" si="356"/>
        <v>-0.81747268164919307</v>
      </c>
      <c r="E791" s="307">
        <f t="shared" ca="1" si="357"/>
        <v>-2.4697174629470684</v>
      </c>
      <c r="F791" s="304">
        <f t="shared" ca="1" si="358"/>
        <v>2.6014930197923705</v>
      </c>
      <c r="G791" s="306">
        <f t="shared" ca="1" si="359"/>
        <v>13.591039366171922</v>
      </c>
      <c r="H791" s="307">
        <f t="shared" ca="1" si="360"/>
        <v>-122.03817093844263</v>
      </c>
      <c r="I791" s="304">
        <f t="shared" ca="1" si="361"/>
        <v>122.79263624930194</v>
      </c>
      <c r="J791" s="306">
        <f t="shared" ca="1" si="362"/>
        <v>870.81250275341392</v>
      </c>
      <c r="K791" s="307">
        <f t="shared" ca="1" si="363"/>
        <v>-5.4165117217567396</v>
      </c>
      <c r="L791" s="304">
        <f t="shared" ca="1" si="348"/>
        <v>870.82934812217741</v>
      </c>
      <c r="M791" s="306">
        <f t="shared" ca="1" si="364"/>
        <v>-1.4598862280176583</v>
      </c>
      <c r="N791" s="304">
        <f t="shared" ca="1" si="365"/>
        <v>-83.645319434685177</v>
      </c>
      <c r="P791" s="310">
        <f t="shared" ca="1" si="366"/>
        <v>23</v>
      </c>
      <c r="Q791" s="304">
        <f t="shared" ca="1" si="367"/>
        <v>0</v>
      </c>
      <c r="R791" s="306">
        <f t="shared" ca="1" si="368"/>
        <v>0</v>
      </c>
      <c r="S791" s="307">
        <f t="shared" ca="1" si="369"/>
        <v>8.0749999999999993</v>
      </c>
      <c r="T791" s="304">
        <f t="shared" ca="1" si="349"/>
        <v>79.21575</v>
      </c>
      <c r="U791" s="311">
        <f t="shared" ca="1" si="350"/>
        <v>0</v>
      </c>
      <c r="V791" s="306">
        <f t="shared" ca="1" si="351"/>
        <v>1.2256637024335157</v>
      </c>
      <c r="W791" s="304">
        <f t="shared" ca="1" si="352"/>
        <v>59.639526425570743</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2.364061799509714</v>
      </c>
      <c r="AH791" s="304">
        <f t="shared" ca="1" si="376"/>
        <v>-7.3856624150449059</v>
      </c>
    </row>
    <row r="792" spans="1:34" x14ac:dyDescent="0.2">
      <c r="A792" s="347">
        <f t="shared" ca="1" si="354"/>
        <v>1E-4</v>
      </c>
      <c r="B792" s="304">
        <f t="shared" ca="1" si="355"/>
        <v>34.708100000000449</v>
      </c>
      <c r="D792" s="306">
        <f t="shared" ca="1" si="356"/>
        <v>-0.81747033620620513</v>
      </c>
      <c r="E792" s="307">
        <f t="shared" ca="1" si="357"/>
        <v>-2.4696795183046829</v>
      </c>
      <c r="F792" s="304">
        <f t="shared" ca="1" si="358"/>
        <v>2.6014562601955729</v>
      </c>
      <c r="G792" s="306">
        <f t="shared" ca="1" si="359"/>
        <v>13.590957619138301</v>
      </c>
      <c r="H792" s="307">
        <f t="shared" ca="1" si="360"/>
        <v>-122.03841790639446</v>
      </c>
      <c r="I792" s="304">
        <f t="shared" ca="1" si="361"/>
        <v>122.7928726518807</v>
      </c>
      <c r="J792" s="306">
        <f t="shared" ca="1" si="362"/>
        <v>870.81250275341392</v>
      </c>
      <c r="K792" s="307">
        <f t="shared" ca="1" si="363"/>
        <v>-5.4287155511989811</v>
      </c>
      <c r="L792" s="304">
        <f t="shared" ca="1" si="348"/>
        <v>870.82942411484942</v>
      </c>
      <c r="M792" s="306">
        <f t="shared" ca="1" si="364"/>
        <v>-1.4598871122699517</v>
      </c>
      <c r="N792" s="304">
        <f t="shared" ca="1" si="365"/>
        <v>-83.645370098609618</v>
      </c>
      <c r="P792" s="310">
        <f t="shared" ca="1" si="366"/>
        <v>23</v>
      </c>
      <c r="Q792" s="304">
        <f t="shared" ca="1" si="367"/>
        <v>0</v>
      </c>
      <c r="R792" s="306">
        <f t="shared" ca="1" si="368"/>
        <v>0</v>
      </c>
      <c r="S792" s="307">
        <f t="shared" ca="1" si="369"/>
        <v>8.0749999999999993</v>
      </c>
      <c r="T792" s="304">
        <f t="shared" ca="1" si="349"/>
        <v>79.21575</v>
      </c>
      <c r="U792" s="311">
        <f t="shared" ca="1" si="350"/>
        <v>0</v>
      </c>
      <c r="V792" s="306">
        <f t="shared" ca="1" si="351"/>
        <v>1.2256651982136164</v>
      </c>
      <c r="W792" s="304">
        <f t="shared" ca="1" si="352"/>
        <v>59.639828847347843</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2.3640253077442299</v>
      </c>
      <c r="AH792" s="304">
        <f t="shared" ca="1" si="376"/>
        <v>-7.3856998669437459</v>
      </c>
    </row>
    <row r="793" spans="1:34" x14ac:dyDescent="0.2">
      <c r="A793" s="347">
        <f t="shared" ca="1" si="354"/>
        <v>1E-4</v>
      </c>
      <c r="B793" s="304">
        <f t="shared" ca="1" si="355"/>
        <v>34.708200000000453</v>
      </c>
      <c r="D793" s="306">
        <f t="shared" ca="1" si="356"/>
        <v>-0.81746799072917542</v>
      </c>
      <c r="E793" s="307">
        <f t="shared" ca="1" si="357"/>
        <v>-2.4696415739516588</v>
      </c>
      <c r="F793" s="304">
        <f t="shared" ca="1" si="358"/>
        <v>2.6014195008989267</v>
      </c>
      <c r="G793" s="306">
        <f t="shared" ca="1" si="359"/>
        <v>13.590875872339229</v>
      </c>
      <c r="H793" s="307">
        <f t="shared" ca="1" si="360"/>
        <v>-122.03866487055186</v>
      </c>
      <c r="I793" s="304">
        <f t="shared" ca="1" si="361"/>
        <v>122.79310905081033</v>
      </c>
      <c r="J793" s="306">
        <f t="shared" ca="1" si="362"/>
        <v>870.81250275341392</v>
      </c>
      <c r="K793" s="307">
        <f t="shared" ca="1" si="363"/>
        <v>-5.4409194053378283</v>
      </c>
      <c r="L793" s="304">
        <f t="shared" ca="1" si="348"/>
        <v>870.82950027869401</v>
      </c>
      <c r="M793" s="306">
        <f t="shared" ca="1" si="364"/>
        <v>-1.4598879965135219</v>
      </c>
      <c r="N793" s="304">
        <f t="shared" ca="1" si="365"/>
        <v>-83.645420762034249</v>
      </c>
      <c r="P793" s="310">
        <f t="shared" ca="1" si="366"/>
        <v>23</v>
      </c>
      <c r="Q793" s="304">
        <f t="shared" ca="1" si="367"/>
        <v>0</v>
      </c>
      <c r="R793" s="306">
        <f t="shared" ca="1" si="368"/>
        <v>0</v>
      </c>
      <c r="S793" s="307">
        <f t="shared" ca="1" si="369"/>
        <v>8.0749999999999993</v>
      </c>
      <c r="T793" s="304">
        <f t="shared" ca="1" si="349"/>
        <v>79.21575</v>
      </c>
      <c r="U793" s="311">
        <f t="shared" ca="1" si="350"/>
        <v>0</v>
      </c>
      <c r="V793" s="306">
        <f t="shared" ca="1" si="351"/>
        <v>1.2256666939985694</v>
      </c>
      <c r="W793" s="304">
        <f t="shared" ca="1" si="352"/>
        <v>59.640131266818912</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2.3639888162472271</v>
      </c>
      <c r="AH793" s="304">
        <f t="shared" ca="1" si="376"/>
        <v>-7.385737318557009</v>
      </c>
    </row>
    <row r="794" spans="1:34" x14ac:dyDescent="0.2">
      <c r="A794" s="347">
        <f t="shared" ca="1" si="354"/>
        <v>1E-4</v>
      </c>
      <c r="B794" s="304">
        <f t="shared" ca="1" si="355"/>
        <v>34.708300000000456</v>
      </c>
      <c r="D794" s="306">
        <f t="shared" ca="1" si="356"/>
        <v>-0.8174656452181045</v>
      </c>
      <c r="E794" s="307">
        <f t="shared" ca="1" si="357"/>
        <v>-2.4696036298879962</v>
      </c>
      <c r="F794" s="304">
        <f t="shared" ca="1" si="358"/>
        <v>2.6013827419024329</v>
      </c>
      <c r="G794" s="306">
        <f t="shared" ca="1" si="359"/>
        <v>13.590794125774707</v>
      </c>
      <c r="H794" s="307">
        <f t="shared" ca="1" si="360"/>
        <v>-122.03891183091484</v>
      </c>
      <c r="I794" s="304">
        <f t="shared" ca="1" si="361"/>
        <v>122.79334544609084</v>
      </c>
      <c r="J794" s="306">
        <f t="shared" ca="1" si="362"/>
        <v>870.81250275341392</v>
      </c>
      <c r="K794" s="307">
        <f t="shared" ca="1" si="363"/>
        <v>-5.4531232841729018</v>
      </c>
      <c r="L794" s="304">
        <f t="shared" ca="1" si="348"/>
        <v>870.82957661371199</v>
      </c>
      <c r="M794" s="306">
        <f t="shared" ca="1" si="364"/>
        <v>-1.459888880748369</v>
      </c>
      <c r="N794" s="304">
        <f t="shared" ca="1" si="365"/>
        <v>-83.645471424959084</v>
      </c>
      <c r="P794" s="310">
        <f t="shared" ca="1" si="366"/>
        <v>23</v>
      </c>
      <c r="Q794" s="304">
        <f t="shared" ca="1" si="367"/>
        <v>0</v>
      </c>
      <c r="R794" s="306">
        <f t="shared" ca="1" si="368"/>
        <v>0</v>
      </c>
      <c r="S794" s="307">
        <f t="shared" ca="1" si="369"/>
        <v>8.0749999999999993</v>
      </c>
      <c r="T794" s="304">
        <f t="shared" ca="1" si="349"/>
        <v>79.21575</v>
      </c>
      <c r="U794" s="311">
        <f t="shared" ca="1" si="350"/>
        <v>0</v>
      </c>
      <c r="V794" s="306">
        <f t="shared" ca="1" si="351"/>
        <v>1.2256681897883759</v>
      </c>
      <c r="W794" s="304">
        <f t="shared" ca="1" si="352"/>
        <v>59.640433683984014</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2.3639523250187064</v>
      </c>
      <c r="AH794" s="304">
        <f t="shared" ca="1" si="376"/>
        <v>-7.3857747698846961</v>
      </c>
    </row>
    <row r="795" spans="1:34" x14ac:dyDescent="0.2">
      <c r="A795" s="347">
        <f t="shared" ca="1" si="354"/>
        <v>1E-4</v>
      </c>
      <c r="B795" s="304">
        <f t="shared" ca="1" si="355"/>
        <v>34.708400000000459</v>
      </c>
      <c r="D795" s="306">
        <f t="shared" ca="1" si="356"/>
        <v>-0.81746329967299292</v>
      </c>
      <c r="E795" s="307">
        <f t="shared" ca="1" si="357"/>
        <v>-2.4695656861136888</v>
      </c>
      <c r="F795" s="304">
        <f t="shared" ca="1" si="358"/>
        <v>2.6013459832060848</v>
      </c>
      <c r="G795" s="306">
        <f t="shared" ca="1" si="359"/>
        <v>13.59071237944474</v>
      </c>
      <c r="H795" s="307">
        <f t="shared" ca="1" si="360"/>
        <v>-122.03915878748346</v>
      </c>
      <c r="I795" s="304">
        <f t="shared" ca="1" si="361"/>
        <v>122.79358183772226</v>
      </c>
      <c r="J795" s="306">
        <f t="shared" ca="1" si="362"/>
        <v>870.81250275341392</v>
      </c>
      <c r="K795" s="307">
        <f t="shared" ca="1" si="363"/>
        <v>-5.4653271877038216</v>
      </c>
      <c r="L795" s="304">
        <f t="shared" ca="1" si="348"/>
        <v>870.82965311990449</v>
      </c>
      <c r="M795" s="306">
        <f t="shared" ca="1" si="364"/>
        <v>-1.4598897649744929</v>
      </c>
      <c r="N795" s="304">
        <f t="shared" ca="1" si="365"/>
        <v>-83.645522087384109</v>
      </c>
      <c r="P795" s="310">
        <f t="shared" ca="1" si="366"/>
        <v>23</v>
      </c>
      <c r="Q795" s="304">
        <f t="shared" ca="1" si="367"/>
        <v>0</v>
      </c>
      <c r="R795" s="306">
        <f t="shared" ca="1" si="368"/>
        <v>0</v>
      </c>
      <c r="S795" s="307">
        <f t="shared" ca="1" si="369"/>
        <v>8.0749999999999993</v>
      </c>
      <c r="T795" s="304">
        <f t="shared" ca="1" si="349"/>
        <v>79.21575</v>
      </c>
      <c r="U795" s="311">
        <f t="shared" ca="1" si="350"/>
        <v>0</v>
      </c>
      <c r="V795" s="306">
        <f t="shared" ca="1" si="351"/>
        <v>1.2256696855830349</v>
      </c>
      <c r="W795" s="304">
        <f t="shared" ca="1" si="352"/>
        <v>59.64073609884305</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2.3639158340586617</v>
      </c>
      <c r="AH795" s="304">
        <f t="shared" ca="1" si="376"/>
        <v>-7.3858122209268133</v>
      </c>
    </row>
    <row r="796" spans="1:34" x14ac:dyDescent="0.2">
      <c r="A796" s="347">
        <f t="shared" ca="1" si="354"/>
        <v>1E-4</v>
      </c>
      <c r="B796" s="304">
        <f t="shared" ca="1" si="355"/>
        <v>34.708500000000463</v>
      </c>
      <c r="D796" s="306">
        <f t="shared" ca="1" si="356"/>
        <v>-0.81746095409384301</v>
      </c>
      <c r="E796" s="307">
        <f t="shared" ca="1" si="357"/>
        <v>-2.4695277426287463</v>
      </c>
      <c r="F796" s="304">
        <f t="shared" ca="1" si="358"/>
        <v>2.6013092248098935</v>
      </c>
      <c r="G796" s="306">
        <f t="shared" ca="1" si="359"/>
        <v>13.590630633349331</v>
      </c>
      <c r="H796" s="307">
        <f t="shared" ca="1" si="360"/>
        <v>-122.03940574025772</v>
      </c>
      <c r="I796" s="304">
        <f t="shared" ca="1" si="361"/>
        <v>122.7938182257046</v>
      </c>
      <c r="J796" s="306">
        <f t="shared" ca="1" si="362"/>
        <v>870.81250275341392</v>
      </c>
      <c r="K796" s="307">
        <f t="shared" ca="1" si="363"/>
        <v>-5.4775311159302085</v>
      </c>
      <c r="L796" s="304">
        <f t="shared" ca="1" si="348"/>
        <v>870.82972979727242</v>
      </c>
      <c r="M796" s="306">
        <f t="shared" ca="1" si="364"/>
        <v>-1.4598906491918939</v>
      </c>
      <c r="N796" s="304">
        <f t="shared" ca="1" si="365"/>
        <v>-83.645572749309366</v>
      </c>
      <c r="P796" s="310">
        <f t="shared" ca="1" si="366"/>
        <v>23</v>
      </c>
      <c r="Q796" s="304">
        <f t="shared" ca="1" si="367"/>
        <v>0</v>
      </c>
      <c r="R796" s="306">
        <f t="shared" ca="1" si="368"/>
        <v>0</v>
      </c>
      <c r="S796" s="307">
        <f t="shared" ca="1" si="369"/>
        <v>8.0749999999999993</v>
      </c>
      <c r="T796" s="304">
        <f t="shared" ca="1" si="349"/>
        <v>79.21575</v>
      </c>
      <c r="U796" s="311">
        <f t="shared" ca="1" si="350"/>
        <v>0</v>
      </c>
      <c r="V796" s="306">
        <f t="shared" ca="1" si="351"/>
        <v>1.2256711813825472</v>
      </c>
      <c r="W796" s="304">
        <f t="shared" ca="1" si="352"/>
        <v>59.641038511396083</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2.3638793433671017</v>
      </c>
      <c r="AH796" s="304">
        <f t="shared" ca="1" si="376"/>
        <v>-7.3858496716833502</v>
      </c>
    </row>
    <row r="797" spans="1:34" x14ac:dyDescent="0.2">
      <c r="A797" s="347">
        <f t="shared" ca="1" si="354"/>
        <v>1E-4</v>
      </c>
      <c r="B797" s="304">
        <f t="shared" ca="1" si="355"/>
        <v>34.708600000000466</v>
      </c>
      <c r="D797" s="306">
        <f t="shared" ca="1" si="356"/>
        <v>-0.8174586084806541</v>
      </c>
      <c r="E797" s="307">
        <f t="shared" ca="1" si="357"/>
        <v>-2.4694897994331617</v>
      </c>
      <c r="F797" s="304">
        <f t="shared" ca="1" si="358"/>
        <v>2.6012724667138514</v>
      </c>
      <c r="G797" s="306">
        <f t="shared" ca="1" si="359"/>
        <v>13.590548887488483</v>
      </c>
      <c r="H797" s="307">
        <f t="shared" ca="1" si="360"/>
        <v>-122.03965268923767</v>
      </c>
      <c r="I797" s="304">
        <f t="shared" ca="1" si="361"/>
        <v>122.79405461003789</v>
      </c>
      <c r="J797" s="306">
        <f t="shared" ca="1" si="362"/>
        <v>870.81250275341392</v>
      </c>
      <c r="K797" s="307">
        <f t="shared" ca="1" si="363"/>
        <v>-5.4897350688516831</v>
      </c>
      <c r="L797" s="304">
        <f t="shared" ca="1" si="348"/>
        <v>870.8298066458168</v>
      </c>
      <c r="M797" s="306">
        <f t="shared" ca="1" si="364"/>
        <v>-1.4598915334005724</v>
      </c>
      <c r="N797" s="304">
        <f t="shared" ca="1" si="365"/>
        <v>-83.645623410734856</v>
      </c>
      <c r="P797" s="310">
        <f t="shared" ca="1" si="366"/>
        <v>23</v>
      </c>
      <c r="Q797" s="304">
        <f t="shared" ca="1" si="367"/>
        <v>0</v>
      </c>
      <c r="R797" s="306">
        <f t="shared" ca="1" si="368"/>
        <v>0</v>
      </c>
      <c r="S797" s="307">
        <f t="shared" ca="1" si="369"/>
        <v>8.0749999999999993</v>
      </c>
      <c r="T797" s="304">
        <f t="shared" ca="1" si="349"/>
        <v>79.21575</v>
      </c>
      <c r="U797" s="311">
        <f t="shared" ca="1" si="350"/>
        <v>0</v>
      </c>
      <c r="V797" s="306">
        <f t="shared" ca="1" si="351"/>
        <v>1.2256726771869115</v>
      </c>
      <c r="W797" s="304">
        <f t="shared" ca="1" si="352"/>
        <v>59.641340921643035</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2.3638428529440203</v>
      </c>
      <c r="AH797" s="304">
        <f t="shared" ca="1" si="376"/>
        <v>-7.3858871221543145</v>
      </c>
    </row>
    <row r="798" spans="1:34" x14ac:dyDescent="0.2">
      <c r="A798" s="347">
        <f t="shared" ca="1" si="354"/>
        <v>1E-4</v>
      </c>
      <c r="B798" s="304">
        <f t="shared" ca="1" si="355"/>
        <v>34.708700000000469</v>
      </c>
      <c r="D798" s="306">
        <f t="shared" ca="1" si="356"/>
        <v>-0.81745626283342498</v>
      </c>
      <c r="E798" s="307">
        <f t="shared" ca="1" si="357"/>
        <v>-2.4694518565269448</v>
      </c>
      <c r="F798" s="304">
        <f t="shared" ca="1" si="358"/>
        <v>2.6012357089179678</v>
      </c>
      <c r="G798" s="306">
        <f t="shared" ca="1" si="359"/>
        <v>13.590467141862199</v>
      </c>
      <c r="H798" s="307">
        <f t="shared" ca="1" si="360"/>
        <v>-122.03989963442332</v>
      </c>
      <c r="I798" s="304">
        <f t="shared" ca="1" si="361"/>
        <v>122.79429099072217</v>
      </c>
      <c r="J798" s="306">
        <f t="shared" ca="1" si="362"/>
        <v>870.81250275341392</v>
      </c>
      <c r="K798" s="307">
        <f t="shared" ca="1" si="363"/>
        <v>-5.5019390464678661</v>
      </c>
      <c r="L798" s="304">
        <f t="shared" ca="1" si="348"/>
        <v>870.82988366553866</v>
      </c>
      <c r="M798" s="306">
        <f t="shared" ca="1" si="364"/>
        <v>-1.4598924176005281</v>
      </c>
      <c r="N798" s="304">
        <f t="shared" ca="1" si="365"/>
        <v>-83.645674071660565</v>
      </c>
      <c r="P798" s="310">
        <f t="shared" ca="1" si="366"/>
        <v>23</v>
      </c>
      <c r="Q798" s="304">
        <f t="shared" ca="1" si="367"/>
        <v>0</v>
      </c>
      <c r="R798" s="306">
        <f t="shared" ca="1" si="368"/>
        <v>0</v>
      </c>
      <c r="S798" s="307">
        <f t="shared" ca="1" si="369"/>
        <v>8.0749999999999993</v>
      </c>
      <c r="T798" s="304">
        <f t="shared" ca="1" si="349"/>
        <v>79.21575</v>
      </c>
      <c r="U798" s="311">
        <f t="shared" ca="1" si="350"/>
        <v>0</v>
      </c>
      <c r="V798" s="306">
        <f t="shared" ca="1" si="351"/>
        <v>1.2256741729961294</v>
      </c>
      <c r="W798" s="304">
        <f t="shared" ca="1" si="352"/>
        <v>59.641643329584006</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2.3638063627894299</v>
      </c>
      <c r="AH798" s="304">
        <f t="shared" ca="1" si="376"/>
        <v>-7.3859245723396958</v>
      </c>
    </row>
    <row r="799" spans="1:34" x14ac:dyDescent="0.2">
      <c r="A799" s="347">
        <f t="shared" ca="1" si="354"/>
        <v>1E-4</v>
      </c>
      <c r="B799" s="304">
        <f t="shared" ca="1" si="355"/>
        <v>34.708800000000473</v>
      </c>
      <c r="D799" s="306">
        <f t="shared" ca="1" si="356"/>
        <v>-0.81745391715216054</v>
      </c>
      <c r="E799" s="307">
        <f t="shared" ca="1" si="357"/>
        <v>-2.4694139139100839</v>
      </c>
      <c r="F799" s="304">
        <f t="shared" ca="1" si="358"/>
        <v>2.6011989514222345</v>
      </c>
      <c r="G799" s="306">
        <f t="shared" ca="1" si="359"/>
        <v>13.590385396470484</v>
      </c>
      <c r="H799" s="307">
        <f t="shared" ca="1" si="360"/>
        <v>-122.04014657581472</v>
      </c>
      <c r="I799" s="304">
        <f t="shared" ca="1" si="361"/>
        <v>122.79452736775747</v>
      </c>
      <c r="J799" s="306">
        <f t="shared" ca="1" si="362"/>
        <v>870.81250275341392</v>
      </c>
      <c r="K799" s="307">
        <f t="shared" ca="1" si="363"/>
        <v>-5.5141430487783785</v>
      </c>
      <c r="L799" s="304">
        <f t="shared" ca="1" si="348"/>
        <v>870.8299608564389</v>
      </c>
      <c r="M799" s="306">
        <f t="shared" ca="1" si="364"/>
        <v>-1.4598933017917615</v>
      </c>
      <c r="N799" s="304">
        <f t="shared" ca="1" si="365"/>
        <v>-83.645724732086521</v>
      </c>
      <c r="P799" s="310">
        <f t="shared" ca="1" si="366"/>
        <v>23</v>
      </c>
      <c r="Q799" s="304">
        <f t="shared" ca="1" si="367"/>
        <v>0</v>
      </c>
      <c r="R799" s="306">
        <f t="shared" ca="1" si="368"/>
        <v>0</v>
      </c>
      <c r="S799" s="307">
        <f t="shared" ca="1" si="369"/>
        <v>8.0749999999999993</v>
      </c>
      <c r="T799" s="304">
        <f t="shared" ca="1" si="349"/>
        <v>79.21575</v>
      </c>
      <c r="U799" s="311">
        <f t="shared" ca="1" si="350"/>
        <v>0</v>
      </c>
      <c r="V799" s="306">
        <f t="shared" ca="1" si="351"/>
        <v>1.2256756688101991</v>
      </c>
      <c r="W799" s="304">
        <f t="shared" ca="1" si="352"/>
        <v>59.641945735218869</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2.3637698729033163</v>
      </c>
      <c r="AH799" s="304">
        <f t="shared" ca="1" si="376"/>
        <v>-7.3859620222395064</v>
      </c>
    </row>
    <row r="800" spans="1:34" x14ac:dyDescent="0.2">
      <c r="A800" s="347">
        <f t="shared" ca="1" si="354"/>
        <v>1E-4</v>
      </c>
      <c r="B800" s="304">
        <f t="shared" ca="1" si="355"/>
        <v>34.708900000000476</v>
      </c>
      <c r="D800" s="306">
        <f t="shared" ca="1" si="356"/>
        <v>-0.81745157143685754</v>
      </c>
      <c r="E800" s="307">
        <f t="shared" ca="1" si="357"/>
        <v>-2.4693759715825934</v>
      </c>
      <c r="F800" s="304">
        <f t="shared" ca="1" si="358"/>
        <v>2.6011621942266623</v>
      </c>
      <c r="G800" s="306">
        <f t="shared" ca="1" si="359"/>
        <v>13.590303651313342</v>
      </c>
      <c r="H800" s="307">
        <f t="shared" ca="1" si="360"/>
        <v>-122.04039351341187</v>
      </c>
      <c r="I800" s="304">
        <f t="shared" ca="1" si="361"/>
        <v>122.7947637411438</v>
      </c>
      <c r="J800" s="306">
        <f t="shared" ca="1" si="362"/>
        <v>870.81250275341392</v>
      </c>
      <c r="K800" s="307">
        <f t="shared" ca="1" si="363"/>
        <v>-5.5263470757828399</v>
      </c>
      <c r="L800" s="304">
        <f t="shared" ca="1" si="348"/>
        <v>870.83003821851855</v>
      </c>
      <c r="M800" s="306">
        <f t="shared" ca="1" si="364"/>
        <v>-1.4598941859742722</v>
      </c>
      <c r="N800" s="304">
        <f t="shared" ca="1" si="365"/>
        <v>-83.645775392012695</v>
      </c>
      <c r="P800" s="310">
        <f t="shared" ca="1" si="366"/>
        <v>23</v>
      </c>
      <c r="Q800" s="304">
        <f t="shared" ca="1" si="367"/>
        <v>0</v>
      </c>
      <c r="R800" s="306">
        <f t="shared" ca="1" si="368"/>
        <v>0</v>
      </c>
      <c r="S800" s="307">
        <f t="shared" ca="1" si="369"/>
        <v>8.0749999999999993</v>
      </c>
      <c r="T800" s="304">
        <f t="shared" ca="1" si="349"/>
        <v>79.21575</v>
      </c>
      <c r="U800" s="311">
        <f t="shared" ca="1" si="350"/>
        <v>0</v>
      </c>
      <c r="V800" s="306">
        <f t="shared" ca="1" si="351"/>
        <v>1.2256771646291218</v>
      </c>
      <c r="W800" s="304">
        <f t="shared" ca="1" si="352"/>
        <v>59.6422481385477</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2.3637333832856955</v>
      </c>
      <c r="AH800" s="304">
        <f t="shared" ca="1" si="376"/>
        <v>-7.3859994718537303</v>
      </c>
    </row>
    <row r="801" spans="1:34" x14ac:dyDescent="0.2">
      <c r="A801" s="347">
        <f t="shared" ca="1" si="354"/>
        <v>1E-4</v>
      </c>
      <c r="B801" s="304">
        <f t="shared" ca="1" si="355"/>
        <v>34.709000000000479</v>
      </c>
      <c r="D801" s="306">
        <f t="shared" ca="1" si="356"/>
        <v>-0.81744922568752043</v>
      </c>
      <c r="E801" s="307">
        <f t="shared" ca="1" si="357"/>
        <v>-2.469338029544466</v>
      </c>
      <c r="F801" s="304">
        <f t="shared" ca="1" si="358"/>
        <v>2.6011254373312473</v>
      </c>
      <c r="G801" s="306">
        <f t="shared" ca="1" si="359"/>
        <v>13.590221906390772</v>
      </c>
      <c r="H801" s="307">
        <f t="shared" ca="1" si="360"/>
        <v>-122.04064044721483</v>
      </c>
      <c r="I801" s="304">
        <f t="shared" ca="1" si="361"/>
        <v>122.79500011088119</v>
      </c>
      <c r="J801" s="306">
        <f t="shared" ca="1" si="362"/>
        <v>870.81250275341392</v>
      </c>
      <c r="K801" s="307">
        <f t="shared" ca="1" si="363"/>
        <v>-5.5385511274808712</v>
      </c>
      <c r="L801" s="304">
        <f t="shared" ca="1" si="348"/>
        <v>870.83011575177875</v>
      </c>
      <c r="M801" s="306">
        <f t="shared" ca="1" si="364"/>
        <v>-1.4598950701480609</v>
      </c>
      <c r="N801" s="304">
        <f t="shared" ca="1" si="365"/>
        <v>-83.645826051439144</v>
      </c>
      <c r="P801" s="310">
        <f t="shared" ca="1" si="366"/>
        <v>23</v>
      </c>
      <c r="Q801" s="304">
        <f t="shared" ca="1" si="367"/>
        <v>0</v>
      </c>
      <c r="R801" s="306">
        <f t="shared" ca="1" si="368"/>
        <v>0</v>
      </c>
      <c r="S801" s="307">
        <f t="shared" ca="1" si="369"/>
        <v>8.0749999999999993</v>
      </c>
      <c r="T801" s="304">
        <f t="shared" ca="1" si="349"/>
        <v>79.21575</v>
      </c>
      <c r="U801" s="311">
        <f t="shared" ca="1" si="350"/>
        <v>0</v>
      </c>
      <c r="V801" s="306">
        <f t="shared" ca="1" si="351"/>
        <v>1.2256786604528973</v>
      </c>
      <c r="W801" s="304">
        <f t="shared" ca="1" si="352"/>
        <v>59.642550539570486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2.3636968939365604</v>
      </c>
      <c r="AH801" s="304">
        <f t="shared" ca="1" si="376"/>
        <v>-7.3860369211823782</v>
      </c>
    </row>
    <row r="802" spans="1:34" x14ac:dyDescent="0.2">
      <c r="A802" s="347">
        <f t="shared" ca="1" si="354"/>
        <v>1E-4</v>
      </c>
      <c r="B802" s="304">
        <f t="shared" ca="1" si="355"/>
        <v>34.709100000000483</v>
      </c>
      <c r="D802" s="306">
        <f t="shared" ca="1" si="356"/>
        <v>-0.81744687990414744</v>
      </c>
      <c r="E802" s="307">
        <f t="shared" ca="1" si="357"/>
        <v>-2.469300087795701</v>
      </c>
      <c r="F802" s="304">
        <f t="shared" ca="1" si="358"/>
        <v>2.6010886807359879</v>
      </c>
      <c r="G802" s="306">
        <f t="shared" ca="1" si="359"/>
        <v>13.590140161702781</v>
      </c>
      <c r="H802" s="307">
        <f t="shared" ca="1" si="360"/>
        <v>-122.04088737722361</v>
      </c>
      <c r="I802" s="304">
        <f t="shared" ca="1" si="361"/>
        <v>122.79523647696968</v>
      </c>
      <c r="J802" s="306">
        <f t="shared" ca="1" si="362"/>
        <v>870.81250275341392</v>
      </c>
      <c r="K802" s="307">
        <f t="shared" ca="1" si="363"/>
        <v>-5.5507552038720931</v>
      </c>
      <c r="L802" s="304">
        <f t="shared" ca="1" si="348"/>
        <v>870.83019345622017</v>
      </c>
      <c r="M802" s="306">
        <f t="shared" ca="1" si="364"/>
        <v>-1.4598959543131274</v>
      </c>
      <c r="N802" s="304">
        <f t="shared" ca="1" si="365"/>
        <v>-83.645876710365854</v>
      </c>
      <c r="P802" s="310">
        <f t="shared" ca="1" si="366"/>
        <v>23</v>
      </c>
      <c r="Q802" s="304">
        <f t="shared" ca="1" si="367"/>
        <v>0</v>
      </c>
      <c r="R802" s="306">
        <f t="shared" ca="1" si="368"/>
        <v>0</v>
      </c>
      <c r="S802" s="307">
        <f t="shared" ca="1" si="369"/>
        <v>8.0749999999999993</v>
      </c>
      <c r="T802" s="304">
        <f t="shared" ca="1" si="349"/>
        <v>79.21575</v>
      </c>
      <c r="U802" s="311">
        <f t="shared" ca="1" si="350"/>
        <v>0</v>
      </c>
      <c r="V802" s="306">
        <f t="shared" ca="1" si="351"/>
        <v>1.2256801562815254</v>
      </c>
      <c r="W802" s="304">
        <f t="shared" ca="1" si="352"/>
        <v>59.642852938287213</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2.36366040485591</v>
      </c>
      <c r="AH802" s="304">
        <f t="shared" ca="1" si="376"/>
        <v>-7.3860743702254474</v>
      </c>
    </row>
    <row r="803" spans="1:34" x14ac:dyDescent="0.2">
      <c r="A803" s="347">
        <f t="shared" ca="1" si="354"/>
        <v>1E-4</v>
      </c>
      <c r="B803" s="304">
        <f t="shared" ca="1" si="355"/>
        <v>34.709200000000486</v>
      </c>
      <c r="D803" s="306">
        <f t="shared" ca="1" si="356"/>
        <v>-0.81744453408674012</v>
      </c>
      <c r="E803" s="307">
        <f t="shared" ca="1" si="357"/>
        <v>-2.4692621463363009</v>
      </c>
      <c r="F803" s="304">
        <f t="shared" ca="1" si="358"/>
        <v>2.6010519244408874</v>
      </c>
      <c r="G803" s="306">
        <f t="shared" ca="1" si="359"/>
        <v>13.590058417249372</v>
      </c>
      <c r="H803" s="307">
        <f t="shared" ca="1" si="360"/>
        <v>-122.04113430343824</v>
      </c>
      <c r="I803" s="304">
        <f t="shared" ca="1" si="361"/>
        <v>122.79547283940927</v>
      </c>
      <c r="J803" s="306">
        <f t="shared" ca="1" si="362"/>
        <v>870.81250275341392</v>
      </c>
      <c r="K803" s="307">
        <f t="shared" ca="1" si="363"/>
        <v>-5.5629593049561263</v>
      </c>
      <c r="L803" s="304">
        <f t="shared" ca="1" si="348"/>
        <v>870.83027133184407</v>
      </c>
      <c r="M803" s="306">
        <f t="shared" ca="1" si="364"/>
        <v>-1.4598968384694717</v>
      </c>
      <c r="N803" s="304">
        <f t="shared" ca="1" si="365"/>
        <v>-83.645927368792812</v>
      </c>
      <c r="P803" s="310">
        <f t="shared" ca="1" si="366"/>
        <v>23</v>
      </c>
      <c r="Q803" s="304">
        <f t="shared" ca="1" si="367"/>
        <v>0</v>
      </c>
      <c r="R803" s="306">
        <f t="shared" ca="1" si="368"/>
        <v>0</v>
      </c>
      <c r="S803" s="307">
        <f t="shared" ca="1" si="369"/>
        <v>8.0749999999999993</v>
      </c>
      <c r="T803" s="304">
        <f t="shared" ca="1" si="349"/>
        <v>79.21575</v>
      </c>
      <c r="U803" s="311">
        <f t="shared" ca="1" si="350"/>
        <v>0</v>
      </c>
      <c r="V803" s="306">
        <f t="shared" ca="1" si="351"/>
        <v>1.225681652115006</v>
      </c>
      <c r="W803" s="304">
        <f t="shared" ca="1" si="352"/>
        <v>59.643155334697859</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2.3636239160437489</v>
      </c>
      <c r="AH803" s="304">
        <f t="shared" ca="1" si="376"/>
        <v>-7.3861118189829371</v>
      </c>
    </row>
    <row r="804" spans="1:34" x14ac:dyDescent="0.2">
      <c r="A804" s="347">
        <f t="shared" ca="1" si="354"/>
        <v>1E-4</v>
      </c>
      <c r="B804" s="304">
        <f t="shared" ca="1" si="355"/>
        <v>34.709300000000489</v>
      </c>
      <c r="D804" s="306">
        <f t="shared" ca="1" si="356"/>
        <v>-0.81744218823530002</v>
      </c>
      <c r="E804" s="307">
        <f t="shared" ca="1" si="357"/>
        <v>-2.4692242051662685</v>
      </c>
      <c r="F804" s="304">
        <f t="shared" ca="1" si="358"/>
        <v>2.6010151684459486</v>
      </c>
      <c r="G804" s="306">
        <f t="shared" ca="1" si="359"/>
        <v>13.589976673030549</v>
      </c>
      <c r="H804" s="307">
        <f t="shared" ca="1" si="360"/>
        <v>-122.04138122585876</v>
      </c>
      <c r="I804" s="304">
        <f t="shared" ca="1" si="361"/>
        <v>122.79570919820003</v>
      </c>
      <c r="J804" s="306">
        <f t="shared" ca="1" si="362"/>
        <v>870.81250275341392</v>
      </c>
      <c r="K804" s="307">
        <f t="shared" ca="1" si="363"/>
        <v>-5.5751634307325908</v>
      </c>
      <c r="L804" s="304">
        <f t="shared" ca="1" si="348"/>
        <v>870.83034937865125</v>
      </c>
      <c r="M804" s="306">
        <f t="shared" ca="1" si="364"/>
        <v>-1.4598977226170944</v>
      </c>
      <c r="N804" s="304">
        <f t="shared" ca="1" si="365"/>
        <v>-83.645978026720059</v>
      </c>
      <c r="P804" s="310">
        <f t="shared" ca="1" si="366"/>
        <v>23</v>
      </c>
      <c r="Q804" s="304">
        <f t="shared" ca="1" si="367"/>
        <v>0</v>
      </c>
      <c r="R804" s="306">
        <f t="shared" ca="1" si="368"/>
        <v>0</v>
      </c>
      <c r="S804" s="307">
        <f t="shared" ca="1" si="369"/>
        <v>8.0749999999999993</v>
      </c>
      <c r="T804" s="304">
        <f t="shared" ca="1" si="349"/>
        <v>79.21575</v>
      </c>
      <c r="U804" s="311">
        <f t="shared" ca="1" si="350"/>
        <v>0</v>
      </c>
      <c r="V804" s="306">
        <f t="shared" ca="1" si="351"/>
        <v>1.2256831479533394</v>
      </c>
      <c r="W804" s="304">
        <f t="shared" ca="1" si="352"/>
        <v>59.64345772880246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2.3635874275000806</v>
      </c>
      <c r="AH804" s="304">
        <f t="shared" ca="1" si="376"/>
        <v>-7.3861492674548437</v>
      </c>
    </row>
    <row r="805" spans="1:34" x14ac:dyDescent="0.2">
      <c r="A805" s="347">
        <f t="shared" ca="1" si="354"/>
        <v>1E-4</v>
      </c>
      <c r="B805" s="304">
        <f t="shared" ca="1" si="355"/>
        <v>34.709400000000493</v>
      </c>
      <c r="D805" s="306">
        <f t="shared" ca="1" si="356"/>
        <v>-0.81743984234982592</v>
      </c>
      <c r="E805" s="307">
        <f t="shared" ca="1" si="357"/>
        <v>-2.4691862642855993</v>
      </c>
      <c r="F805" s="304">
        <f t="shared" ca="1" si="358"/>
        <v>2.6009784127511675</v>
      </c>
      <c r="G805" s="306">
        <f t="shared" ca="1" si="359"/>
        <v>13.589894929046313</v>
      </c>
      <c r="H805" s="307">
        <f t="shared" ca="1" si="360"/>
        <v>-122.04162814448519</v>
      </c>
      <c r="I805" s="304">
        <f t="shared" ca="1" si="361"/>
        <v>122.79594555334194</v>
      </c>
      <c r="J805" s="306">
        <f t="shared" ca="1" si="362"/>
        <v>870.81250275341392</v>
      </c>
      <c r="K805" s="307">
        <f t="shared" ca="1" si="363"/>
        <v>-5.5873675812011081</v>
      </c>
      <c r="L805" s="304">
        <f t="shared" ca="1" si="348"/>
        <v>870.83042759664295</v>
      </c>
      <c r="M805" s="306">
        <f t="shared" ca="1" si="364"/>
        <v>-1.4598986067559954</v>
      </c>
      <c r="N805" s="304">
        <f t="shared" ca="1" si="365"/>
        <v>-83.646028684147581</v>
      </c>
      <c r="P805" s="310">
        <f t="shared" ca="1" si="366"/>
        <v>23</v>
      </c>
      <c r="Q805" s="304">
        <f t="shared" ca="1" si="367"/>
        <v>0</v>
      </c>
      <c r="R805" s="306">
        <f t="shared" ca="1" si="368"/>
        <v>0</v>
      </c>
      <c r="S805" s="307">
        <f t="shared" ca="1" si="369"/>
        <v>8.0749999999999993</v>
      </c>
      <c r="T805" s="304">
        <f t="shared" ca="1" si="349"/>
        <v>79.21575</v>
      </c>
      <c r="U805" s="311">
        <f t="shared" ca="1" si="350"/>
        <v>0</v>
      </c>
      <c r="V805" s="306">
        <f t="shared" ca="1" si="351"/>
        <v>1.2256846437965248</v>
      </c>
      <c r="W805" s="304">
        <f t="shared" ca="1" si="352"/>
        <v>59.643760120600966</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2.3635509392248979</v>
      </c>
      <c r="AH805" s="304">
        <f t="shared" ca="1" si="376"/>
        <v>-7.3861867156411725</v>
      </c>
    </row>
    <row r="806" spans="1:34" x14ac:dyDescent="0.2">
      <c r="A806" s="347">
        <f t="shared" ca="1" si="354"/>
        <v>1E-4</v>
      </c>
      <c r="B806" s="304">
        <f t="shared" ca="1" si="355"/>
        <v>34.709500000000496</v>
      </c>
      <c r="D806" s="306">
        <f t="shared" ca="1" si="356"/>
        <v>-0.81743749643031904</v>
      </c>
      <c r="E806" s="307">
        <f t="shared" ca="1" si="357"/>
        <v>-2.4691483236942995</v>
      </c>
      <c r="F806" s="304">
        <f t="shared" ca="1" si="358"/>
        <v>2.6009416573565503</v>
      </c>
      <c r="G806" s="306">
        <f t="shared" ca="1" si="359"/>
        <v>13.58981318529667</v>
      </c>
      <c r="H806" s="307">
        <f t="shared" ca="1" si="360"/>
        <v>-122.04187505931756</v>
      </c>
      <c r="I806" s="304">
        <f t="shared" ca="1" si="361"/>
        <v>122.79618190483507</v>
      </c>
      <c r="J806" s="306">
        <f t="shared" ca="1" si="362"/>
        <v>870.81250275341392</v>
      </c>
      <c r="K806" s="307">
        <f t="shared" ca="1" si="363"/>
        <v>-5.5995717563612981</v>
      </c>
      <c r="L806" s="304">
        <f t="shared" ca="1" si="348"/>
        <v>870.83050598581997</v>
      </c>
      <c r="M806" s="306">
        <f t="shared" ca="1" si="364"/>
        <v>-1.4598994908861747</v>
      </c>
      <c r="N806" s="304">
        <f t="shared" ca="1" si="365"/>
        <v>-83.646079341075392</v>
      </c>
      <c r="P806" s="310">
        <f t="shared" ca="1" si="366"/>
        <v>23</v>
      </c>
      <c r="Q806" s="304">
        <f t="shared" ca="1" si="367"/>
        <v>0</v>
      </c>
      <c r="R806" s="306">
        <f t="shared" ca="1" si="368"/>
        <v>0</v>
      </c>
      <c r="S806" s="307">
        <f t="shared" ca="1" si="369"/>
        <v>8.0749999999999993</v>
      </c>
      <c r="T806" s="304">
        <f t="shared" ca="1" si="349"/>
        <v>79.21575</v>
      </c>
      <c r="U806" s="311">
        <f t="shared" ca="1" si="350"/>
        <v>0</v>
      </c>
      <c r="V806" s="306">
        <f t="shared" ca="1" si="351"/>
        <v>1.2256861396445629</v>
      </c>
      <c r="W806" s="304">
        <f t="shared" ca="1" si="352"/>
        <v>59.644062510093391</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2.363514451218208</v>
      </c>
      <c r="AH806" s="304">
        <f t="shared" ca="1" si="376"/>
        <v>-7.3862241635419164</v>
      </c>
    </row>
    <row r="807" spans="1:34" x14ac:dyDescent="0.2">
      <c r="A807" s="347">
        <f t="shared" ca="1" si="354"/>
        <v>1E-4</v>
      </c>
      <c r="B807" s="304">
        <f t="shared" ca="1" si="355"/>
        <v>34.709600000000499</v>
      </c>
      <c r="D807" s="306">
        <f t="shared" ca="1" si="356"/>
        <v>-0.81743515047678128</v>
      </c>
      <c r="E807" s="307">
        <f t="shared" ca="1" si="357"/>
        <v>-2.4691103833923691</v>
      </c>
      <c r="F807" s="304">
        <f t="shared" ca="1" si="358"/>
        <v>2.6009049022620974</v>
      </c>
      <c r="G807" s="306">
        <f t="shared" ca="1" si="359"/>
        <v>13.589731441781622</v>
      </c>
      <c r="H807" s="307">
        <f t="shared" ca="1" si="360"/>
        <v>-122.04212197035591</v>
      </c>
      <c r="I807" s="304">
        <f t="shared" ca="1" si="361"/>
        <v>122.7964182526794</v>
      </c>
      <c r="J807" s="306">
        <f t="shared" ca="1" si="362"/>
        <v>870.81250275341392</v>
      </c>
      <c r="K807" s="307">
        <f t="shared" ca="1" si="363"/>
        <v>-5.6117759562127816</v>
      </c>
      <c r="L807" s="304">
        <f t="shared" ca="1" si="348"/>
        <v>870.83058454618322</v>
      </c>
      <c r="M807" s="306">
        <f t="shared" ca="1" si="364"/>
        <v>-1.4599003750076325</v>
      </c>
      <c r="N807" s="304">
        <f t="shared" ca="1" si="365"/>
        <v>-83.646129997503508</v>
      </c>
      <c r="P807" s="310">
        <f t="shared" ca="1" si="366"/>
        <v>23</v>
      </c>
      <c r="Q807" s="304">
        <f t="shared" ca="1" si="367"/>
        <v>0</v>
      </c>
      <c r="R807" s="306">
        <f t="shared" ca="1" si="368"/>
        <v>0</v>
      </c>
      <c r="S807" s="307">
        <f t="shared" ca="1" si="369"/>
        <v>8.0749999999999993</v>
      </c>
      <c r="T807" s="304">
        <f t="shared" ca="1" si="349"/>
        <v>79.21575</v>
      </c>
      <c r="U807" s="311">
        <f t="shared" ca="1" si="350"/>
        <v>0</v>
      </c>
      <c r="V807" s="306">
        <f t="shared" ca="1" si="351"/>
        <v>1.2256876354974535</v>
      </c>
      <c r="W807" s="304">
        <f t="shared" ca="1" si="352"/>
        <v>59.64436489727975</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2.3634779634800127</v>
      </c>
      <c r="AH807" s="304">
        <f t="shared" ca="1" si="376"/>
        <v>-7.3862616111570771</v>
      </c>
    </row>
    <row r="808" spans="1:34" x14ac:dyDescent="0.2">
      <c r="A808" s="347">
        <f t="shared" ca="1" si="354"/>
        <v>1E-4</v>
      </c>
      <c r="B808" s="304">
        <f t="shared" ca="1" si="355"/>
        <v>34.709700000000502</v>
      </c>
      <c r="D808" s="306">
        <f t="shared" ca="1" si="356"/>
        <v>-0.81743280448921296</v>
      </c>
      <c r="E808" s="307">
        <f t="shared" ca="1" si="357"/>
        <v>-2.4690724433798028</v>
      </c>
      <c r="F808" s="304">
        <f t="shared" ca="1" si="358"/>
        <v>2.6008681474678048</v>
      </c>
      <c r="G808" s="306">
        <f t="shared" ca="1" si="359"/>
        <v>13.589649698501173</v>
      </c>
      <c r="H808" s="307">
        <f t="shared" ca="1" si="360"/>
        <v>-122.04236887760024</v>
      </c>
      <c r="I808" s="304">
        <f t="shared" ca="1" si="361"/>
        <v>122.796654596875</v>
      </c>
      <c r="J808" s="306">
        <f t="shared" ca="1" si="362"/>
        <v>870.81250275341392</v>
      </c>
      <c r="K808" s="307">
        <f t="shared" ca="1" si="363"/>
        <v>-5.6239801807551792</v>
      </c>
      <c r="L808" s="304">
        <f t="shared" ca="1" si="348"/>
        <v>870.83066327773395</v>
      </c>
      <c r="M808" s="306">
        <f t="shared" ca="1" si="364"/>
        <v>-1.4599012591203688</v>
      </c>
      <c r="N808" s="304">
        <f t="shared" ca="1" si="365"/>
        <v>-83.646180653431912</v>
      </c>
      <c r="P808" s="310">
        <f t="shared" ca="1" si="366"/>
        <v>23</v>
      </c>
      <c r="Q808" s="304">
        <f t="shared" ca="1" si="367"/>
        <v>0</v>
      </c>
      <c r="R808" s="306">
        <f t="shared" ca="1" si="368"/>
        <v>0</v>
      </c>
      <c r="S808" s="307">
        <f t="shared" ca="1" si="369"/>
        <v>8.0749999999999993</v>
      </c>
      <c r="T808" s="304">
        <f t="shared" ca="1" si="349"/>
        <v>79.21575</v>
      </c>
      <c r="U808" s="311">
        <f t="shared" ca="1" si="350"/>
        <v>0</v>
      </c>
      <c r="V808" s="306">
        <f t="shared" ca="1" si="351"/>
        <v>1.225689131355197</v>
      </c>
      <c r="W808" s="304">
        <f t="shared" ca="1" si="352"/>
        <v>59.644667282160036</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2.3634414760103093</v>
      </c>
      <c r="AH808" s="304">
        <f t="shared" ca="1" si="376"/>
        <v>-7.3862990584866575</v>
      </c>
    </row>
    <row r="809" spans="1:34" x14ac:dyDescent="0.2">
      <c r="A809" s="347">
        <f t="shared" ca="1" si="354"/>
        <v>1E-4</v>
      </c>
      <c r="B809" s="304">
        <f t="shared" ca="1" si="355"/>
        <v>34.709800000000506</v>
      </c>
      <c r="D809" s="306">
        <f t="shared" ca="1" si="356"/>
        <v>-0.81743045846761564</v>
      </c>
      <c r="E809" s="307">
        <f t="shared" ca="1" si="357"/>
        <v>-2.4690345036566042</v>
      </c>
      <c r="F809" s="304">
        <f t="shared" ca="1" si="358"/>
        <v>2.6008313929736757</v>
      </c>
      <c r="G809" s="306">
        <f t="shared" ca="1" si="359"/>
        <v>13.589567955455326</v>
      </c>
      <c r="H809" s="307">
        <f t="shared" ca="1" si="360"/>
        <v>-122.0426157810506</v>
      </c>
      <c r="I809" s="304">
        <f t="shared" ca="1" si="361"/>
        <v>122.79689093742186</v>
      </c>
      <c r="J809" s="306">
        <f t="shared" ca="1" si="362"/>
        <v>870.81250275341392</v>
      </c>
      <c r="K809" s="307">
        <f t="shared" ca="1" si="363"/>
        <v>-5.6361844299881119</v>
      </c>
      <c r="L809" s="304">
        <f t="shared" ca="1" si="348"/>
        <v>870.83074218047295</v>
      </c>
      <c r="M809" s="306">
        <f t="shared" ca="1" si="364"/>
        <v>-1.4599021432243842</v>
      </c>
      <c r="N809" s="304">
        <f t="shared" ca="1" si="365"/>
        <v>-83.646231308860649</v>
      </c>
      <c r="P809" s="310">
        <f t="shared" ca="1" si="366"/>
        <v>23</v>
      </c>
      <c r="Q809" s="304">
        <f t="shared" ca="1" si="367"/>
        <v>0</v>
      </c>
      <c r="R809" s="306">
        <f t="shared" ca="1" si="368"/>
        <v>0</v>
      </c>
      <c r="S809" s="307">
        <f t="shared" ca="1" si="369"/>
        <v>8.0749999999999993</v>
      </c>
      <c r="T809" s="304">
        <f t="shared" ca="1" si="349"/>
        <v>79.21575</v>
      </c>
      <c r="U809" s="311">
        <f t="shared" ca="1" si="350"/>
        <v>0</v>
      </c>
      <c r="V809" s="306">
        <f t="shared" ca="1" si="351"/>
        <v>1.2256906272177921</v>
      </c>
      <c r="W809" s="304">
        <f t="shared" ca="1" si="352"/>
        <v>59.644969664734184</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2.363404988809096</v>
      </c>
      <c r="AH809" s="304">
        <f t="shared" ca="1" si="376"/>
        <v>-7.3863365055306556</v>
      </c>
    </row>
    <row r="810" spans="1:34" x14ac:dyDescent="0.2">
      <c r="A810" s="347">
        <f t="shared" ca="1" si="354"/>
        <v>1E-4</v>
      </c>
      <c r="B810" s="304">
        <f t="shared" ca="1" si="355"/>
        <v>34.709900000000509</v>
      </c>
      <c r="D810" s="306">
        <f t="shared" ca="1" si="356"/>
        <v>-0.81742811241198687</v>
      </c>
      <c r="E810" s="307">
        <f t="shared" ca="1" si="357"/>
        <v>-2.4689965642227811</v>
      </c>
      <c r="F810" s="304">
        <f t="shared" ca="1" si="358"/>
        <v>2.6007946387797176</v>
      </c>
      <c r="G810" s="306">
        <f t="shared" ca="1" si="359"/>
        <v>13.589486212644085</v>
      </c>
      <c r="H810" s="307">
        <f t="shared" ca="1" si="360"/>
        <v>-122.04286268070702</v>
      </c>
      <c r="I810" s="304">
        <f t="shared" ca="1" si="361"/>
        <v>122.79712727432003</v>
      </c>
      <c r="J810" s="306">
        <f t="shared" ca="1" si="362"/>
        <v>870.81250275341392</v>
      </c>
      <c r="K810" s="307">
        <f t="shared" ca="1" si="363"/>
        <v>-5.6483887039112002</v>
      </c>
      <c r="L810" s="304">
        <f t="shared" ca="1" si="348"/>
        <v>870.83082125440126</v>
      </c>
      <c r="M810" s="306">
        <f t="shared" ca="1" si="364"/>
        <v>-1.4599030273196782</v>
      </c>
      <c r="N810" s="304">
        <f t="shared" ca="1" si="365"/>
        <v>-83.64628196378969</v>
      </c>
      <c r="P810" s="310">
        <f t="shared" ca="1" si="366"/>
        <v>23</v>
      </c>
      <c r="Q810" s="304">
        <f t="shared" ca="1" si="367"/>
        <v>0</v>
      </c>
      <c r="R810" s="306">
        <f t="shared" ca="1" si="368"/>
        <v>0</v>
      </c>
      <c r="S810" s="307">
        <f t="shared" ca="1" si="369"/>
        <v>8.0749999999999993</v>
      </c>
      <c r="T810" s="304">
        <f t="shared" ca="1" si="349"/>
        <v>79.21575</v>
      </c>
      <c r="U810" s="311">
        <f t="shared" ca="1" si="350"/>
        <v>0</v>
      </c>
      <c r="V810" s="306">
        <f t="shared" ca="1" si="351"/>
        <v>1.2256921230852398</v>
      </c>
      <c r="W810" s="304">
        <f t="shared" ca="1" si="352"/>
        <v>59.645272045002251</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2.3633685018763861</v>
      </c>
      <c r="AH810" s="304">
        <f t="shared" ca="1" si="376"/>
        <v>-7.3863739522890635</v>
      </c>
    </row>
    <row r="811" spans="1:34" x14ac:dyDescent="0.2">
      <c r="A811" s="347">
        <f t="shared" ca="1" si="354"/>
        <v>1E-4</v>
      </c>
      <c r="B811" s="304">
        <f t="shared" ca="1" si="355"/>
        <v>34.710000000000512</v>
      </c>
      <c r="D811" s="306">
        <f t="shared" ca="1" si="356"/>
        <v>-0.81742576632233099</v>
      </c>
      <c r="E811" s="307">
        <f t="shared" ca="1" si="357"/>
        <v>-2.4689586250783258</v>
      </c>
      <c r="F811" s="304">
        <f t="shared" ca="1" si="358"/>
        <v>2.6007578848859243</v>
      </c>
      <c r="G811" s="306">
        <f t="shared" ca="1" si="359"/>
        <v>13.589404470067452</v>
      </c>
      <c r="H811" s="307">
        <f t="shared" ca="1" si="360"/>
        <v>-122.04310957656952</v>
      </c>
      <c r="I811" s="304">
        <f t="shared" ca="1" si="361"/>
        <v>122.79736360756954</v>
      </c>
      <c r="J811" s="306">
        <f t="shared" ca="1" si="362"/>
        <v>870.81250275341392</v>
      </c>
      <c r="K811" s="307">
        <f t="shared" ca="1" si="363"/>
        <v>-5.6605930025240641</v>
      </c>
      <c r="L811" s="304">
        <f t="shared" ca="1" si="348"/>
        <v>870.83090049951988</v>
      </c>
      <c r="M811" s="306">
        <f t="shared" ca="1" si="364"/>
        <v>-1.4599039114062515</v>
      </c>
      <c r="N811" s="304">
        <f t="shared" ca="1" si="365"/>
        <v>-83.646332618219063</v>
      </c>
      <c r="P811" s="310">
        <f t="shared" ca="1" si="366"/>
        <v>23</v>
      </c>
      <c r="Q811" s="304">
        <f t="shared" ca="1" si="367"/>
        <v>0</v>
      </c>
      <c r="R811" s="306">
        <f t="shared" ca="1" si="368"/>
        <v>0</v>
      </c>
      <c r="S811" s="307">
        <f t="shared" ca="1" si="369"/>
        <v>8.0749999999999993</v>
      </c>
      <c r="T811" s="304">
        <f t="shared" ca="1" si="349"/>
        <v>79.21575</v>
      </c>
      <c r="U811" s="311">
        <f t="shared" ca="1" si="350"/>
        <v>0</v>
      </c>
      <c r="V811" s="306">
        <f t="shared" ca="1" si="351"/>
        <v>1.2256936189575405</v>
      </c>
      <c r="W811" s="304">
        <f t="shared" ca="1" si="352"/>
        <v>59.645574422964231</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2.3633320152121682</v>
      </c>
      <c r="AH811" s="304">
        <f t="shared" ca="1" si="376"/>
        <v>-7.3864113987618891</v>
      </c>
    </row>
    <row r="812" spans="1:34" x14ac:dyDescent="0.2">
      <c r="A812" s="347">
        <f t="shared" ca="1" si="354"/>
        <v>1E-4</v>
      </c>
      <c r="B812" s="304">
        <f t="shared" ca="1" si="355"/>
        <v>34.710100000000516</v>
      </c>
      <c r="D812" s="306">
        <f t="shared" ca="1" si="356"/>
        <v>-0.81742342019864633</v>
      </c>
      <c r="E812" s="307">
        <f t="shared" ca="1" si="357"/>
        <v>-2.4689206862232371</v>
      </c>
      <c r="F812" s="304">
        <f t="shared" ca="1" si="358"/>
        <v>2.6007211312922944</v>
      </c>
      <c r="G812" s="306">
        <f t="shared" ca="1" si="359"/>
        <v>13.589322727725431</v>
      </c>
      <c r="H812" s="307">
        <f t="shared" ca="1" si="360"/>
        <v>-122.04335646863814</v>
      </c>
      <c r="I812" s="304">
        <f t="shared" ca="1" si="361"/>
        <v>122.7975999371704</v>
      </c>
      <c r="J812" s="306">
        <f t="shared" ca="1" si="362"/>
        <v>870.81250275341392</v>
      </c>
      <c r="K812" s="307">
        <f t="shared" ca="1" si="363"/>
        <v>-5.6727973258263242</v>
      </c>
      <c r="L812" s="304">
        <f t="shared" ca="1" si="348"/>
        <v>870.83097991582986</v>
      </c>
      <c r="M812" s="306">
        <f t="shared" ca="1" si="364"/>
        <v>-1.4599047954841038</v>
      </c>
      <c r="N812" s="304">
        <f t="shared" ca="1" si="365"/>
        <v>-83.646383272148753</v>
      </c>
      <c r="P812" s="310">
        <f t="shared" ca="1" si="366"/>
        <v>23</v>
      </c>
      <c r="Q812" s="304">
        <f t="shared" ca="1" si="367"/>
        <v>0</v>
      </c>
      <c r="R812" s="306">
        <f t="shared" ca="1" si="368"/>
        <v>0</v>
      </c>
      <c r="S812" s="307">
        <f t="shared" ca="1" si="369"/>
        <v>8.0749999999999993</v>
      </c>
      <c r="T812" s="304">
        <f t="shared" ca="1" si="349"/>
        <v>79.21575</v>
      </c>
      <c r="U812" s="311">
        <f t="shared" ca="1" si="350"/>
        <v>0</v>
      </c>
      <c r="V812" s="306">
        <f t="shared" ca="1" si="351"/>
        <v>1.2256951148346928</v>
      </c>
      <c r="W812" s="304">
        <f t="shared" ca="1" si="352"/>
        <v>59.645876798620101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2.3632955288164466</v>
      </c>
      <c r="AH812" s="304">
        <f t="shared" ca="1" si="376"/>
        <v>-7.3864488449491317</v>
      </c>
    </row>
    <row r="813" spans="1:34" x14ac:dyDescent="0.2">
      <c r="A813" s="347">
        <f t="shared" ca="1" si="354"/>
        <v>1E-4</v>
      </c>
      <c r="B813" s="304">
        <f t="shared" ca="1" si="355"/>
        <v>34.710200000000519</v>
      </c>
      <c r="D813" s="306">
        <f t="shared" ca="1" si="356"/>
        <v>-0.81742107404093589</v>
      </c>
      <c r="E813" s="307">
        <f t="shared" ca="1" si="357"/>
        <v>-2.4688827476575215</v>
      </c>
      <c r="F813" s="304">
        <f t="shared" ca="1" si="358"/>
        <v>2.6006843779988356</v>
      </c>
      <c r="G813" s="306">
        <f t="shared" ca="1" si="359"/>
        <v>13.589240985618027</v>
      </c>
      <c r="H813" s="307">
        <f t="shared" ca="1" si="360"/>
        <v>-122.0436033569129</v>
      </c>
      <c r="I813" s="304">
        <f t="shared" ca="1" si="361"/>
        <v>122.79783626312265</v>
      </c>
      <c r="J813" s="306">
        <f t="shared" ca="1" si="362"/>
        <v>870.81250275341392</v>
      </c>
      <c r="K813" s="307">
        <f t="shared" ca="1" si="363"/>
        <v>-5.6850016738176015</v>
      </c>
      <c r="L813" s="304">
        <f t="shared" ca="1" si="348"/>
        <v>870.83105950333209</v>
      </c>
      <c r="M813" s="306">
        <f t="shared" ca="1" si="364"/>
        <v>-1.4599056795532355</v>
      </c>
      <c r="N813" s="304">
        <f t="shared" ca="1" si="365"/>
        <v>-83.646433925578791</v>
      </c>
      <c r="P813" s="310">
        <f t="shared" ca="1" si="366"/>
        <v>23</v>
      </c>
      <c r="Q813" s="304">
        <f t="shared" ca="1" si="367"/>
        <v>0</v>
      </c>
      <c r="R813" s="306">
        <f t="shared" ca="1" si="368"/>
        <v>0</v>
      </c>
      <c r="S813" s="307">
        <f t="shared" ca="1" si="369"/>
        <v>8.0749999999999993</v>
      </c>
      <c r="T813" s="304">
        <f t="shared" ca="1" si="349"/>
        <v>79.21575</v>
      </c>
      <c r="U813" s="311">
        <f t="shared" ca="1" si="350"/>
        <v>0</v>
      </c>
      <c r="V813" s="306">
        <f t="shared" ca="1" si="351"/>
        <v>1.2256966107166973</v>
      </c>
      <c r="W813" s="304">
        <f t="shared" ca="1" si="352"/>
        <v>59.646179171969841</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2.363259042689223</v>
      </c>
      <c r="AH813" s="304">
        <f t="shared" ca="1" si="376"/>
        <v>-7.3864862908507876</v>
      </c>
    </row>
    <row r="814" spans="1:34" x14ac:dyDescent="0.2">
      <c r="A814" s="347">
        <f t="shared" ca="1" si="354"/>
        <v>1E-4</v>
      </c>
      <c r="B814" s="304">
        <f t="shared" ca="1" si="355"/>
        <v>34.710300000000522</v>
      </c>
      <c r="D814" s="306">
        <f t="shared" ca="1" si="356"/>
        <v>-0.817418727849198</v>
      </c>
      <c r="E814" s="307">
        <f t="shared" ca="1" si="357"/>
        <v>-2.4688448093811797</v>
      </c>
      <c r="F814" s="304">
        <f t="shared" ca="1" si="358"/>
        <v>2.6006476250055472</v>
      </c>
      <c r="G814" s="306">
        <f t="shared" ca="1" si="359"/>
        <v>13.589159243745241</v>
      </c>
      <c r="H814" s="307">
        <f t="shared" ca="1" si="360"/>
        <v>-122.04385024139384</v>
      </c>
      <c r="I814" s="304">
        <f t="shared" ca="1" si="361"/>
        <v>122.79807258542634</v>
      </c>
      <c r="J814" s="306">
        <f t="shared" ca="1" si="362"/>
        <v>870.81250275341392</v>
      </c>
      <c r="K814" s="307">
        <f t="shared" ca="1" si="363"/>
        <v>-5.6972060464975165</v>
      </c>
      <c r="L814" s="304">
        <f t="shared" ca="1" si="348"/>
        <v>870.83113926202748</v>
      </c>
      <c r="M814" s="306">
        <f t="shared" ca="1" si="364"/>
        <v>-1.4599065636136466</v>
      </c>
      <c r="N814" s="304">
        <f t="shared" ca="1" si="365"/>
        <v>-83.646484578509188</v>
      </c>
      <c r="P814" s="310">
        <f t="shared" ca="1" si="366"/>
        <v>23</v>
      </c>
      <c r="Q814" s="304">
        <f t="shared" ca="1" si="367"/>
        <v>0</v>
      </c>
      <c r="R814" s="306">
        <f t="shared" ca="1" si="368"/>
        <v>0</v>
      </c>
      <c r="S814" s="307">
        <f t="shared" ca="1" si="369"/>
        <v>8.0749999999999993</v>
      </c>
      <c r="T814" s="304">
        <f t="shared" ca="1" si="349"/>
        <v>79.21575</v>
      </c>
      <c r="U814" s="311">
        <f t="shared" ca="1" si="350"/>
        <v>0</v>
      </c>
      <c r="V814" s="306">
        <f t="shared" ca="1" si="351"/>
        <v>1.2256981066035542</v>
      </c>
      <c r="W814" s="304">
        <f t="shared" ca="1" si="352"/>
        <v>59.646481543013493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2.3632225568305003</v>
      </c>
      <c r="AH814" s="304">
        <f t="shared" ca="1" si="376"/>
        <v>-7.3865237364668541</v>
      </c>
    </row>
    <row r="815" spans="1:34" x14ac:dyDescent="0.2">
      <c r="A815" s="347">
        <f t="shared" ca="1" si="354"/>
        <v>1E-4</v>
      </c>
      <c r="B815" s="304">
        <f t="shared" ca="1" si="355"/>
        <v>34.710400000000526</v>
      </c>
      <c r="D815" s="306">
        <f t="shared" ca="1" si="356"/>
        <v>-0.81741638162343477</v>
      </c>
      <c r="E815" s="307">
        <f t="shared" ca="1" si="357"/>
        <v>-2.4688068713942064</v>
      </c>
      <c r="F815" s="304">
        <f t="shared" ca="1" si="358"/>
        <v>2.6006108723124264</v>
      </c>
      <c r="G815" s="306">
        <f t="shared" ca="1" si="359"/>
        <v>13.589077502107079</v>
      </c>
      <c r="H815" s="307">
        <f t="shared" ca="1" si="360"/>
        <v>-122.04409712208098</v>
      </c>
      <c r="I815" s="304">
        <f t="shared" ca="1" si="361"/>
        <v>122.79830890408144</v>
      </c>
      <c r="J815" s="306">
        <f t="shared" ca="1" si="362"/>
        <v>870.81250275341392</v>
      </c>
      <c r="K815" s="307">
        <f t="shared" ca="1" si="363"/>
        <v>-5.7094104438656901</v>
      </c>
      <c r="L815" s="304">
        <f t="shared" ca="1" si="348"/>
        <v>870.83121919191728</v>
      </c>
      <c r="M815" s="306">
        <f t="shared" ca="1" si="364"/>
        <v>-1.4599074476653373</v>
      </c>
      <c r="N815" s="304">
        <f t="shared" ca="1" si="365"/>
        <v>-83.646535230939932</v>
      </c>
      <c r="P815" s="310">
        <f t="shared" ca="1" si="366"/>
        <v>23</v>
      </c>
      <c r="Q815" s="304">
        <f t="shared" ca="1" si="367"/>
        <v>0</v>
      </c>
      <c r="R815" s="306">
        <f t="shared" ca="1" si="368"/>
        <v>0</v>
      </c>
      <c r="S815" s="307">
        <f t="shared" ca="1" si="369"/>
        <v>8.0749999999999993</v>
      </c>
      <c r="T815" s="304">
        <f t="shared" ca="1" si="349"/>
        <v>79.21575</v>
      </c>
      <c r="U815" s="311">
        <f t="shared" ca="1" si="350"/>
        <v>0</v>
      </c>
      <c r="V815" s="306">
        <f t="shared" ca="1" si="351"/>
        <v>1.2256996024952633</v>
      </c>
      <c r="W815" s="304">
        <f t="shared" ca="1" si="352"/>
        <v>59.646783911751008</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2.3631860712402739</v>
      </c>
      <c r="AH815" s="304">
        <f t="shared" ca="1" si="376"/>
        <v>-7.3865611817973376</v>
      </c>
    </row>
    <row r="816" spans="1:34" x14ac:dyDescent="0.2">
      <c r="A816" s="347">
        <f t="shared" ca="1" si="354"/>
        <v>1E-4</v>
      </c>
      <c r="B816" s="304">
        <f t="shared" ca="1" si="355"/>
        <v>34.710500000000529</v>
      </c>
      <c r="D816" s="306">
        <f t="shared" ca="1" si="356"/>
        <v>-0.81741403536364576</v>
      </c>
      <c r="E816" s="307">
        <f t="shared" ca="1" si="357"/>
        <v>-2.4687689336966079</v>
      </c>
      <c r="F816" s="304">
        <f t="shared" ca="1" si="358"/>
        <v>2.6005741199194774</v>
      </c>
      <c r="G816" s="306">
        <f t="shared" ca="1" si="359"/>
        <v>13.588995760703543</v>
      </c>
      <c r="H816" s="307">
        <f t="shared" ca="1" si="360"/>
        <v>-122.04434399897436</v>
      </c>
      <c r="I816" s="304">
        <f t="shared" ca="1" si="361"/>
        <v>122.79854521908803</v>
      </c>
      <c r="J816" s="306">
        <f t="shared" ca="1" si="362"/>
        <v>870.81250275341392</v>
      </c>
      <c r="K816" s="307">
        <f t="shared" ca="1" si="363"/>
        <v>-5.721614865921743</v>
      </c>
      <c r="L816" s="304">
        <f t="shared" ca="1" si="348"/>
        <v>870.83129929300219</v>
      </c>
      <c r="M816" s="306">
        <f t="shared" ca="1" si="364"/>
        <v>-1.4599083317083075</v>
      </c>
      <c r="N816" s="304">
        <f t="shared" ca="1" si="365"/>
        <v>-83.646585882871037</v>
      </c>
      <c r="P816" s="310">
        <f t="shared" ca="1" si="366"/>
        <v>23</v>
      </c>
      <c r="Q816" s="304">
        <f t="shared" ca="1" si="367"/>
        <v>0</v>
      </c>
      <c r="R816" s="306">
        <f t="shared" ca="1" si="368"/>
        <v>0</v>
      </c>
      <c r="S816" s="307">
        <f t="shared" ca="1" si="369"/>
        <v>8.0749999999999993</v>
      </c>
      <c r="T816" s="304">
        <f t="shared" ca="1" si="349"/>
        <v>79.21575</v>
      </c>
      <c r="U816" s="311">
        <f t="shared" ca="1" si="350"/>
        <v>0</v>
      </c>
      <c r="V816" s="306">
        <f t="shared" ca="1" si="351"/>
        <v>1.2257010983918244</v>
      </c>
      <c r="W816" s="304">
        <f t="shared" ca="1" si="352"/>
        <v>59.647086278182407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2.363149585918551</v>
      </c>
      <c r="AH816" s="304">
        <f t="shared" ca="1" si="376"/>
        <v>-7.3865986268422308</v>
      </c>
    </row>
    <row r="817" spans="1:34" x14ac:dyDescent="0.2">
      <c r="A817" s="347">
        <f t="shared" ca="1" si="354"/>
        <v>1E-4</v>
      </c>
      <c r="B817" s="304">
        <f t="shared" ca="1" si="355"/>
        <v>34.710600000000532</v>
      </c>
      <c r="D817" s="306">
        <f t="shared" ca="1" si="356"/>
        <v>-0.81741168906983463</v>
      </c>
      <c r="E817" s="307">
        <f t="shared" ca="1" si="357"/>
        <v>-2.4687309962883814</v>
      </c>
      <c r="F817" s="304">
        <f t="shared" ca="1" si="358"/>
        <v>2.6005373678267008</v>
      </c>
      <c r="G817" s="306">
        <f t="shared" ca="1" si="359"/>
        <v>13.588914019534636</v>
      </c>
      <c r="H817" s="307">
        <f t="shared" ca="1" si="360"/>
        <v>-122.04459087207398</v>
      </c>
      <c r="I817" s="304">
        <f t="shared" ca="1" si="361"/>
        <v>122.79878153044609</v>
      </c>
      <c r="J817" s="306">
        <f t="shared" ca="1" si="362"/>
        <v>870.81250275341392</v>
      </c>
      <c r="K817" s="307">
        <f t="shared" ca="1" si="363"/>
        <v>-5.733819312665295</v>
      </c>
      <c r="L817" s="304">
        <f t="shared" ca="1" si="348"/>
        <v>870.83137956528344</v>
      </c>
      <c r="M817" s="306">
        <f t="shared" ca="1" si="364"/>
        <v>-1.4599092157425577</v>
      </c>
      <c r="N817" s="304">
        <f t="shared" ca="1" si="365"/>
        <v>-83.646636534302516</v>
      </c>
      <c r="P817" s="310">
        <f t="shared" ca="1" si="366"/>
        <v>23</v>
      </c>
      <c r="Q817" s="304">
        <f t="shared" ca="1" si="367"/>
        <v>0</v>
      </c>
      <c r="R817" s="306">
        <f t="shared" ca="1" si="368"/>
        <v>0</v>
      </c>
      <c r="S817" s="307">
        <f t="shared" ca="1" si="369"/>
        <v>8.0749999999999993</v>
      </c>
      <c r="T817" s="304">
        <f t="shared" ca="1" si="349"/>
        <v>79.21575</v>
      </c>
      <c r="U817" s="311">
        <f t="shared" ca="1" si="350"/>
        <v>0</v>
      </c>
      <c r="V817" s="306">
        <f t="shared" ca="1" si="351"/>
        <v>1.2257025942932382</v>
      </c>
      <c r="W817" s="304">
        <f t="shared" ca="1" si="352"/>
        <v>59.647388642307703</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2.3631131008653279</v>
      </c>
      <c r="AH817" s="304">
        <f t="shared" ca="1" si="376"/>
        <v>-7.3866360716015373</v>
      </c>
    </row>
    <row r="818" spans="1:34" x14ac:dyDescent="0.2">
      <c r="A818" s="347">
        <f t="shared" ca="1" si="354"/>
        <v>1E-4</v>
      </c>
      <c r="B818" s="304">
        <f t="shared" ca="1" si="355"/>
        <v>34.710700000000536</v>
      </c>
      <c r="D818" s="306">
        <f t="shared" ca="1" si="356"/>
        <v>-0.8174093427419985</v>
      </c>
      <c r="E818" s="307">
        <f t="shared" ca="1" si="357"/>
        <v>-2.4686930591695253</v>
      </c>
      <c r="F818" s="304">
        <f t="shared" ca="1" si="358"/>
        <v>2.6005006160340929</v>
      </c>
      <c r="G818" s="306">
        <f t="shared" ca="1" si="359"/>
        <v>13.588832278600362</v>
      </c>
      <c r="H818" s="307">
        <f t="shared" ca="1" si="360"/>
        <v>-122.04483774137989</v>
      </c>
      <c r="I818" s="304">
        <f t="shared" ca="1" si="361"/>
        <v>122.79901783815568</v>
      </c>
      <c r="J818" s="306">
        <f t="shared" ca="1" si="362"/>
        <v>870.81250275341392</v>
      </c>
      <c r="K818" s="307">
        <f t="shared" ca="1" si="363"/>
        <v>-5.7460237840959678</v>
      </c>
      <c r="L818" s="304">
        <f t="shared" ca="1" si="348"/>
        <v>870.83146000876195</v>
      </c>
      <c r="M818" s="306">
        <f t="shared" ca="1" si="364"/>
        <v>-1.4599100997680876</v>
      </c>
      <c r="N818" s="304">
        <f t="shared" ca="1" si="365"/>
        <v>-83.64668718523437</v>
      </c>
      <c r="P818" s="310">
        <f t="shared" ca="1" si="366"/>
        <v>23</v>
      </c>
      <c r="Q818" s="304">
        <f t="shared" ca="1" si="367"/>
        <v>0</v>
      </c>
      <c r="R818" s="306">
        <f t="shared" ca="1" si="368"/>
        <v>0</v>
      </c>
      <c r="S818" s="307">
        <f t="shared" ca="1" si="369"/>
        <v>8.0749999999999993</v>
      </c>
      <c r="T818" s="304">
        <f t="shared" ca="1" si="349"/>
        <v>79.21575</v>
      </c>
      <c r="U818" s="311">
        <f t="shared" ca="1" si="350"/>
        <v>0</v>
      </c>
      <c r="V818" s="306">
        <f t="shared" ca="1" si="351"/>
        <v>1.2257040901995035</v>
      </c>
      <c r="W818" s="304">
        <f t="shared" ca="1" si="352"/>
        <v>59.647691004126813</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2.3630766160806056</v>
      </c>
      <c r="AH818" s="304">
        <f t="shared" ca="1" si="376"/>
        <v>-7.3866735160752581</v>
      </c>
    </row>
    <row r="819" spans="1:34" x14ac:dyDescent="0.2">
      <c r="A819" s="347">
        <f t="shared" ca="1" si="354"/>
        <v>1E-4</v>
      </c>
      <c r="B819" s="304">
        <f t="shared" ca="1" si="355"/>
        <v>34.710800000000539</v>
      </c>
      <c r="D819" s="306">
        <f t="shared" ca="1" si="356"/>
        <v>-0.81740699638014114</v>
      </c>
      <c r="E819" s="307">
        <f t="shared" ca="1" si="357"/>
        <v>-2.4686551223400501</v>
      </c>
      <c r="F819" s="304">
        <f t="shared" ca="1" si="358"/>
        <v>2.6004638645416653</v>
      </c>
      <c r="G819" s="306">
        <f t="shared" ca="1" si="359"/>
        <v>13.588750537900724</v>
      </c>
      <c r="H819" s="307">
        <f t="shared" ca="1" si="360"/>
        <v>-122.04508460689213</v>
      </c>
      <c r="I819" s="304">
        <f t="shared" ca="1" si="361"/>
        <v>122.79925414221682</v>
      </c>
      <c r="J819" s="306">
        <f t="shared" ca="1" si="362"/>
        <v>870.81250275341392</v>
      </c>
      <c r="K819" s="307">
        <f t="shared" ca="1" si="363"/>
        <v>-5.7582282802133813</v>
      </c>
      <c r="L819" s="304">
        <f t="shared" ca="1" si="348"/>
        <v>870.83154062343863</v>
      </c>
      <c r="M819" s="306">
        <f t="shared" ca="1" si="364"/>
        <v>-1.4599109837848978</v>
      </c>
      <c r="N819" s="304">
        <f t="shared" ca="1" si="365"/>
        <v>-83.646737835666613</v>
      </c>
      <c r="P819" s="310">
        <f t="shared" ca="1" si="366"/>
        <v>23</v>
      </c>
      <c r="Q819" s="304">
        <f t="shared" ca="1" si="367"/>
        <v>0</v>
      </c>
      <c r="R819" s="306">
        <f t="shared" ca="1" si="368"/>
        <v>0</v>
      </c>
      <c r="S819" s="307">
        <f t="shared" ca="1" si="369"/>
        <v>8.0749999999999993</v>
      </c>
      <c r="T819" s="304">
        <f t="shared" ca="1" si="349"/>
        <v>79.21575</v>
      </c>
      <c r="U819" s="311">
        <f t="shared" ca="1" si="350"/>
        <v>0</v>
      </c>
      <c r="V819" s="306">
        <f t="shared" ca="1" si="351"/>
        <v>1.2257055861106212</v>
      </c>
      <c r="W819" s="304">
        <f t="shared" ca="1" si="352"/>
        <v>59.647993363639827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2.3630401315643921</v>
      </c>
      <c r="AH819" s="304">
        <f t="shared" ca="1" si="376"/>
        <v>-7.3867109602633834</v>
      </c>
    </row>
    <row r="820" spans="1:34" x14ac:dyDescent="0.2">
      <c r="A820" s="347">
        <f t="shared" ca="1" si="354"/>
        <v>1E-4</v>
      </c>
      <c r="B820" s="304">
        <f t="shared" ca="1" si="355"/>
        <v>34.710900000000542</v>
      </c>
      <c r="D820" s="306">
        <f t="shared" ca="1" si="356"/>
        <v>-0.81740464998426055</v>
      </c>
      <c r="E820" s="307">
        <f t="shared" ca="1" si="357"/>
        <v>-2.4686171857999453</v>
      </c>
      <c r="F820" s="304">
        <f t="shared" ca="1" si="358"/>
        <v>2.6004271133494079</v>
      </c>
      <c r="G820" s="306">
        <f t="shared" ca="1" si="359"/>
        <v>13.588668797435725</v>
      </c>
      <c r="H820" s="307">
        <f t="shared" ca="1" si="360"/>
        <v>-122.04533146861071</v>
      </c>
      <c r="I820" s="304">
        <f t="shared" ca="1" si="361"/>
        <v>122.79949044262953</v>
      </c>
      <c r="J820" s="306">
        <f t="shared" ca="1" si="362"/>
        <v>870.81250275341392</v>
      </c>
      <c r="K820" s="307">
        <f t="shared" ca="1" si="363"/>
        <v>-5.7704328010171562</v>
      </c>
      <c r="L820" s="304">
        <f t="shared" ca="1" si="348"/>
        <v>870.83162140931438</v>
      </c>
      <c r="M820" s="306">
        <f t="shared" ca="1" si="364"/>
        <v>-1.4599118677929881</v>
      </c>
      <c r="N820" s="304">
        <f t="shared" ca="1" si="365"/>
        <v>-83.646788485599231</v>
      </c>
      <c r="P820" s="310">
        <f t="shared" ca="1" si="366"/>
        <v>23</v>
      </c>
      <c r="Q820" s="304">
        <f t="shared" ca="1" si="367"/>
        <v>0</v>
      </c>
      <c r="R820" s="306">
        <f t="shared" ca="1" si="368"/>
        <v>0</v>
      </c>
      <c r="S820" s="307">
        <f t="shared" ca="1" si="369"/>
        <v>8.0749999999999993</v>
      </c>
      <c r="T820" s="304">
        <f t="shared" ca="1" si="349"/>
        <v>79.21575</v>
      </c>
      <c r="U820" s="311">
        <f t="shared" ca="1" si="350"/>
        <v>0</v>
      </c>
      <c r="V820" s="306">
        <f t="shared" ca="1" si="351"/>
        <v>1.2257070820265907</v>
      </c>
      <c r="W820" s="304">
        <f t="shared" ca="1" si="352"/>
        <v>59.648295720846676</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2.3630036473166784</v>
      </c>
      <c r="AH820" s="304">
        <f t="shared" ca="1" si="376"/>
        <v>-7.3867484041659237</v>
      </c>
    </row>
    <row r="821" spans="1:34" x14ac:dyDescent="0.2">
      <c r="A821" s="347">
        <f t="shared" ca="1" si="354"/>
        <v>1E-4</v>
      </c>
      <c r="B821" s="304">
        <f t="shared" ca="1" si="355"/>
        <v>34.711000000000546</v>
      </c>
      <c r="D821" s="306">
        <f t="shared" ca="1" si="356"/>
        <v>-0.81740230355435906</v>
      </c>
      <c r="E821" s="307">
        <f t="shared" ca="1" si="357"/>
        <v>-2.4685792495492187</v>
      </c>
      <c r="F821" s="304">
        <f t="shared" ca="1" si="358"/>
        <v>2.6003903624573286</v>
      </c>
      <c r="G821" s="306">
        <f t="shared" ca="1" si="359"/>
        <v>13.58858705720537</v>
      </c>
      <c r="H821" s="307">
        <f t="shared" ca="1" si="360"/>
        <v>-122.04557832653566</v>
      </c>
      <c r="I821" s="304">
        <f t="shared" ca="1" si="361"/>
        <v>122.79972673939385</v>
      </c>
      <c r="J821" s="306">
        <f t="shared" ca="1" si="362"/>
        <v>870.81250275341392</v>
      </c>
      <c r="K821" s="307">
        <f t="shared" ca="1" si="363"/>
        <v>-5.7826373465069132</v>
      </c>
      <c r="L821" s="304">
        <f t="shared" ca="1" si="348"/>
        <v>870.83170236639046</v>
      </c>
      <c r="M821" s="306">
        <f t="shared" ca="1" si="364"/>
        <v>-1.4599127517923587</v>
      </c>
      <c r="N821" s="304">
        <f t="shared" ca="1" si="365"/>
        <v>-83.646839135032266</v>
      </c>
      <c r="P821" s="310">
        <f t="shared" ca="1" si="366"/>
        <v>23</v>
      </c>
      <c r="Q821" s="304">
        <f t="shared" ca="1" si="367"/>
        <v>0</v>
      </c>
      <c r="R821" s="306">
        <f t="shared" ca="1" si="368"/>
        <v>0</v>
      </c>
      <c r="S821" s="307">
        <f t="shared" ca="1" si="369"/>
        <v>8.0749999999999993</v>
      </c>
      <c r="T821" s="304">
        <f t="shared" ca="1" si="349"/>
        <v>79.21575</v>
      </c>
      <c r="U821" s="311">
        <f t="shared" ca="1" si="350"/>
        <v>0</v>
      </c>
      <c r="V821" s="306">
        <f t="shared" ca="1" si="351"/>
        <v>1.2257085779474122</v>
      </c>
      <c r="W821" s="304">
        <f t="shared" ca="1" si="352"/>
        <v>59.648598075747394</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2.3629671633374736</v>
      </c>
      <c r="AH821" s="304">
        <f t="shared" ca="1" si="376"/>
        <v>-7.3867858477828703</v>
      </c>
    </row>
    <row r="822" spans="1:34" x14ac:dyDescent="0.2">
      <c r="A822" s="347">
        <f t="shared" ca="1" si="354"/>
        <v>1E-4</v>
      </c>
      <c r="B822" s="304">
        <f t="shared" ca="1" si="355"/>
        <v>34.711100000000549</v>
      </c>
      <c r="D822" s="306">
        <f t="shared" ca="1" si="356"/>
        <v>-0.81739995709043778</v>
      </c>
      <c r="E822" s="307">
        <f t="shared" ca="1" si="357"/>
        <v>-2.4685413135878651</v>
      </c>
      <c r="F822" s="304">
        <f t="shared" ca="1" si="358"/>
        <v>2.6003536118654234</v>
      </c>
      <c r="G822" s="306">
        <f t="shared" ca="1" si="359"/>
        <v>13.588505317209661</v>
      </c>
      <c r="H822" s="307">
        <f t="shared" ca="1" si="360"/>
        <v>-122.04582518066702</v>
      </c>
      <c r="I822" s="304">
        <f t="shared" ca="1" si="361"/>
        <v>122.79996303250979</v>
      </c>
      <c r="J822" s="306">
        <f t="shared" ca="1" si="362"/>
        <v>870.81250275341392</v>
      </c>
      <c r="K822" s="307">
        <f t="shared" ca="1" si="363"/>
        <v>-5.7948419166822731</v>
      </c>
      <c r="L822" s="304">
        <f t="shared" ca="1" si="348"/>
        <v>870.83178349466777</v>
      </c>
      <c r="M822" s="306">
        <f t="shared" ca="1" si="364"/>
        <v>-1.4599136357830098</v>
      </c>
      <c r="N822" s="304">
        <f t="shared" ca="1" si="365"/>
        <v>-83.646889783965705</v>
      </c>
      <c r="P822" s="310">
        <f t="shared" ca="1" si="366"/>
        <v>23</v>
      </c>
      <c r="Q822" s="304">
        <f t="shared" ca="1" si="367"/>
        <v>0</v>
      </c>
      <c r="R822" s="306">
        <f t="shared" ca="1" si="368"/>
        <v>0</v>
      </c>
      <c r="S822" s="307">
        <f t="shared" ca="1" si="369"/>
        <v>8.0749999999999993</v>
      </c>
      <c r="T822" s="304">
        <f t="shared" ca="1" si="349"/>
        <v>79.21575</v>
      </c>
      <c r="U822" s="311">
        <f t="shared" ca="1" si="350"/>
        <v>0</v>
      </c>
      <c r="V822" s="306">
        <f t="shared" ca="1" si="351"/>
        <v>1.2257100738730859</v>
      </c>
      <c r="W822" s="304">
        <f t="shared" ca="1" si="352"/>
        <v>59.648900428341967</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2.3629306796267713</v>
      </c>
      <c r="AH822" s="304">
        <f t="shared" ca="1" si="376"/>
        <v>-7.3868232911142293</v>
      </c>
    </row>
    <row r="823" spans="1:34" x14ac:dyDescent="0.2">
      <c r="A823" s="347">
        <f t="shared" ca="1" si="354"/>
        <v>1E-4</v>
      </c>
      <c r="B823" s="304">
        <f t="shared" ca="1" si="355"/>
        <v>34.711200000000552</v>
      </c>
      <c r="D823" s="306">
        <f t="shared" ca="1" si="356"/>
        <v>-0.81739761059249594</v>
      </c>
      <c r="E823" s="307">
        <f t="shared" ca="1" si="357"/>
        <v>-2.4685033779158871</v>
      </c>
      <c r="F823" s="304">
        <f t="shared" ca="1" si="358"/>
        <v>2.600316861573694</v>
      </c>
      <c r="G823" s="306">
        <f t="shared" ca="1" si="359"/>
        <v>13.588423577448602</v>
      </c>
      <c r="H823" s="307">
        <f t="shared" ca="1" si="360"/>
        <v>-122.04607203100481</v>
      </c>
      <c r="I823" s="304">
        <f t="shared" ca="1" si="361"/>
        <v>122.80019932197739</v>
      </c>
      <c r="J823" s="306">
        <f t="shared" ca="1" si="362"/>
        <v>870.81250275341392</v>
      </c>
      <c r="K823" s="307">
        <f t="shared" ca="1" si="363"/>
        <v>-5.8070465115428567</v>
      </c>
      <c r="L823" s="304">
        <f t="shared" ca="1" si="348"/>
        <v>870.83186479414712</v>
      </c>
      <c r="M823" s="306">
        <f t="shared" ca="1" si="364"/>
        <v>-1.4599145197649415</v>
      </c>
      <c r="N823" s="304">
        <f t="shared" ca="1" si="365"/>
        <v>-83.646940432399546</v>
      </c>
      <c r="P823" s="310">
        <f t="shared" ca="1" si="366"/>
        <v>23</v>
      </c>
      <c r="Q823" s="304">
        <f t="shared" ca="1" si="367"/>
        <v>0</v>
      </c>
      <c r="R823" s="306">
        <f t="shared" ca="1" si="368"/>
        <v>0</v>
      </c>
      <c r="S823" s="307">
        <f t="shared" ca="1" si="369"/>
        <v>8.0749999999999993</v>
      </c>
      <c r="T823" s="304">
        <f t="shared" ca="1" si="349"/>
        <v>79.21575</v>
      </c>
      <c r="U823" s="311">
        <f t="shared" ca="1" si="350"/>
        <v>0</v>
      </c>
      <c r="V823" s="306">
        <f t="shared" ca="1" si="351"/>
        <v>1.2257115698036112</v>
      </c>
      <c r="W823" s="304">
        <f t="shared" ca="1" si="352"/>
        <v>59.64920277863034</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2.362894196184576</v>
      </c>
      <c r="AH823" s="304">
        <f t="shared" ca="1" si="376"/>
        <v>-7.3868607341599963</v>
      </c>
    </row>
    <row r="824" spans="1:34" x14ac:dyDescent="0.2">
      <c r="A824" s="347">
        <f t="shared" ca="1" si="354"/>
        <v>1E-4</v>
      </c>
      <c r="B824" s="304">
        <f t="shared" ca="1" si="355"/>
        <v>34.711300000000556</v>
      </c>
      <c r="D824" s="306">
        <f t="shared" ca="1" si="356"/>
        <v>-0.81739526406053509</v>
      </c>
      <c r="E824" s="307">
        <f t="shared" ca="1" si="357"/>
        <v>-2.4684654425332919</v>
      </c>
      <c r="F824" s="304">
        <f t="shared" ca="1" si="358"/>
        <v>2.600280111582149</v>
      </c>
      <c r="G824" s="306">
        <f t="shared" ca="1" si="359"/>
        <v>13.588341837922195</v>
      </c>
      <c r="H824" s="307">
        <f t="shared" ca="1" si="360"/>
        <v>-122.04631887754907</v>
      </c>
      <c r="I824" s="304">
        <f t="shared" ca="1" si="361"/>
        <v>122.80043560779667</v>
      </c>
      <c r="J824" s="306">
        <f t="shared" ca="1" si="362"/>
        <v>870.81250275341392</v>
      </c>
      <c r="K824" s="307">
        <f t="shared" ca="1" si="363"/>
        <v>-5.8192511310882846</v>
      </c>
      <c r="L824" s="304">
        <f t="shared" ca="1" si="348"/>
        <v>870.83194626482964</v>
      </c>
      <c r="M824" s="306">
        <f t="shared" ca="1" si="364"/>
        <v>-1.4599154037381539</v>
      </c>
      <c r="N824" s="304">
        <f t="shared" ca="1" si="365"/>
        <v>-83.646991080333819</v>
      </c>
      <c r="P824" s="310">
        <f t="shared" ca="1" si="366"/>
        <v>23</v>
      </c>
      <c r="Q824" s="304">
        <f t="shared" ca="1" si="367"/>
        <v>0</v>
      </c>
      <c r="R824" s="306">
        <f t="shared" ca="1" si="368"/>
        <v>0</v>
      </c>
      <c r="S824" s="307">
        <f t="shared" ca="1" si="369"/>
        <v>8.0749999999999993</v>
      </c>
      <c r="T824" s="304">
        <f t="shared" ca="1" si="349"/>
        <v>79.21575</v>
      </c>
      <c r="U824" s="311">
        <f t="shared" ca="1" si="350"/>
        <v>0</v>
      </c>
      <c r="V824" s="306">
        <f t="shared" ca="1" si="351"/>
        <v>1.2257130657389887</v>
      </c>
      <c r="W824" s="304">
        <f t="shared" ca="1" si="352"/>
        <v>59.649505126612588</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2.3628577130108939</v>
      </c>
      <c r="AH824" s="304">
        <f t="shared" ca="1" si="376"/>
        <v>-7.3868981769201669</v>
      </c>
    </row>
    <row r="825" spans="1:34" x14ac:dyDescent="0.2">
      <c r="A825" s="347">
        <f t="shared" ca="1" si="354"/>
        <v>1E-4</v>
      </c>
      <c r="B825" s="304">
        <f t="shared" ca="1" si="355"/>
        <v>34.711400000000559</v>
      </c>
      <c r="D825" s="306">
        <f t="shared" ca="1" si="356"/>
        <v>-0.817392917494556</v>
      </c>
      <c r="E825" s="307">
        <f t="shared" ca="1" si="357"/>
        <v>-2.4684275074400714</v>
      </c>
      <c r="F825" s="304">
        <f t="shared" ca="1" si="358"/>
        <v>2.6002433618907799</v>
      </c>
      <c r="G825" s="306">
        <f t="shared" ca="1" si="359"/>
        <v>13.588260098630446</v>
      </c>
      <c r="H825" s="307">
        <f t="shared" ca="1" si="360"/>
        <v>-122.04656572029981</v>
      </c>
      <c r="I825" s="304">
        <f t="shared" ca="1" si="361"/>
        <v>122.80067188996766</v>
      </c>
      <c r="J825" s="306">
        <f t="shared" ca="1" si="362"/>
        <v>870.81250275341392</v>
      </c>
      <c r="K825" s="307">
        <f t="shared" ca="1" si="363"/>
        <v>-5.8314557753181768</v>
      </c>
      <c r="L825" s="304">
        <f t="shared" ca="1" si="348"/>
        <v>870.83202790671635</v>
      </c>
      <c r="M825" s="306">
        <f t="shared" ca="1" si="364"/>
        <v>-1.459916287702647</v>
      </c>
      <c r="N825" s="304">
        <f t="shared" ca="1" si="365"/>
        <v>-83.647041727768524</v>
      </c>
      <c r="P825" s="310">
        <f t="shared" ca="1" si="366"/>
        <v>23</v>
      </c>
      <c r="Q825" s="304">
        <f t="shared" ca="1" si="367"/>
        <v>0</v>
      </c>
      <c r="R825" s="306">
        <f t="shared" ca="1" si="368"/>
        <v>0</v>
      </c>
      <c r="S825" s="307">
        <f t="shared" ca="1" si="369"/>
        <v>8.0749999999999993</v>
      </c>
      <c r="T825" s="304">
        <f t="shared" ca="1" si="349"/>
        <v>79.21575</v>
      </c>
      <c r="U825" s="311">
        <f t="shared" ca="1" si="350"/>
        <v>0</v>
      </c>
      <c r="V825" s="306">
        <f t="shared" ca="1" si="351"/>
        <v>1.2257145616792182</v>
      </c>
      <c r="W825" s="304">
        <f t="shared" ca="1" si="352"/>
        <v>59.649807472288686</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2.3628212301057161</v>
      </c>
      <c r="AH825" s="304">
        <f t="shared" ca="1" si="376"/>
        <v>-7.3869356193947482</v>
      </c>
    </row>
    <row r="826" spans="1:34" x14ac:dyDescent="0.2">
      <c r="A826" s="347">
        <f t="shared" ca="1" si="354"/>
        <v>1E-4</v>
      </c>
      <c r="B826" s="304">
        <f t="shared" ca="1" si="355"/>
        <v>34.711500000000562</v>
      </c>
      <c r="D826" s="306">
        <f t="shared" ca="1" si="356"/>
        <v>-0.81739057089456035</v>
      </c>
      <c r="E826" s="307">
        <f t="shared" ca="1" si="357"/>
        <v>-2.4683895726362257</v>
      </c>
      <c r="F826" s="304">
        <f t="shared" ca="1" si="358"/>
        <v>2.6002066124995884</v>
      </c>
      <c r="G826" s="306">
        <f t="shared" ca="1" si="359"/>
        <v>13.588178359573357</v>
      </c>
      <c r="H826" s="307">
        <f t="shared" ca="1" si="360"/>
        <v>-122.04681255925708</v>
      </c>
      <c r="I826" s="304">
        <f t="shared" ca="1" si="361"/>
        <v>122.80090816849038</v>
      </c>
      <c r="J826" s="306">
        <f t="shared" ca="1" si="362"/>
        <v>870.81250275341392</v>
      </c>
      <c r="K826" s="307">
        <f t="shared" ca="1" si="363"/>
        <v>-5.8436604442321549</v>
      </c>
      <c r="L826" s="304">
        <f t="shared" ca="1" si="348"/>
        <v>870.83210971980816</v>
      </c>
      <c r="M826" s="306">
        <f t="shared" ca="1" si="364"/>
        <v>-1.4599171716584212</v>
      </c>
      <c r="N826" s="304">
        <f t="shared" ca="1" si="365"/>
        <v>-83.647092374703661</v>
      </c>
      <c r="P826" s="310">
        <f t="shared" ca="1" si="366"/>
        <v>23</v>
      </c>
      <c r="Q826" s="304">
        <f t="shared" ca="1" si="367"/>
        <v>0</v>
      </c>
      <c r="R826" s="306">
        <f t="shared" ca="1" si="368"/>
        <v>0</v>
      </c>
      <c r="S826" s="307">
        <f t="shared" ca="1" si="369"/>
        <v>8.0749999999999993</v>
      </c>
      <c r="T826" s="304">
        <f t="shared" ca="1" si="349"/>
        <v>79.21575</v>
      </c>
      <c r="U826" s="311">
        <f t="shared" ca="1" si="350"/>
        <v>0</v>
      </c>
      <c r="V826" s="306">
        <f t="shared" ca="1" si="351"/>
        <v>1.2257160576242994</v>
      </c>
      <c r="W826" s="304">
        <f t="shared" ca="1" si="352"/>
        <v>59.650109815658595</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2.3627847474690471</v>
      </c>
      <c r="AH826" s="304">
        <f t="shared" ca="1" si="376"/>
        <v>-7.3869730615837392</v>
      </c>
    </row>
    <row r="827" spans="1:34" x14ac:dyDescent="0.2">
      <c r="A827" s="347">
        <f t="shared" ca="1" si="354"/>
        <v>1E-4</v>
      </c>
      <c r="B827" s="304">
        <f t="shared" ca="1" si="355"/>
        <v>34.711600000000566</v>
      </c>
      <c r="D827" s="306">
        <f t="shared" ca="1" si="356"/>
        <v>-0.81738822426054736</v>
      </c>
      <c r="E827" s="307">
        <f t="shared" ca="1" si="357"/>
        <v>-2.4683516381217627</v>
      </c>
      <c r="F827" s="304">
        <f t="shared" ca="1" si="358"/>
        <v>2.6001698634085813</v>
      </c>
      <c r="G827" s="306">
        <f t="shared" ca="1" si="359"/>
        <v>13.588096620750932</v>
      </c>
      <c r="H827" s="307">
        <f t="shared" ca="1" si="360"/>
        <v>-122.04705939442088</v>
      </c>
      <c r="I827" s="304">
        <f t="shared" ca="1" si="361"/>
        <v>122.80114444336486</v>
      </c>
      <c r="J827" s="306">
        <f t="shared" ca="1" si="362"/>
        <v>870.81250275341392</v>
      </c>
      <c r="K827" s="307">
        <f t="shared" ca="1" si="363"/>
        <v>-5.8558651378298388</v>
      </c>
      <c r="L827" s="304">
        <f t="shared" ca="1" si="348"/>
        <v>870.83219170410609</v>
      </c>
      <c r="M827" s="306">
        <f t="shared" ca="1" si="364"/>
        <v>-1.4599180556054763</v>
      </c>
      <c r="N827" s="304">
        <f t="shared" ca="1" si="365"/>
        <v>-83.647143021139229</v>
      </c>
      <c r="P827" s="310">
        <f t="shared" ca="1" si="366"/>
        <v>23</v>
      </c>
      <c r="Q827" s="304">
        <f t="shared" ca="1" si="367"/>
        <v>0</v>
      </c>
      <c r="R827" s="306">
        <f t="shared" ca="1" si="368"/>
        <v>0</v>
      </c>
      <c r="S827" s="307">
        <f t="shared" ca="1" si="369"/>
        <v>8.0749999999999993</v>
      </c>
      <c r="T827" s="304">
        <f t="shared" ca="1" si="349"/>
        <v>79.21575</v>
      </c>
      <c r="U827" s="311">
        <f t="shared" ca="1" si="350"/>
        <v>0</v>
      </c>
      <c r="V827" s="306">
        <f t="shared" ca="1" si="351"/>
        <v>1.2257175535742322</v>
      </c>
      <c r="W827" s="304">
        <f t="shared" ca="1" si="352"/>
        <v>59.650412156722311</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2.3627482651008922</v>
      </c>
      <c r="AH827" s="304">
        <f t="shared" ca="1" si="376"/>
        <v>-7.387010503487133</v>
      </c>
    </row>
    <row r="828" spans="1:34" x14ac:dyDescent="0.2">
      <c r="A828" s="347">
        <f t="shared" ca="1" si="354"/>
        <v>1E-4</v>
      </c>
      <c r="B828" s="304">
        <f t="shared" ca="1" si="355"/>
        <v>34.711700000000569</v>
      </c>
      <c r="D828" s="306">
        <f t="shared" ca="1" si="356"/>
        <v>-0.81738587759251913</v>
      </c>
      <c r="E828" s="307">
        <f t="shared" ca="1" si="357"/>
        <v>-2.4683137038966798</v>
      </c>
      <c r="F828" s="304">
        <f t="shared" ca="1" si="358"/>
        <v>2.6001331146177571</v>
      </c>
      <c r="G828" s="306">
        <f t="shared" ca="1" si="359"/>
        <v>13.588014882163172</v>
      </c>
      <c r="H828" s="307">
        <f t="shared" ca="1" si="360"/>
        <v>-122.04730622579127</v>
      </c>
      <c r="I828" s="304">
        <f t="shared" ca="1" si="361"/>
        <v>122.80138071459115</v>
      </c>
      <c r="J828" s="306">
        <f t="shared" ca="1" si="362"/>
        <v>870.81250275341392</v>
      </c>
      <c r="K828" s="307">
        <f t="shared" ca="1" si="363"/>
        <v>-5.8680698561108491</v>
      </c>
      <c r="L828" s="304">
        <f t="shared" ca="1" si="348"/>
        <v>870.83227385961106</v>
      </c>
      <c r="M828" s="306">
        <f t="shared" ca="1" si="364"/>
        <v>-1.4599189395438128</v>
      </c>
      <c r="N828" s="304">
        <f t="shared" ca="1" si="365"/>
        <v>-83.647193667075257</v>
      </c>
      <c r="P828" s="310">
        <f t="shared" ca="1" si="366"/>
        <v>23</v>
      </c>
      <c r="Q828" s="304">
        <f t="shared" ca="1" si="367"/>
        <v>0</v>
      </c>
      <c r="R828" s="306">
        <f t="shared" ca="1" si="368"/>
        <v>0</v>
      </c>
      <c r="S828" s="307">
        <f t="shared" ca="1" si="369"/>
        <v>8.0749999999999993</v>
      </c>
      <c r="T828" s="304">
        <f t="shared" ca="1" si="349"/>
        <v>79.21575</v>
      </c>
      <c r="U828" s="311">
        <f t="shared" ca="1" si="350"/>
        <v>0</v>
      </c>
      <c r="V828" s="306">
        <f t="shared" ca="1" si="351"/>
        <v>1.2257190495290171</v>
      </c>
      <c r="W828" s="304">
        <f t="shared" ca="1" si="352"/>
        <v>59.650714495479882</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2.3627117830012514</v>
      </c>
      <c r="AH828" s="304">
        <f t="shared" ca="1" si="376"/>
        <v>-7.3870479451049311</v>
      </c>
    </row>
    <row r="829" spans="1:34" x14ac:dyDescent="0.2">
      <c r="A829" s="347">
        <f t="shared" ca="1" si="354"/>
        <v>1E-4</v>
      </c>
      <c r="B829" s="304">
        <f t="shared" ca="1" si="355"/>
        <v>34.711800000000572</v>
      </c>
      <c r="D829" s="306">
        <f t="shared" ca="1" si="356"/>
        <v>-0.81738353089047433</v>
      </c>
      <c r="E829" s="307">
        <f t="shared" ca="1" si="357"/>
        <v>-2.4682757699609743</v>
      </c>
      <c r="F829" s="304">
        <f t="shared" ca="1" si="358"/>
        <v>2.6000963661271133</v>
      </c>
      <c r="G829" s="306">
        <f t="shared" ca="1" si="359"/>
        <v>13.587933143810083</v>
      </c>
      <c r="H829" s="307">
        <f t="shared" ca="1" si="360"/>
        <v>-122.04755305336828</v>
      </c>
      <c r="I829" s="304">
        <f t="shared" ca="1" si="361"/>
        <v>122.80161698216924</v>
      </c>
      <c r="J829" s="306">
        <f t="shared" ca="1" si="362"/>
        <v>870.81250275341392</v>
      </c>
      <c r="K829" s="307">
        <f t="shared" ca="1" si="363"/>
        <v>-5.8802745990748067</v>
      </c>
      <c r="L829" s="304">
        <f t="shared" ca="1" si="348"/>
        <v>870.8323561863242</v>
      </c>
      <c r="M829" s="306">
        <f t="shared" ca="1" si="364"/>
        <v>-1.4599198234734305</v>
      </c>
      <c r="N829" s="304">
        <f t="shared" ca="1" si="365"/>
        <v>-83.647244312511745</v>
      </c>
      <c r="P829" s="310">
        <f t="shared" ca="1" si="366"/>
        <v>23</v>
      </c>
      <c r="Q829" s="304">
        <f t="shared" ca="1" si="367"/>
        <v>0</v>
      </c>
      <c r="R829" s="306">
        <f t="shared" ca="1" si="368"/>
        <v>0</v>
      </c>
      <c r="S829" s="307">
        <f t="shared" ca="1" si="369"/>
        <v>8.0749999999999993</v>
      </c>
      <c r="T829" s="304">
        <f t="shared" ca="1" si="349"/>
        <v>79.21575</v>
      </c>
      <c r="U829" s="311">
        <f t="shared" ca="1" si="350"/>
        <v>0</v>
      </c>
      <c r="V829" s="306">
        <f t="shared" ca="1" si="351"/>
        <v>1.2257205454886537</v>
      </c>
      <c r="W829" s="304">
        <f t="shared" ca="1" si="352"/>
        <v>59.651016831931251</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2.3626753011701176</v>
      </c>
      <c r="AH829" s="304">
        <f t="shared" ca="1" si="376"/>
        <v>-7.3870853864371373</v>
      </c>
    </row>
    <row r="830" spans="1:34" x14ac:dyDescent="0.2">
      <c r="A830" s="347">
        <f t="shared" ca="1" si="354"/>
        <v>1E-4</v>
      </c>
      <c r="B830" s="304">
        <f t="shared" ca="1" si="355"/>
        <v>34.711900000000576</v>
      </c>
      <c r="D830" s="306">
        <f t="shared" ca="1" si="356"/>
        <v>-0.81738118415441607</v>
      </c>
      <c r="E830" s="307">
        <f t="shared" ca="1" si="357"/>
        <v>-2.4682378363146498</v>
      </c>
      <c r="F830" s="304">
        <f t="shared" ca="1" si="358"/>
        <v>2.6000596179366542</v>
      </c>
      <c r="G830" s="306">
        <f t="shared" ca="1" si="359"/>
        <v>13.587851405691667</v>
      </c>
      <c r="H830" s="307">
        <f t="shared" ca="1" si="360"/>
        <v>-122.0477998771519</v>
      </c>
      <c r="I830" s="304">
        <f t="shared" ca="1" si="361"/>
        <v>122.80185324609917</v>
      </c>
      <c r="J830" s="306">
        <f t="shared" ca="1" si="362"/>
        <v>870.81250275341392</v>
      </c>
      <c r="K830" s="307">
        <f t="shared" ca="1" si="363"/>
        <v>-5.8924793667213331</v>
      </c>
      <c r="L830" s="304">
        <f t="shared" ca="1" si="348"/>
        <v>870.83243868424643</v>
      </c>
      <c r="M830" s="306">
        <f t="shared" ca="1" si="364"/>
        <v>-1.4599207073943299</v>
      </c>
      <c r="N830" s="304">
        <f t="shared" ca="1" si="365"/>
        <v>-83.647294957448693</v>
      </c>
      <c r="P830" s="310">
        <f t="shared" ca="1" si="366"/>
        <v>23</v>
      </c>
      <c r="Q830" s="304">
        <f t="shared" ca="1" si="367"/>
        <v>0</v>
      </c>
      <c r="R830" s="306">
        <f t="shared" ca="1" si="368"/>
        <v>0</v>
      </c>
      <c r="S830" s="307">
        <f t="shared" ca="1" si="369"/>
        <v>8.0749999999999993</v>
      </c>
      <c r="T830" s="304">
        <f t="shared" ca="1" si="349"/>
        <v>79.21575</v>
      </c>
      <c r="U830" s="311">
        <f t="shared" ca="1" si="350"/>
        <v>0</v>
      </c>
      <c r="V830" s="306">
        <f t="shared" ca="1" si="351"/>
        <v>1.2257220414531416</v>
      </c>
      <c r="W830" s="304">
        <f t="shared" ca="1" si="352"/>
        <v>59.651319166076433</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2.3626388196075006</v>
      </c>
      <c r="AH830" s="304">
        <f t="shared" ca="1" si="376"/>
        <v>-7.387122827483747</v>
      </c>
    </row>
    <row r="831" spans="1:34" x14ac:dyDescent="0.2">
      <c r="A831" s="347">
        <f t="shared" ca="1" si="354"/>
        <v>1E-4</v>
      </c>
      <c r="B831" s="304">
        <f t="shared" ca="1" si="355"/>
        <v>34.712000000000579</v>
      </c>
      <c r="D831" s="306">
        <f t="shared" ca="1" si="356"/>
        <v>-0.81737883738434269</v>
      </c>
      <c r="E831" s="307">
        <f t="shared" ca="1" si="357"/>
        <v>-2.4681999029577071</v>
      </c>
      <c r="F831" s="304">
        <f t="shared" ca="1" si="358"/>
        <v>2.6000228700463799</v>
      </c>
      <c r="G831" s="306">
        <f t="shared" ca="1" si="359"/>
        <v>13.58776966780793</v>
      </c>
      <c r="H831" s="307">
        <f t="shared" ca="1" si="360"/>
        <v>-122.0480466971422</v>
      </c>
      <c r="I831" s="304">
        <f t="shared" ca="1" si="361"/>
        <v>122.80208950638097</v>
      </c>
      <c r="J831" s="306">
        <f t="shared" ca="1" si="362"/>
        <v>870.81250275341392</v>
      </c>
      <c r="K831" s="307">
        <f t="shared" ca="1" si="363"/>
        <v>-5.9046841590500474</v>
      </c>
      <c r="L831" s="304">
        <f t="shared" ca="1" si="348"/>
        <v>870.83252135337864</v>
      </c>
      <c r="M831" s="306">
        <f t="shared" ca="1" si="364"/>
        <v>-1.4599215913065109</v>
      </c>
      <c r="N831" s="304">
        <f t="shared" ca="1" si="365"/>
        <v>-83.64734560188613</v>
      </c>
      <c r="P831" s="310">
        <f t="shared" ca="1" si="366"/>
        <v>23</v>
      </c>
      <c r="Q831" s="304">
        <f t="shared" ca="1" si="367"/>
        <v>0</v>
      </c>
      <c r="R831" s="306">
        <f t="shared" ca="1" si="368"/>
        <v>0</v>
      </c>
      <c r="S831" s="307">
        <f t="shared" ca="1" si="369"/>
        <v>8.0749999999999993</v>
      </c>
      <c r="T831" s="304">
        <f t="shared" ca="1" si="349"/>
        <v>79.21575</v>
      </c>
      <c r="U831" s="311">
        <f t="shared" ca="1" si="350"/>
        <v>0</v>
      </c>
      <c r="V831" s="306">
        <f t="shared" ca="1" si="351"/>
        <v>1.2257235374224815</v>
      </c>
      <c r="W831" s="304">
        <f t="shared" ca="1" si="352"/>
        <v>59.651621497915407</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2.3626023383133985</v>
      </c>
      <c r="AH831" s="304">
        <f t="shared" ca="1" si="376"/>
        <v>-7.3871602682447604</v>
      </c>
    </row>
    <row r="832" spans="1:34" x14ac:dyDescent="0.2">
      <c r="A832" s="347">
        <f t="shared" ca="1" si="354"/>
        <v>1E-4</v>
      </c>
      <c r="B832" s="304">
        <f t="shared" ca="1" si="355"/>
        <v>34.712100000000582</v>
      </c>
      <c r="D832" s="306">
        <f t="shared" ca="1" si="356"/>
        <v>-0.81737649058025563</v>
      </c>
      <c r="E832" s="307">
        <f t="shared" ca="1" si="357"/>
        <v>-2.4681619698901489</v>
      </c>
      <c r="F832" s="304">
        <f t="shared" ca="1" si="358"/>
        <v>2.5999861224562939</v>
      </c>
      <c r="G832" s="306">
        <f t="shared" ca="1" si="359"/>
        <v>13.587687930158872</v>
      </c>
      <c r="H832" s="307">
        <f t="shared" ca="1" si="360"/>
        <v>-122.04829351333919</v>
      </c>
      <c r="I832" s="304">
        <f t="shared" ca="1" si="361"/>
        <v>122.80232576301468</v>
      </c>
      <c r="J832" s="306">
        <f t="shared" ca="1" si="362"/>
        <v>870.81250275341392</v>
      </c>
      <c r="K832" s="307">
        <f t="shared" ca="1" si="363"/>
        <v>-5.9168889760605712</v>
      </c>
      <c r="L832" s="304">
        <f t="shared" ca="1" si="348"/>
        <v>870.83260419372186</v>
      </c>
      <c r="M832" s="306">
        <f t="shared" ca="1" si="364"/>
        <v>-1.4599224752099733</v>
      </c>
      <c r="N832" s="304">
        <f t="shared" ca="1" si="365"/>
        <v>-83.647396245824027</v>
      </c>
      <c r="P832" s="310">
        <f t="shared" ca="1" si="366"/>
        <v>23</v>
      </c>
      <c r="Q832" s="304">
        <f t="shared" ca="1" si="367"/>
        <v>0</v>
      </c>
      <c r="R832" s="306">
        <f t="shared" ca="1" si="368"/>
        <v>0</v>
      </c>
      <c r="S832" s="307">
        <f t="shared" ca="1" si="369"/>
        <v>8.0749999999999993</v>
      </c>
      <c r="T832" s="304">
        <f t="shared" ca="1" si="349"/>
        <v>79.21575</v>
      </c>
      <c r="U832" s="311">
        <f t="shared" ca="1" si="350"/>
        <v>0</v>
      </c>
      <c r="V832" s="306">
        <f t="shared" ca="1" si="351"/>
        <v>1.2257250333966732</v>
      </c>
      <c r="W832" s="304">
        <f t="shared" ca="1" si="352"/>
        <v>59.651923827448229</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2.3625658572878141</v>
      </c>
      <c r="AH832" s="304">
        <f t="shared" ca="1" si="376"/>
        <v>-7.3871977087201746</v>
      </c>
    </row>
    <row r="833" spans="1:34" x14ac:dyDescent="0.2">
      <c r="A833" s="347">
        <f t="shared" ca="1" si="354"/>
        <v>1E-4</v>
      </c>
      <c r="B833" s="304">
        <f t="shared" ca="1" si="355"/>
        <v>34.712200000000585</v>
      </c>
      <c r="D833" s="306">
        <f t="shared" ca="1" si="356"/>
        <v>-0.81737414374215922</v>
      </c>
      <c r="E833" s="307">
        <f t="shared" ca="1" si="357"/>
        <v>-2.4681240371119673</v>
      </c>
      <c r="F833" s="304">
        <f t="shared" ca="1" si="358"/>
        <v>2.5999493751663905</v>
      </c>
      <c r="G833" s="306">
        <f t="shared" ca="1" si="359"/>
        <v>13.587606192744497</v>
      </c>
      <c r="H833" s="307">
        <f t="shared" ca="1" si="360"/>
        <v>-122.04854032574291</v>
      </c>
      <c r="I833" s="304">
        <f t="shared" ca="1" si="361"/>
        <v>122.80256201600029</v>
      </c>
      <c r="J833" s="306">
        <f t="shared" ca="1" si="362"/>
        <v>870.81250275341392</v>
      </c>
      <c r="K833" s="307">
        <f t="shared" ca="1" si="363"/>
        <v>-5.9290938177525252</v>
      </c>
      <c r="L833" s="304">
        <f t="shared" ca="1" si="348"/>
        <v>870.83268720527724</v>
      </c>
      <c r="M833" s="306">
        <f t="shared" ca="1" si="364"/>
        <v>-1.4599233591047178</v>
      </c>
      <c r="N833" s="304">
        <f t="shared" ca="1" si="365"/>
        <v>-83.647446889262412</v>
      </c>
      <c r="P833" s="310">
        <f t="shared" ca="1" si="366"/>
        <v>23</v>
      </c>
      <c r="Q833" s="304">
        <f t="shared" ca="1" si="367"/>
        <v>0</v>
      </c>
      <c r="R833" s="306">
        <f t="shared" ca="1" si="368"/>
        <v>0</v>
      </c>
      <c r="S833" s="307">
        <f t="shared" ca="1" si="369"/>
        <v>8.0749999999999993</v>
      </c>
      <c r="T833" s="304">
        <f t="shared" ca="1" si="349"/>
        <v>79.21575</v>
      </c>
      <c r="U833" s="311">
        <f t="shared" ca="1" si="350"/>
        <v>0</v>
      </c>
      <c r="V833" s="306">
        <f t="shared" ca="1" si="351"/>
        <v>1.2257265293757162</v>
      </c>
      <c r="W833" s="304">
        <f t="shared" ca="1" si="352"/>
        <v>59.652226154674807</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2.3625293765307394</v>
      </c>
      <c r="AH833" s="304">
        <f t="shared" ca="1" si="376"/>
        <v>-7.3872351489099977</v>
      </c>
    </row>
    <row r="834" spans="1:34" x14ac:dyDescent="0.2">
      <c r="A834" s="347">
        <f t="shared" ca="1" si="354"/>
        <v>1E-4</v>
      </c>
      <c r="B834" s="304">
        <f t="shared" ca="1" si="355"/>
        <v>34.712300000000589</v>
      </c>
      <c r="D834" s="306">
        <f t="shared" ca="1" si="356"/>
        <v>-0.81737179687004891</v>
      </c>
      <c r="E834" s="307">
        <f t="shared" ca="1" si="357"/>
        <v>-2.4680861046231728</v>
      </c>
      <c r="F834" s="304">
        <f t="shared" ca="1" si="358"/>
        <v>2.5999126281766776</v>
      </c>
      <c r="G834" s="306">
        <f t="shared" ca="1" si="359"/>
        <v>13.587524455564809</v>
      </c>
      <c r="H834" s="307">
        <f t="shared" ca="1" si="360"/>
        <v>-122.04878713435336</v>
      </c>
      <c r="I834" s="304">
        <f t="shared" ca="1" si="361"/>
        <v>122.80279826533787</v>
      </c>
      <c r="J834" s="306">
        <f t="shared" ca="1" si="362"/>
        <v>870.81250275341392</v>
      </c>
      <c r="K834" s="307">
        <f t="shared" ca="1" si="363"/>
        <v>-5.9412986841255302</v>
      </c>
      <c r="L834" s="304">
        <f t="shared" ca="1" si="348"/>
        <v>870.83277038804556</v>
      </c>
      <c r="M834" s="306">
        <f t="shared" ca="1" si="364"/>
        <v>-1.4599242429907444</v>
      </c>
      <c r="N834" s="304">
        <f t="shared" ca="1" si="365"/>
        <v>-83.647497532201314</v>
      </c>
      <c r="P834" s="310">
        <f t="shared" ca="1" si="366"/>
        <v>23</v>
      </c>
      <c r="Q834" s="304">
        <f t="shared" ca="1" si="367"/>
        <v>0</v>
      </c>
      <c r="R834" s="306">
        <f t="shared" ca="1" si="368"/>
        <v>0</v>
      </c>
      <c r="S834" s="307">
        <f t="shared" ca="1" si="369"/>
        <v>8.0749999999999993</v>
      </c>
      <c r="T834" s="304">
        <f t="shared" ca="1" si="349"/>
        <v>79.21575</v>
      </c>
      <c r="U834" s="311">
        <f t="shared" ca="1" si="350"/>
        <v>0</v>
      </c>
      <c r="V834" s="306">
        <f t="shared" ca="1" si="351"/>
        <v>1.2257280253596112</v>
      </c>
      <c r="W834" s="304">
        <f t="shared" ca="1" si="352"/>
        <v>59.652528479595205</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2.3624928960421876</v>
      </c>
      <c r="AH834" s="304">
        <f t="shared" ca="1" si="376"/>
        <v>-7.3872725888142181</v>
      </c>
    </row>
    <row r="835" spans="1:34" x14ac:dyDescent="0.2">
      <c r="A835" s="347">
        <f t="shared" ca="1" si="354"/>
        <v>1E-4</v>
      </c>
      <c r="B835" s="304">
        <f t="shared" ca="1" si="355"/>
        <v>34.712400000000592</v>
      </c>
      <c r="D835" s="306">
        <f t="shared" ca="1" si="356"/>
        <v>-0.81736944996392746</v>
      </c>
      <c r="E835" s="307">
        <f t="shared" ca="1" si="357"/>
        <v>-2.4680481724237584</v>
      </c>
      <c r="F835" s="304">
        <f t="shared" ca="1" si="358"/>
        <v>2.5998758814871503</v>
      </c>
      <c r="G835" s="306">
        <f t="shared" ca="1" si="359"/>
        <v>13.587442718619812</v>
      </c>
      <c r="H835" s="307">
        <f t="shared" ca="1" si="360"/>
        <v>-122.0490339391706</v>
      </c>
      <c r="I835" s="304">
        <f t="shared" ca="1" si="361"/>
        <v>122.80303451102742</v>
      </c>
      <c r="J835" s="306">
        <f t="shared" ca="1" si="362"/>
        <v>870.81250275341392</v>
      </c>
      <c r="K835" s="307">
        <f t="shared" ca="1" si="363"/>
        <v>-5.953503575179206</v>
      </c>
      <c r="L835" s="304">
        <f t="shared" ca="1" si="348"/>
        <v>870.83285374202785</v>
      </c>
      <c r="M835" s="306">
        <f t="shared" ca="1" si="364"/>
        <v>-1.4599251268680529</v>
      </c>
      <c r="N835" s="304">
        <f t="shared" ca="1" si="365"/>
        <v>-83.64754817464069</v>
      </c>
      <c r="P835" s="310">
        <f t="shared" ca="1" si="366"/>
        <v>23</v>
      </c>
      <c r="Q835" s="304">
        <f t="shared" ca="1" si="367"/>
        <v>0</v>
      </c>
      <c r="R835" s="306">
        <f t="shared" ca="1" si="368"/>
        <v>0</v>
      </c>
      <c r="S835" s="307">
        <f t="shared" ca="1" si="369"/>
        <v>8.0749999999999993</v>
      </c>
      <c r="T835" s="304">
        <f t="shared" ca="1" si="349"/>
        <v>79.21575</v>
      </c>
      <c r="U835" s="311">
        <f t="shared" ca="1" si="350"/>
        <v>0</v>
      </c>
      <c r="V835" s="306">
        <f t="shared" ca="1" si="351"/>
        <v>1.2257295213483574</v>
      </c>
      <c r="W835" s="304">
        <f t="shared" ca="1" si="352"/>
        <v>59.652830802209373</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2.3624564158221517</v>
      </c>
      <c r="AH835" s="304">
        <f t="shared" ca="1" si="376"/>
        <v>-7.387310028432843</v>
      </c>
    </row>
    <row r="836" spans="1:34" x14ac:dyDescent="0.2">
      <c r="A836" s="347">
        <f t="shared" ca="1" si="354"/>
        <v>1E-4</v>
      </c>
      <c r="B836" s="304">
        <f t="shared" ca="1" si="355"/>
        <v>34.712500000000595</v>
      </c>
      <c r="D836" s="306">
        <f t="shared" ca="1" si="356"/>
        <v>-0.81736710302379734</v>
      </c>
      <c r="E836" s="307">
        <f t="shared" ca="1" si="357"/>
        <v>-2.4680102405137303</v>
      </c>
      <c r="F836" s="304">
        <f t="shared" ca="1" si="358"/>
        <v>2.5998391350978154</v>
      </c>
      <c r="G836" s="306">
        <f t="shared" ca="1" si="359"/>
        <v>13.587360981909509</v>
      </c>
      <c r="H836" s="307">
        <f t="shared" ca="1" si="360"/>
        <v>-122.04928074019465</v>
      </c>
      <c r="I836" s="304">
        <f t="shared" ca="1" si="361"/>
        <v>122.80327075306897</v>
      </c>
      <c r="J836" s="306">
        <f t="shared" ca="1" si="362"/>
        <v>870.81250275341392</v>
      </c>
      <c r="K836" s="307">
        <f t="shared" ca="1" si="363"/>
        <v>-5.9657084909131743</v>
      </c>
      <c r="L836" s="304">
        <f t="shared" ref="L836:L899" ca="1" si="377">SQRT(pos_x^2+pos_z^2)</f>
        <v>870.83293726722525</v>
      </c>
      <c r="M836" s="306">
        <f t="shared" ca="1" si="364"/>
        <v>-1.4599260107366439</v>
      </c>
      <c r="N836" s="304">
        <f t="shared" ca="1" si="365"/>
        <v>-83.647598816580597</v>
      </c>
      <c r="P836" s="310">
        <f t="shared" ca="1" si="366"/>
        <v>23</v>
      </c>
      <c r="Q836" s="304">
        <f t="shared" ca="1" si="367"/>
        <v>0</v>
      </c>
      <c r="R836" s="306">
        <f t="shared" ca="1" si="368"/>
        <v>0</v>
      </c>
      <c r="S836" s="307">
        <f t="shared" ca="1" si="369"/>
        <v>8.0749999999999993</v>
      </c>
      <c r="T836" s="304">
        <f t="shared" ref="T836:T899" ca="1" si="378">m*g</f>
        <v>79.21575</v>
      </c>
      <c r="U836" s="311">
        <f t="shared" ref="U836:U899" ca="1" si="379">IF(pos_xz&lt;L_rampe,Poids*COS(Beta),0)</f>
        <v>0</v>
      </c>
      <c r="V836" s="306">
        <f t="shared" ref="V836:V899" ca="1" si="380">Rho_moyen*(20000-Alt_rampe-pos_z)/(20000+Alt_rampe+pos_z)</f>
        <v>1.2257310173419551</v>
      </c>
      <c r="W836" s="304">
        <f t="shared" ref="W836:W899" ca="1" si="381">1/2*Rho*Sref*Cx*vit_xz^2</f>
        <v>59.653133122517318</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2.362419935870637</v>
      </c>
      <c r="AH836" s="304">
        <f t="shared" ca="1" si="376"/>
        <v>-7.387347467765867</v>
      </c>
    </row>
    <row r="837" spans="1:34" x14ac:dyDescent="0.2">
      <c r="A837" s="347">
        <f t="shared" ref="A837:A900" ca="1" si="383">IF(B836+0.01&lt;=T_ini+ROUNDUP(Temps_fin_propu,0), 0.01, IF(K836&gt;0, 0.1, 0.0001))</f>
        <v>1E-4</v>
      </c>
      <c r="B837" s="304">
        <f t="shared" ref="B837:B900" ca="1" si="384">B836+pas</f>
        <v>34.712600000000599</v>
      </c>
      <c r="D837" s="306">
        <f t="shared" ref="D837:D900" ca="1" si="385">IF(AND(L836&lt;L_rampe,Poussee&lt;Poids*SIN(M836)),0,(-W836+Poussee)/m*COS(M836)-U836/m*SIN(M836))</f>
        <v>-0.81736475604965575</v>
      </c>
      <c r="E837" s="307">
        <f t="shared" ref="E837:E900" ca="1" si="386">IF(AND(L836&lt;L_rampe,Poussee&lt;Poids*SIN(M836)),0,(-W836+Poussee)/m*SIN(M836)+U836/m*COS(M836)-Poids/m)</f>
        <v>-2.4679723088930876</v>
      </c>
      <c r="F837" s="304">
        <f t="shared" ref="F837:F900" ca="1" si="387">SQRT(acc_x^2+acc_z^2)</f>
        <v>2.5998023890086706</v>
      </c>
      <c r="G837" s="306">
        <f t="shared" ref="G837:G900" ca="1" si="388">G836+acc_x*pas</f>
        <v>13.587279245433903</v>
      </c>
      <c r="H837" s="307">
        <f t="shared" ref="H837:H900" ca="1" si="389">H836+acc_z*pas</f>
        <v>-122.04952753742553</v>
      </c>
      <c r="I837" s="304">
        <f t="shared" ref="I837:I900" ca="1" si="390">SQRT(vit_x^2+vit_z^2)</f>
        <v>122.80350699146256</v>
      </c>
      <c r="J837" s="306">
        <f t="shared" ref="J837:J900" ca="1" si="391">J836+0.5*(vit_x+G836)*pas*(K836&gt;=0)</f>
        <v>870.81250275341392</v>
      </c>
      <c r="K837" s="307">
        <f t="shared" ref="K837:K900" ca="1" si="392">K836+0.5*(vit_z+H836)*pas</f>
        <v>-5.977913431327055</v>
      </c>
      <c r="L837" s="304">
        <f t="shared" ca="1" si="377"/>
        <v>870.83302096363855</v>
      </c>
      <c r="M837" s="306">
        <f t="shared" ref="M837:M900" ca="1" si="393">IF(AND(L836&gt;L_rampe,G837&gt;0),ATAN2(G837,H837),$M$4)</f>
        <v>-1.4599268945965169</v>
      </c>
      <c r="N837" s="304">
        <f t="shared" ref="N837:N900" ca="1" si="394">DEGREES(Beta)</f>
        <v>-83.647649458021007</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8.0749999999999993</v>
      </c>
      <c r="T837" s="304">
        <f t="shared" ca="1" si="378"/>
        <v>79.21575</v>
      </c>
      <c r="U837" s="311">
        <f t="shared" ca="1" si="379"/>
        <v>0</v>
      </c>
      <c r="V837" s="306">
        <f t="shared" ca="1" si="380"/>
        <v>1.2257325133404047</v>
      </c>
      <c r="W837" s="304">
        <f t="shared" ca="1" si="381"/>
        <v>59.653435440519068</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2.3623834561876409</v>
      </c>
      <c r="AH837" s="304">
        <f t="shared" ref="AH837:AH900" ca="1" si="405">IF(AND(L836&lt;L_rampe,Poussee&lt;Poids*SIN(M836)), g*SIN(M836), (-W836+Poussee)/m)</f>
        <v>-7.3873849068132911</v>
      </c>
    </row>
    <row r="838" spans="1:34" x14ac:dyDescent="0.2">
      <c r="A838" s="347">
        <f t="shared" ca="1" si="383"/>
        <v>1E-4</v>
      </c>
      <c r="B838" s="304">
        <f t="shared" ca="1" si="384"/>
        <v>34.712700000000602</v>
      </c>
      <c r="D838" s="306">
        <f t="shared" ca="1" si="385"/>
        <v>-0.81736240904150781</v>
      </c>
      <c r="E838" s="307">
        <f t="shared" ca="1" si="386"/>
        <v>-2.4679343775618277</v>
      </c>
      <c r="F838" s="304">
        <f t="shared" ca="1" si="387"/>
        <v>2.5997656432197158</v>
      </c>
      <c r="G838" s="306">
        <f t="shared" ca="1" si="388"/>
        <v>13.587197509192999</v>
      </c>
      <c r="H838" s="307">
        <f t="shared" ca="1" si="389"/>
        <v>-122.04977433086329</v>
      </c>
      <c r="I838" s="304">
        <f t="shared" ca="1" si="390"/>
        <v>122.8037432262082</v>
      </c>
      <c r="J838" s="306">
        <f t="shared" ca="1" si="391"/>
        <v>870.81250275341392</v>
      </c>
      <c r="K838" s="307">
        <f t="shared" ca="1" si="392"/>
        <v>-5.9901183964204696</v>
      </c>
      <c r="L838" s="304">
        <f t="shared" ca="1" si="377"/>
        <v>870.83310483126888</v>
      </c>
      <c r="M838" s="306">
        <f t="shared" ca="1" si="393"/>
        <v>-1.4599277784476727</v>
      </c>
      <c r="N838" s="304">
        <f t="shared" ca="1" si="394"/>
        <v>-83.647700098961963</v>
      </c>
      <c r="P838" s="310">
        <f t="shared" ca="1" si="395"/>
        <v>23</v>
      </c>
      <c r="Q838" s="304">
        <f t="shared" ca="1" si="396"/>
        <v>0</v>
      </c>
      <c r="R838" s="306">
        <f t="shared" ca="1" si="397"/>
        <v>0</v>
      </c>
      <c r="S838" s="307">
        <f t="shared" ca="1" si="398"/>
        <v>8.0749999999999993</v>
      </c>
      <c r="T838" s="304">
        <f t="shared" ca="1" si="378"/>
        <v>79.21575</v>
      </c>
      <c r="U838" s="311">
        <f t="shared" ca="1" si="379"/>
        <v>0</v>
      </c>
      <c r="V838" s="306">
        <f t="shared" ca="1" si="380"/>
        <v>1.2257340093437052</v>
      </c>
      <c r="W838" s="304">
        <f t="shared" ca="1" si="381"/>
        <v>59.653737756214582</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2.362346976773166</v>
      </c>
      <c r="AH838" s="304">
        <f t="shared" ca="1" si="405"/>
        <v>-7.3874223455751178</v>
      </c>
    </row>
    <row r="839" spans="1:34" x14ac:dyDescent="0.2">
      <c r="A839" s="347">
        <f t="shared" ca="1" si="383"/>
        <v>1E-4</v>
      </c>
      <c r="B839" s="304">
        <f t="shared" ca="1" si="384"/>
        <v>34.712800000000605</v>
      </c>
      <c r="D839" s="306">
        <f t="shared" ca="1" si="385"/>
        <v>-0.81736006199934996</v>
      </c>
      <c r="E839" s="307">
        <f t="shared" ca="1" si="386"/>
        <v>-2.4678964465199549</v>
      </c>
      <c r="F839" s="304">
        <f t="shared" ca="1" si="387"/>
        <v>2.5997288977309543</v>
      </c>
      <c r="G839" s="306">
        <f t="shared" ca="1" si="388"/>
        <v>13.587115773186799</v>
      </c>
      <c r="H839" s="307">
        <f t="shared" ca="1" si="389"/>
        <v>-122.05002112050794</v>
      </c>
      <c r="I839" s="304">
        <f t="shared" ca="1" si="390"/>
        <v>122.80397945730591</v>
      </c>
      <c r="J839" s="306">
        <f t="shared" ca="1" si="391"/>
        <v>870.81250275341392</v>
      </c>
      <c r="K839" s="307">
        <f t="shared" ca="1" si="392"/>
        <v>-6.0023233861930381</v>
      </c>
      <c r="L839" s="304">
        <f t="shared" ca="1" si="377"/>
        <v>870.83318887011706</v>
      </c>
      <c r="M839" s="306">
        <f t="shared" ca="1" si="393"/>
        <v>-1.4599286622901111</v>
      </c>
      <c r="N839" s="304">
        <f t="shared" ca="1" si="394"/>
        <v>-83.647750739403435</v>
      </c>
      <c r="P839" s="310">
        <f t="shared" ca="1" si="395"/>
        <v>23</v>
      </c>
      <c r="Q839" s="304">
        <f t="shared" ca="1" si="396"/>
        <v>0</v>
      </c>
      <c r="R839" s="306">
        <f t="shared" ca="1" si="397"/>
        <v>0</v>
      </c>
      <c r="S839" s="307">
        <f t="shared" ca="1" si="398"/>
        <v>8.0749999999999993</v>
      </c>
      <c r="T839" s="304">
        <f t="shared" ca="1" si="378"/>
        <v>79.21575</v>
      </c>
      <c r="U839" s="311">
        <f t="shared" ca="1" si="379"/>
        <v>0</v>
      </c>
      <c r="V839" s="306">
        <f t="shared" ca="1" si="380"/>
        <v>1.2257355053518575</v>
      </c>
      <c r="W839" s="304">
        <f t="shared" ca="1" si="381"/>
        <v>59.654040069603845</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2.362310497627214</v>
      </c>
      <c r="AH839" s="304">
        <f t="shared" ca="1" si="405"/>
        <v>-7.3874597840513418</v>
      </c>
    </row>
    <row r="840" spans="1:34" x14ac:dyDescent="0.2">
      <c r="A840" s="347">
        <f t="shared" ca="1" si="383"/>
        <v>1E-4</v>
      </c>
      <c r="B840" s="304">
        <f t="shared" ca="1" si="384"/>
        <v>34.712900000000609</v>
      </c>
      <c r="D840" s="306">
        <f t="shared" ca="1" si="385"/>
        <v>-0.81735771492318532</v>
      </c>
      <c r="E840" s="307">
        <f t="shared" ca="1" si="386"/>
        <v>-2.4678585157674693</v>
      </c>
      <c r="F840" s="304">
        <f t="shared" ca="1" si="387"/>
        <v>2.5996921525423868</v>
      </c>
      <c r="G840" s="306">
        <f t="shared" ca="1" si="388"/>
        <v>13.587034037415307</v>
      </c>
      <c r="H840" s="307">
        <f t="shared" ca="1" si="389"/>
        <v>-122.05026790635951</v>
      </c>
      <c r="I840" s="304">
        <f t="shared" ca="1" si="390"/>
        <v>122.80421568475575</v>
      </c>
      <c r="J840" s="306">
        <f t="shared" ca="1" si="391"/>
        <v>870.81250275341392</v>
      </c>
      <c r="K840" s="307">
        <f t="shared" ca="1" si="392"/>
        <v>-6.0145284006443811</v>
      </c>
      <c r="L840" s="304">
        <f t="shared" ca="1" si="377"/>
        <v>870.8332730801842</v>
      </c>
      <c r="M840" s="306">
        <f t="shared" ca="1" si="393"/>
        <v>-1.4599295461238322</v>
      </c>
      <c r="N840" s="304">
        <f t="shared" ca="1" si="394"/>
        <v>-83.647801379345438</v>
      </c>
      <c r="P840" s="310">
        <f t="shared" ca="1" si="395"/>
        <v>23</v>
      </c>
      <c r="Q840" s="304">
        <f t="shared" ca="1" si="396"/>
        <v>0</v>
      </c>
      <c r="R840" s="306">
        <f t="shared" ca="1" si="397"/>
        <v>0</v>
      </c>
      <c r="S840" s="307">
        <f t="shared" ca="1" si="398"/>
        <v>8.0749999999999993</v>
      </c>
      <c r="T840" s="304">
        <f t="shared" ca="1" si="378"/>
        <v>79.21575</v>
      </c>
      <c r="U840" s="311">
        <f t="shared" ca="1" si="379"/>
        <v>0</v>
      </c>
      <c r="V840" s="306">
        <f t="shared" ca="1" si="380"/>
        <v>1.225737001364861</v>
      </c>
      <c r="W840" s="304">
        <f t="shared" ca="1" si="381"/>
        <v>59.654342380686877</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2.3622740187497868</v>
      </c>
      <c r="AH840" s="304">
        <f t="shared" ca="1" si="405"/>
        <v>-7.3874972222419633</v>
      </c>
    </row>
    <row r="841" spans="1:34" x14ac:dyDescent="0.2">
      <c r="A841" s="347">
        <f t="shared" ca="1" si="383"/>
        <v>1E-4</v>
      </c>
      <c r="B841" s="304">
        <f t="shared" ca="1" si="384"/>
        <v>34.713000000000612</v>
      </c>
      <c r="D841" s="306">
        <f t="shared" ca="1" si="385"/>
        <v>-0.81735536781301432</v>
      </c>
      <c r="E841" s="307">
        <f t="shared" ca="1" si="386"/>
        <v>-2.4678205853043726</v>
      </c>
      <c r="F841" s="304">
        <f t="shared" ca="1" si="387"/>
        <v>2.5996554076540153</v>
      </c>
      <c r="G841" s="306">
        <f t="shared" ca="1" si="388"/>
        <v>13.586952301878526</v>
      </c>
      <c r="H841" s="307">
        <f t="shared" ca="1" si="389"/>
        <v>-122.05051468841803</v>
      </c>
      <c r="I841" s="304">
        <f t="shared" ca="1" si="390"/>
        <v>122.80445190855772</v>
      </c>
      <c r="J841" s="306">
        <f t="shared" ca="1" si="391"/>
        <v>870.81250275341392</v>
      </c>
      <c r="K841" s="307">
        <f t="shared" ca="1" si="392"/>
        <v>-6.0267334397741203</v>
      </c>
      <c r="L841" s="304">
        <f t="shared" ca="1" si="377"/>
        <v>870.83335746147122</v>
      </c>
      <c r="M841" s="306">
        <f t="shared" ca="1" si="393"/>
        <v>-1.459930429948836</v>
      </c>
      <c r="N841" s="304">
        <f t="shared" ca="1" si="394"/>
        <v>-83.647852018787987</v>
      </c>
      <c r="P841" s="310">
        <f t="shared" ca="1" si="395"/>
        <v>23</v>
      </c>
      <c r="Q841" s="304">
        <f t="shared" ca="1" si="396"/>
        <v>0</v>
      </c>
      <c r="R841" s="306">
        <f t="shared" ca="1" si="397"/>
        <v>0</v>
      </c>
      <c r="S841" s="307">
        <f t="shared" ca="1" si="398"/>
        <v>8.0749999999999993</v>
      </c>
      <c r="T841" s="304">
        <f t="shared" ca="1" si="378"/>
        <v>79.21575</v>
      </c>
      <c r="U841" s="311">
        <f t="shared" ca="1" si="379"/>
        <v>0</v>
      </c>
      <c r="V841" s="306">
        <f t="shared" ca="1" si="380"/>
        <v>1.2257384973827161</v>
      </c>
      <c r="W841" s="304">
        <f t="shared" ca="1" si="381"/>
        <v>59.654644689463716</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2.3622375401408862</v>
      </c>
      <c r="AH841" s="304">
        <f t="shared" ca="1" si="405"/>
        <v>-7.387534660146982</v>
      </c>
    </row>
    <row r="842" spans="1:34" x14ac:dyDescent="0.2">
      <c r="A842" s="347">
        <f t="shared" ca="1" si="383"/>
        <v>1E-4</v>
      </c>
      <c r="B842" s="304">
        <f t="shared" ca="1" si="384"/>
        <v>34.713100000000615</v>
      </c>
      <c r="D842" s="306">
        <f t="shared" ca="1" si="385"/>
        <v>-0.8173530206688393</v>
      </c>
      <c r="E842" s="307">
        <f t="shared" ca="1" si="386"/>
        <v>-2.4677826551306561</v>
      </c>
      <c r="F842" s="304">
        <f t="shared" ca="1" si="387"/>
        <v>2.5996186630658324</v>
      </c>
      <c r="G842" s="306">
        <f t="shared" ca="1" si="388"/>
        <v>13.58687056657646</v>
      </c>
      <c r="H842" s="307">
        <f t="shared" ca="1" si="389"/>
        <v>-122.05076146668354</v>
      </c>
      <c r="I842" s="304">
        <f t="shared" ca="1" si="390"/>
        <v>122.80468812871186</v>
      </c>
      <c r="J842" s="306">
        <f t="shared" ca="1" si="391"/>
        <v>870.81250275341392</v>
      </c>
      <c r="K842" s="307">
        <f t="shared" ca="1" si="392"/>
        <v>-6.0389385035818757</v>
      </c>
      <c r="L842" s="304">
        <f t="shared" ca="1" si="377"/>
        <v>870.83344201397927</v>
      </c>
      <c r="M842" s="306">
        <f t="shared" ca="1" si="393"/>
        <v>-1.4599313137651231</v>
      </c>
      <c r="N842" s="304">
        <f t="shared" ca="1" si="394"/>
        <v>-83.647902657731095</v>
      </c>
      <c r="P842" s="310">
        <f t="shared" ca="1" si="395"/>
        <v>23</v>
      </c>
      <c r="Q842" s="304">
        <f t="shared" ca="1" si="396"/>
        <v>0</v>
      </c>
      <c r="R842" s="306">
        <f t="shared" ca="1" si="397"/>
        <v>0</v>
      </c>
      <c r="S842" s="307">
        <f t="shared" ca="1" si="398"/>
        <v>8.0749999999999993</v>
      </c>
      <c r="T842" s="304">
        <f t="shared" ca="1" si="378"/>
        <v>79.21575</v>
      </c>
      <c r="U842" s="311">
        <f t="shared" ca="1" si="379"/>
        <v>0</v>
      </c>
      <c r="V842" s="306">
        <f t="shared" ca="1" si="380"/>
        <v>1.2257399934054223</v>
      </c>
      <c r="W842" s="304">
        <f t="shared" ca="1" si="381"/>
        <v>59.654946995934274</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2.3622010618004996</v>
      </c>
      <c r="AH842" s="304">
        <f t="shared" ca="1" si="405"/>
        <v>-7.3875720977664052</v>
      </c>
    </row>
    <row r="843" spans="1:34" x14ac:dyDescent="0.2">
      <c r="A843" s="347">
        <f t="shared" ca="1" si="383"/>
        <v>1E-4</v>
      </c>
      <c r="B843" s="304">
        <f t="shared" ca="1" si="384"/>
        <v>34.713200000000619</v>
      </c>
      <c r="D843" s="306">
        <f t="shared" ca="1" si="385"/>
        <v>-0.81735067349065726</v>
      </c>
      <c r="E843" s="307">
        <f t="shared" ca="1" si="386"/>
        <v>-2.467744725246332</v>
      </c>
      <c r="F843" s="304">
        <f t="shared" ca="1" si="387"/>
        <v>2.5995819187778495</v>
      </c>
      <c r="G843" s="306">
        <f t="shared" ca="1" si="388"/>
        <v>13.586788831509111</v>
      </c>
      <c r="H843" s="307">
        <f t="shared" ca="1" si="389"/>
        <v>-122.05100824115607</v>
      </c>
      <c r="I843" s="304">
        <f t="shared" ca="1" si="390"/>
        <v>122.80492434521821</v>
      </c>
      <c r="J843" s="306">
        <f t="shared" ca="1" si="391"/>
        <v>870.81250275341392</v>
      </c>
      <c r="K843" s="307">
        <f t="shared" ca="1" si="392"/>
        <v>-6.0511435920672678</v>
      </c>
      <c r="L843" s="304">
        <f t="shared" ca="1" si="377"/>
        <v>870.83352673770912</v>
      </c>
      <c r="M843" s="306">
        <f t="shared" ca="1" si="393"/>
        <v>-1.4599321975726931</v>
      </c>
      <c r="N843" s="304">
        <f t="shared" ca="1" si="394"/>
        <v>-83.647953296174762</v>
      </c>
      <c r="P843" s="310">
        <f t="shared" ca="1" si="395"/>
        <v>23</v>
      </c>
      <c r="Q843" s="304">
        <f t="shared" ca="1" si="396"/>
        <v>0</v>
      </c>
      <c r="R843" s="306">
        <f t="shared" ca="1" si="397"/>
        <v>0</v>
      </c>
      <c r="S843" s="307">
        <f t="shared" ca="1" si="398"/>
        <v>8.0749999999999993</v>
      </c>
      <c r="T843" s="304">
        <f t="shared" ca="1" si="378"/>
        <v>79.21575</v>
      </c>
      <c r="U843" s="311">
        <f t="shared" ca="1" si="379"/>
        <v>0</v>
      </c>
      <c r="V843" s="306">
        <f t="shared" ca="1" si="380"/>
        <v>1.2257414894329799</v>
      </c>
      <c r="W843" s="304">
        <f t="shared" ca="1" si="381"/>
        <v>59.655249300098617</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2.3621645837286467</v>
      </c>
      <c r="AH843" s="304">
        <f t="shared" ca="1" si="405"/>
        <v>-7.3876095351002204</v>
      </c>
    </row>
    <row r="844" spans="1:34" x14ac:dyDescent="0.2">
      <c r="A844" s="347">
        <f t="shared" ca="1" si="383"/>
        <v>1E-4</v>
      </c>
      <c r="B844" s="304">
        <f t="shared" ca="1" si="384"/>
        <v>34.713300000000622</v>
      </c>
      <c r="D844" s="306">
        <f t="shared" ca="1" si="385"/>
        <v>-0.81734832627847276</v>
      </c>
      <c r="E844" s="307">
        <f t="shared" ca="1" si="386"/>
        <v>-2.4677067956513934</v>
      </c>
      <c r="F844" s="304">
        <f t="shared" ca="1" si="387"/>
        <v>2.5995451747900611</v>
      </c>
      <c r="G844" s="306">
        <f t="shared" ca="1" si="388"/>
        <v>13.586707096676482</v>
      </c>
      <c r="H844" s="307">
        <f t="shared" ca="1" si="389"/>
        <v>-122.05125501183564</v>
      </c>
      <c r="I844" s="304">
        <f t="shared" ca="1" si="390"/>
        <v>122.80516055807676</v>
      </c>
      <c r="J844" s="306">
        <f t="shared" ca="1" si="391"/>
        <v>870.81250275341392</v>
      </c>
      <c r="K844" s="307">
        <f t="shared" ca="1" si="392"/>
        <v>-6.0633487052299175</v>
      </c>
      <c r="L844" s="304">
        <f t="shared" ca="1" si="377"/>
        <v>870.83361163266193</v>
      </c>
      <c r="M844" s="306">
        <f t="shared" ca="1" si="393"/>
        <v>-1.4599330813715465</v>
      </c>
      <c r="N844" s="304">
        <f t="shared" ca="1" si="394"/>
        <v>-83.648003934119004</v>
      </c>
      <c r="P844" s="310">
        <f t="shared" ca="1" si="395"/>
        <v>23</v>
      </c>
      <c r="Q844" s="304">
        <f t="shared" ca="1" si="396"/>
        <v>0</v>
      </c>
      <c r="R844" s="306">
        <f t="shared" ca="1" si="397"/>
        <v>0</v>
      </c>
      <c r="S844" s="307">
        <f t="shared" ca="1" si="398"/>
        <v>8.0749999999999993</v>
      </c>
      <c r="T844" s="304">
        <f t="shared" ca="1" si="378"/>
        <v>79.21575</v>
      </c>
      <c r="U844" s="311">
        <f t="shared" ca="1" si="379"/>
        <v>0</v>
      </c>
      <c r="V844" s="306">
        <f t="shared" ca="1" si="380"/>
        <v>1.2257429854653887</v>
      </c>
      <c r="W844" s="304">
        <f t="shared" ca="1" si="381"/>
        <v>59.655551601956688</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2.362128105925315</v>
      </c>
      <c r="AH844" s="304">
        <f t="shared" ca="1" si="405"/>
        <v>-7.3876469721484366</v>
      </c>
    </row>
    <row r="845" spans="1:34" x14ac:dyDescent="0.2">
      <c r="A845" s="347">
        <f t="shared" ca="1" si="383"/>
        <v>1E-4</v>
      </c>
      <c r="B845" s="304">
        <f t="shared" ca="1" si="384"/>
        <v>34.713400000000625</v>
      </c>
      <c r="D845" s="306">
        <f t="shared" ca="1" si="385"/>
        <v>-0.81734597903228323</v>
      </c>
      <c r="E845" s="307">
        <f t="shared" ca="1" si="386"/>
        <v>-2.4676688663458455</v>
      </c>
      <c r="F845" s="304">
        <f t="shared" ca="1" si="387"/>
        <v>2.5995084311024712</v>
      </c>
      <c r="G845" s="306">
        <f t="shared" ca="1" si="388"/>
        <v>13.586625362078578</v>
      </c>
      <c r="H845" s="307">
        <f t="shared" ca="1" si="389"/>
        <v>-122.05150177872227</v>
      </c>
      <c r="I845" s="304">
        <f t="shared" ca="1" si="390"/>
        <v>122.80539676728756</v>
      </c>
      <c r="J845" s="306">
        <f t="shared" ca="1" si="391"/>
        <v>870.81250275341392</v>
      </c>
      <c r="K845" s="307">
        <f t="shared" ca="1" si="392"/>
        <v>-6.0755538430694456</v>
      </c>
      <c r="L845" s="304">
        <f t="shared" ca="1" si="377"/>
        <v>870.83369669883848</v>
      </c>
      <c r="M845" s="306">
        <f t="shared" ca="1" si="393"/>
        <v>-1.4599339651616834</v>
      </c>
      <c r="N845" s="304">
        <f t="shared" ca="1" si="394"/>
        <v>-83.648054571563819</v>
      </c>
      <c r="P845" s="310">
        <f t="shared" ca="1" si="395"/>
        <v>23</v>
      </c>
      <c r="Q845" s="304">
        <f t="shared" ca="1" si="396"/>
        <v>0</v>
      </c>
      <c r="R845" s="306">
        <f t="shared" ca="1" si="397"/>
        <v>0</v>
      </c>
      <c r="S845" s="307">
        <f t="shared" ca="1" si="398"/>
        <v>8.0749999999999993</v>
      </c>
      <c r="T845" s="304">
        <f t="shared" ca="1" si="378"/>
        <v>79.21575</v>
      </c>
      <c r="U845" s="311">
        <f t="shared" ca="1" si="379"/>
        <v>0</v>
      </c>
      <c r="V845" s="306">
        <f t="shared" ca="1" si="380"/>
        <v>1.225744481502649</v>
      </c>
      <c r="W845" s="304">
        <f t="shared" ca="1" si="381"/>
        <v>59.655853901508507</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2.362091628390516</v>
      </c>
      <c r="AH845" s="304">
        <f t="shared" ca="1" si="405"/>
        <v>-7.3876844089110456</v>
      </c>
    </row>
    <row r="846" spans="1:34" x14ac:dyDescent="0.2">
      <c r="A846" s="347">
        <f t="shared" ca="1" si="383"/>
        <v>1E-4</v>
      </c>
      <c r="B846" s="304">
        <f t="shared" ca="1" si="384"/>
        <v>34.713500000000629</v>
      </c>
      <c r="D846" s="306">
        <f t="shared" ca="1" si="385"/>
        <v>-0.81734363175209102</v>
      </c>
      <c r="E846" s="307">
        <f t="shared" ca="1" si="386"/>
        <v>-2.4676309373296874</v>
      </c>
      <c r="F846" s="304">
        <f t="shared" ca="1" si="387"/>
        <v>2.5994716877150807</v>
      </c>
      <c r="G846" s="306">
        <f t="shared" ca="1" si="388"/>
        <v>13.586543627715404</v>
      </c>
      <c r="H846" s="307">
        <f t="shared" ca="1" si="389"/>
        <v>-122.051748541816</v>
      </c>
      <c r="I846" s="304">
        <f t="shared" ca="1" si="390"/>
        <v>122.80563297285063</v>
      </c>
      <c r="J846" s="306">
        <f t="shared" ca="1" si="391"/>
        <v>870.81250275341392</v>
      </c>
      <c r="K846" s="307">
        <f t="shared" ca="1" si="392"/>
        <v>-6.0877590055854727</v>
      </c>
      <c r="L846" s="304">
        <f t="shared" ca="1" si="377"/>
        <v>870.83378193623992</v>
      </c>
      <c r="M846" s="306">
        <f t="shared" ca="1" si="393"/>
        <v>-1.4599348489431039</v>
      </c>
      <c r="N846" s="304">
        <f t="shared" ca="1" si="394"/>
        <v>-83.648105208509222</v>
      </c>
      <c r="P846" s="310">
        <f t="shared" ca="1" si="395"/>
        <v>23</v>
      </c>
      <c r="Q846" s="304">
        <f t="shared" ca="1" si="396"/>
        <v>0</v>
      </c>
      <c r="R846" s="306">
        <f t="shared" ca="1" si="397"/>
        <v>0</v>
      </c>
      <c r="S846" s="307">
        <f t="shared" ca="1" si="398"/>
        <v>8.0749999999999993</v>
      </c>
      <c r="T846" s="304">
        <f t="shared" ca="1" si="378"/>
        <v>79.21575</v>
      </c>
      <c r="U846" s="311">
        <f t="shared" ca="1" si="379"/>
        <v>0</v>
      </c>
      <c r="V846" s="306">
        <f t="shared" ca="1" si="380"/>
        <v>1.2257459775447601</v>
      </c>
      <c r="W846" s="304">
        <f t="shared" ca="1" si="381"/>
        <v>59.656156198754047</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2.3620551511242427</v>
      </c>
      <c r="AH846" s="304">
        <f t="shared" ca="1" si="405"/>
        <v>-7.3877218453880511</v>
      </c>
    </row>
    <row r="847" spans="1:34" x14ac:dyDescent="0.2">
      <c r="A847" s="347">
        <f t="shared" ca="1" si="383"/>
        <v>1E-4</v>
      </c>
      <c r="B847" s="304">
        <f t="shared" ca="1" si="384"/>
        <v>34.713600000000632</v>
      </c>
      <c r="D847" s="306">
        <f t="shared" ca="1" si="385"/>
        <v>-0.81734128443789544</v>
      </c>
      <c r="E847" s="307">
        <f t="shared" ca="1" si="386"/>
        <v>-2.467593008602921</v>
      </c>
      <c r="F847" s="304">
        <f t="shared" ca="1" si="387"/>
        <v>2.5994349446278906</v>
      </c>
      <c r="G847" s="306">
        <f t="shared" ca="1" si="388"/>
        <v>13.586461893586961</v>
      </c>
      <c r="H847" s="307">
        <f t="shared" ca="1" si="389"/>
        <v>-122.05199530111686</v>
      </c>
      <c r="I847" s="304">
        <f t="shared" ca="1" si="390"/>
        <v>122.805869174766</v>
      </c>
      <c r="J847" s="306">
        <f t="shared" ca="1" si="391"/>
        <v>870.81250275341392</v>
      </c>
      <c r="K847" s="307">
        <f t="shared" ca="1" si="392"/>
        <v>-6.0999641927776196</v>
      </c>
      <c r="L847" s="304">
        <f t="shared" ca="1" si="377"/>
        <v>870.83386734486714</v>
      </c>
      <c r="M847" s="306">
        <f t="shared" ca="1" si="393"/>
        <v>-1.4599357327158078</v>
      </c>
      <c r="N847" s="304">
        <f t="shared" ca="1" si="394"/>
        <v>-83.648155844955213</v>
      </c>
      <c r="P847" s="310">
        <f t="shared" ca="1" si="395"/>
        <v>23</v>
      </c>
      <c r="Q847" s="304">
        <f t="shared" ca="1" si="396"/>
        <v>0</v>
      </c>
      <c r="R847" s="306">
        <f t="shared" ca="1" si="397"/>
        <v>0</v>
      </c>
      <c r="S847" s="307">
        <f t="shared" ca="1" si="398"/>
        <v>8.0749999999999993</v>
      </c>
      <c r="T847" s="304">
        <f t="shared" ca="1" si="378"/>
        <v>79.21575</v>
      </c>
      <c r="U847" s="311">
        <f t="shared" ca="1" si="379"/>
        <v>0</v>
      </c>
      <c r="V847" s="306">
        <f t="shared" ca="1" si="380"/>
        <v>1.2257474735917226</v>
      </c>
      <c r="W847" s="304">
        <f t="shared" ca="1" si="381"/>
        <v>59.656458493693343</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2.3620186741265021</v>
      </c>
      <c r="AH847" s="304">
        <f t="shared" ca="1" si="405"/>
        <v>-7.3877592815794495</v>
      </c>
    </row>
    <row r="848" spans="1:34" x14ac:dyDescent="0.2">
      <c r="A848" s="347">
        <f t="shared" ca="1" si="383"/>
        <v>1E-4</v>
      </c>
      <c r="B848" s="304">
        <f t="shared" ca="1" si="384"/>
        <v>34.713700000000635</v>
      </c>
      <c r="D848" s="306">
        <f t="shared" ca="1" si="385"/>
        <v>-0.81733893708970085</v>
      </c>
      <c r="E848" s="307">
        <f t="shared" ca="1" si="386"/>
        <v>-2.4675550801655435</v>
      </c>
      <c r="F848" s="304">
        <f t="shared" ca="1" si="387"/>
        <v>2.5993982018408999</v>
      </c>
      <c r="G848" s="306">
        <f t="shared" ca="1" si="388"/>
        <v>13.586380159693253</v>
      </c>
      <c r="H848" s="307">
        <f t="shared" ca="1" si="389"/>
        <v>-122.05224205662488</v>
      </c>
      <c r="I848" s="304">
        <f t="shared" ca="1" si="390"/>
        <v>122.8061053730337</v>
      </c>
      <c r="J848" s="306">
        <f t="shared" ca="1" si="391"/>
        <v>870.81250275341392</v>
      </c>
      <c r="K848" s="307">
        <f t="shared" ca="1" si="392"/>
        <v>-6.1121694046455071</v>
      </c>
      <c r="L848" s="304">
        <f t="shared" ca="1" si="377"/>
        <v>870.8339529247213</v>
      </c>
      <c r="M848" s="306">
        <f t="shared" ca="1" si="393"/>
        <v>-1.4599366164797956</v>
      </c>
      <c r="N848" s="304">
        <f t="shared" ca="1" si="394"/>
        <v>-83.648206480901791</v>
      </c>
      <c r="P848" s="310">
        <f t="shared" ca="1" si="395"/>
        <v>23</v>
      </c>
      <c r="Q848" s="304">
        <f t="shared" ca="1" si="396"/>
        <v>0</v>
      </c>
      <c r="R848" s="306">
        <f t="shared" ca="1" si="397"/>
        <v>0</v>
      </c>
      <c r="S848" s="307">
        <f t="shared" ca="1" si="398"/>
        <v>8.0749999999999993</v>
      </c>
      <c r="T848" s="304">
        <f t="shared" ca="1" si="378"/>
        <v>79.21575</v>
      </c>
      <c r="U848" s="311">
        <f t="shared" ca="1" si="379"/>
        <v>0</v>
      </c>
      <c r="V848" s="306">
        <f t="shared" ca="1" si="380"/>
        <v>1.2257489696435362</v>
      </c>
      <c r="W848" s="304">
        <f t="shared" ca="1" si="381"/>
        <v>59.656760786326359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2.361982197397289</v>
      </c>
      <c r="AH848" s="304">
        <f t="shared" ca="1" si="405"/>
        <v>-7.3877967174852444</v>
      </c>
    </row>
    <row r="849" spans="1:34" x14ac:dyDescent="0.2">
      <c r="A849" s="347">
        <f t="shared" ca="1" si="383"/>
        <v>1E-4</v>
      </c>
      <c r="B849" s="304">
        <f t="shared" ca="1" si="384"/>
        <v>34.713800000000639</v>
      </c>
      <c r="D849" s="306">
        <f t="shared" ca="1" si="385"/>
        <v>-0.81733658970750478</v>
      </c>
      <c r="E849" s="307">
        <f t="shared" ca="1" si="386"/>
        <v>-2.4675171520175576</v>
      </c>
      <c r="F849" s="304">
        <f t="shared" ca="1" si="387"/>
        <v>2.5993614593541108</v>
      </c>
      <c r="G849" s="306">
        <f t="shared" ca="1" si="388"/>
        <v>13.586298426034281</v>
      </c>
      <c r="H849" s="307">
        <f t="shared" ca="1" si="389"/>
        <v>-122.05248880834007</v>
      </c>
      <c r="I849" s="304">
        <f t="shared" ca="1" si="390"/>
        <v>122.80634156765375</v>
      </c>
      <c r="J849" s="306">
        <f t="shared" ca="1" si="391"/>
        <v>870.81250275341392</v>
      </c>
      <c r="K849" s="307">
        <f t="shared" ca="1" si="392"/>
        <v>-6.124374641188755</v>
      </c>
      <c r="L849" s="304">
        <f t="shared" ca="1" si="377"/>
        <v>870.83403867580307</v>
      </c>
      <c r="M849" s="306">
        <f t="shared" ca="1" si="393"/>
        <v>-1.4599375002350672</v>
      </c>
      <c r="N849" s="304">
        <f t="shared" ca="1" si="394"/>
        <v>-83.648257116348987</v>
      </c>
      <c r="P849" s="310">
        <f t="shared" ca="1" si="395"/>
        <v>23</v>
      </c>
      <c r="Q849" s="304">
        <f t="shared" ca="1" si="396"/>
        <v>0</v>
      </c>
      <c r="R849" s="306">
        <f t="shared" ca="1" si="397"/>
        <v>0</v>
      </c>
      <c r="S849" s="307">
        <f t="shared" ca="1" si="398"/>
        <v>8.0749999999999993</v>
      </c>
      <c r="T849" s="304">
        <f t="shared" ca="1" si="378"/>
        <v>79.21575</v>
      </c>
      <c r="U849" s="311">
        <f t="shared" ca="1" si="379"/>
        <v>0</v>
      </c>
      <c r="V849" s="306">
        <f t="shared" ca="1" si="380"/>
        <v>1.2257504657002007</v>
      </c>
      <c r="W849" s="304">
        <f t="shared" ca="1" si="381"/>
        <v>59.657063076653095</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2.3619457209366086</v>
      </c>
      <c r="AH849" s="304">
        <f t="shared" ca="1" si="405"/>
        <v>-7.3878341531054321</v>
      </c>
    </row>
    <row r="850" spans="1:34" x14ac:dyDescent="0.2">
      <c r="A850" s="347">
        <f t="shared" ca="1" si="383"/>
        <v>1E-4</v>
      </c>
      <c r="B850" s="304">
        <f t="shared" ca="1" si="384"/>
        <v>34.713900000000642</v>
      </c>
      <c r="D850" s="306">
        <f t="shared" ca="1" si="385"/>
        <v>-0.81733424229130924</v>
      </c>
      <c r="E850" s="307">
        <f t="shared" ca="1" si="386"/>
        <v>-2.4674792241589651</v>
      </c>
      <c r="F850" s="304">
        <f t="shared" ca="1" si="387"/>
        <v>2.5993247171675256</v>
      </c>
      <c r="G850" s="306">
        <f t="shared" ca="1" si="388"/>
        <v>13.586216692610051</v>
      </c>
      <c r="H850" s="307">
        <f t="shared" ca="1" si="389"/>
        <v>-122.05273555626249</v>
      </c>
      <c r="I850" s="304">
        <f t="shared" ca="1" si="390"/>
        <v>122.80657775862618</v>
      </c>
      <c r="J850" s="306">
        <f t="shared" ca="1" si="391"/>
        <v>870.81250275341392</v>
      </c>
      <c r="K850" s="307">
        <f t="shared" ca="1" si="392"/>
        <v>-6.1365799024069849</v>
      </c>
      <c r="L850" s="304">
        <f t="shared" ca="1" si="377"/>
        <v>870.83412459811382</v>
      </c>
      <c r="M850" s="306">
        <f t="shared" ca="1" si="393"/>
        <v>-1.4599383839816229</v>
      </c>
      <c r="N850" s="304">
        <f t="shared" ca="1" si="394"/>
        <v>-83.648307751296784</v>
      </c>
      <c r="P850" s="310">
        <f t="shared" ca="1" si="395"/>
        <v>23</v>
      </c>
      <c r="Q850" s="304">
        <f t="shared" ca="1" si="396"/>
        <v>0</v>
      </c>
      <c r="R850" s="306">
        <f t="shared" ca="1" si="397"/>
        <v>0</v>
      </c>
      <c r="S850" s="307">
        <f t="shared" ca="1" si="398"/>
        <v>8.0749999999999993</v>
      </c>
      <c r="T850" s="304">
        <f t="shared" ca="1" si="378"/>
        <v>79.21575</v>
      </c>
      <c r="U850" s="311">
        <f t="shared" ca="1" si="379"/>
        <v>0</v>
      </c>
      <c r="V850" s="306">
        <f t="shared" ca="1" si="380"/>
        <v>1.2257519617617165</v>
      </c>
      <c r="W850" s="304">
        <f t="shared" ca="1" si="381"/>
        <v>59.657365364673552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2.361909244744461</v>
      </c>
      <c r="AH850" s="304">
        <f t="shared" ca="1" si="405"/>
        <v>-7.3878715884400128</v>
      </c>
    </row>
    <row r="851" spans="1:34" x14ac:dyDescent="0.2">
      <c r="A851" s="347">
        <f t="shared" ca="1" si="383"/>
        <v>1E-4</v>
      </c>
      <c r="B851" s="304">
        <f t="shared" ca="1" si="384"/>
        <v>34.714000000000645</v>
      </c>
      <c r="D851" s="306">
        <f t="shared" ca="1" si="385"/>
        <v>-0.81733189484111413</v>
      </c>
      <c r="E851" s="307">
        <f t="shared" ca="1" si="386"/>
        <v>-2.4674412965897643</v>
      </c>
      <c r="F851" s="304">
        <f t="shared" ca="1" si="387"/>
        <v>2.5992879752811429</v>
      </c>
      <c r="G851" s="306">
        <f t="shared" ca="1" si="388"/>
        <v>13.586134959420567</v>
      </c>
      <c r="H851" s="307">
        <f t="shared" ca="1" si="389"/>
        <v>-122.05298230039215</v>
      </c>
      <c r="I851" s="304">
        <f t="shared" ca="1" si="390"/>
        <v>122.80681394595102</v>
      </c>
      <c r="J851" s="306">
        <f t="shared" ca="1" si="391"/>
        <v>870.81250275341392</v>
      </c>
      <c r="K851" s="307">
        <f t="shared" ca="1" si="392"/>
        <v>-6.1487851882998177</v>
      </c>
      <c r="L851" s="304">
        <f t="shared" ca="1" si="377"/>
        <v>870.83421069165422</v>
      </c>
      <c r="M851" s="306">
        <f t="shared" ca="1" si="393"/>
        <v>-1.4599392677194629</v>
      </c>
      <c r="N851" s="304">
        <f t="shared" ca="1" si="394"/>
        <v>-83.648358385745212</v>
      </c>
      <c r="P851" s="310">
        <f t="shared" ca="1" si="395"/>
        <v>23</v>
      </c>
      <c r="Q851" s="304">
        <f t="shared" ca="1" si="396"/>
        <v>0</v>
      </c>
      <c r="R851" s="306">
        <f t="shared" ca="1" si="397"/>
        <v>0</v>
      </c>
      <c r="S851" s="307">
        <f t="shared" ca="1" si="398"/>
        <v>8.0749999999999993</v>
      </c>
      <c r="T851" s="304">
        <f t="shared" ca="1" si="378"/>
        <v>79.21575</v>
      </c>
      <c r="U851" s="311">
        <f t="shared" ca="1" si="379"/>
        <v>0</v>
      </c>
      <c r="V851" s="306">
        <f t="shared" ca="1" si="380"/>
        <v>1.2257534578280833</v>
      </c>
      <c r="W851" s="304">
        <f t="shared" ca="1" si="381"/>
        <v>59.657667650387751</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2.361872768820847</v>
      </c>
      <c r="AH851" s="304">
        <f t="shared" ca="1" si="405"/>
        <v>-7.3879090234889855</v>
      </c>
    </row>
    <row r="852" spans="1:34" x14ac:dyDescent="0.2">
      <c r="A852" s="347">
        <f t="shared" ca="1" si="383"/>
        <v>1E-4</v>
      </c>
      <c r="B852" s="304">
        <f t="shared" ca="1" si="384"/>
        <v>34.714100000000649</v>
      </c>
      <c r="D852" s="306">
        <f t="shared" ca="1" si="385"/>
        <v>-0.81732954735692021</v>
      </c>
      <c r="E852" s="307">
        <f t="shared" ca="1" si="386"/>
        <v>-2.4674033693099533</v>
      </c>
      <c r="F852" s="304">
        <f t="shared" ca="1" si="387"/>
        <v>2.5992512336949614</v>
      </c>
      <c r="G852" s="306">
        <f t="shared" ca="1" si="388"/>
        <v>13.586053226465832</v>
      </c>
      <c r="H852" s="307">
        <f t="shared" ca="1" si="389"/>
        <v>-122.05322904072908</v>
      </c>
      <c r="I852" s="304">
        <f t="shared" ca="1" si="390"/>
        <v>122.80705012962828</v>
      </c>
      <c r="J852" s="306">
        <f t="shared" ca="1" si="391"/>
        <v>870.81250275341392</v>
      </c>
      <c r="K852" s="307">
        <f t="shared" ca="1" si="392"/>
        <v>-6.160990498866874</v>
      </c>
      <c r="L852" s="304">
        <f t="shared" ca="1" si="377"/>
        <v>870.83429695642542</v>
      </c>
      <c r="M852" s="306">
        <f t="shared" ca="1" si="393"/>
        <v>-1.459940151448587</v>
      </c>
      <c r="N852" s="304">
        <f t="shared" ca="1" si="394"/>
        <v>-83.648409019694256</v>
      </c>
      <c r="P852" s="310">
        <f t="shared" ca="1" si="395"/>
        <v>23</v>
      </c>
      <c r="Q852" s="304">
        <f t="shared" ca="1" si="396"/>
        <v>0</v>
      </c>
      <c r="R852" s="306">
        <f t="shared" ca="1" si="397"/>
        <v>0</v>
      </c>
      <c r="S852" s="307">
        <f t="shared" ca="1" si="398"/>
        <v>8.0749999999999993</v>
      </c>
      <c r="T852" s="304">
        <f t="shared" ca="1" si="378"/>
        <v>79.21575</v>
      </c>
      <c r="U852" s="311">
        <f t="shared" ca="1" si="379"/>
        <v>0</v>
      </c>
      <c r="V852" s="306">
        <f t="shared" ca="1" si="380"/>
        <v>1.2257549538993011</v>
      </c>
      <c r="W852" s="304">
        <f t="shared" ca="1" si="381"/>
        <v>59.657969933795627</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2.3618362931657648</v>
      </c>
      <c r="AH852" s="304">
        <f t="shared" ca="1" si="405"/>
        <v>-7.3879464582523537</v>
      </c>
    </row>
    <row r="853" spans="1:34" x14ac:dyDescent="0.2">
      <c r="A853" s="347">
        <f t="shared" ca="1" si="383"/>
        <v>1E-4</v>
      </c>
      <c r="B853" s="304">
        <f t="shared" ca="1" si="384"/>
        <v>34.714200000000652</v>
      </c>
      <c r="D853" s="306">
        <f t="shared" ca="1" si="385"/>
        <v>-0.81732719983872959</v>
      </c>
      <c r="E853" s="307">
        <f t="shared" ca="1" si="386"/>
        <v>-2.4673654423195401</v>
      </c>
      <c r="F853" s="304">
        <f t="shared" ca="1" si="387"/>
        <v>2.5992144924089891</v>
      </c>
      <c r="G853" s="306">
        <f t="shared" ca="1" si="388"/>
        <v>13.585971493745848</v>
      </c>
      <c r="H853" s="307">
        <f t="shared" ca="1" si="389"/>
        <v>-122.05347577727331</v>
      </c>
      <c r="I853" s="304">
        <f t="shared" ca="1" si="390"/>
        <v>122.80728630965801</v>
      </c>
      <c r="J853" s="306">
        <f t="shared" ca="1" si="391"/>
        <v>870.81250275341392</v>
      </c>
      <c r="K853" s="307">
        <f t="shared" ca="1" si="392"/>
        <v>-6.1731958341077737</v>
      </c>
      <c r="L853" s="304">
        <f t="shared" ca="1" si="377"/>
        <v>870.83438339242832</v>
      </c>
      <c r="M853" s="306">
        <f t="shared" ca="1" si="393"/>
        <v>-1.4599410351689956</v>
      </c>
      <c r="N853" s="304">
        <f t="shared" ca="1" si="394"/>
        <v>-83.648459653143945</v>
      </c>
      <c r="P853" s="310">
        <f t="shared" ca="1" si="395"/>
        <v>23</v>
      </c>
      <c r="Q853" s="304">
        <f t="shared" ca="1" si="396"/>
        <v>0</v>
      </c>
      <c r="R853" s="306">
        <f t="shared" ca="1" si="397"/>
        <v>0</v>
      </c>
      <c r="S853" s="307">
        <f t="shared" ca="1" si="398"/>
        <v>8.0749999999999993</v>
      </c>
      <c r="T853" s="304">
        <f t="shared" ca="1" si="378"/>
        <v>79.21575</v>
      </c>
      <c r="U853" s="311">
        <f t="shared" ca="1" si="379"/>
        <v>0</v>
      </c>
      <c r="V853" s="306">
        <f t="shared" ca="1" si="380"/>
        <v>1.2257564499753701</v>
      </c>
      <c r="W853" s="304">
        <f t="shared" ca="1" si="381"/>
        <v>59.658272214897238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2.361799817779219</v>
      </c>
      <c r="AH853" s="304">
        <f t="shared" ca="1" si="405"/>
        <v>-7.3879838927301096</v>
      </c>
    </row>
    <row r="854" spans="1:34" x14ac:dyDescent="0.2">
      <c r="A854" s="347">
        <f t="shared" ca="1" si="383"/>
        <v>1E-4</v>
      </c>
      <c r="B854" s="304">
        <f t="shared" ca="1" si="384"/>
        <v>34.714300000000655</v>
      </c>
      <c r="D854" s="306">
        <f t="shared" ca="1" si="385"/>
        <v>-0.81732485228654173</v>
      </c>
      <c r="E854" s="307">
        <f t="shared" ca="1" si="386"/>
        <v>-2.4673275156185186</v>
      </c>
      <c r="F854" s="304">
        <f t="shared" ca="1" si="387"/>
        <v>2.5991777514232206</v>
      </c>
      <c r="G854" s="306">
        <f t="shared" ca="1" si="388"/>
        <v>13.585889761260621</v>
      </c>
      <c r="H854" s="307">
        <f t="shared" ca="1" si="389"/>
        <v>-122.05372251002487</v>
      </c>
      <c r="I854" s="304">
        <f t="shared" ca="1" si="390"/>
        <v>122.80752248604023</v>
      </c>
      <c r="J854" s="306">
        <f t="shared" ca="1" si="391"/>
        <v>870.81250275341392</v>
      </c>
      <c r="K854" s="307">
        <f t="shared" ca="1" si="392"/>
        <v>-6.1854011940221385</v>
      </c>
      <c r="L854" s="304">
        <f t="shared" ca="1" si="377"/>
        <v>870.83446999966384</v>
      </c>
      <c r="M854" s="306">
        <f t="shared" ca="1" si="393"/>
        <v>-1.459941918880689</v>
      </c>
      <c r="N854" s="304">
        <f t="shared" ca="1" si="394"/>
        <v>-83.648510286094279</v>
      </c>
      <c r="P854" s="310">
        <f t="shared" ca="1" si="395"/>
        <v>23</v>
      </c>
      <c r="Q854" s="304">
        <f t="shared" ca="1" si="396"/>
        <v>0</v>
      </c>
      <c r="R854" s="306">
        <f t="shared" ca="1" si="397"/>
        <v>0</v>
      </c>
      <c r="S854" s="307">
        <f t="shared" ca="1" si="398"/>
        <v>8.0749999999999993</v>
      </c>
      <c r="T854" s="304">
        <f t="shared" ca="1" si="378"/>
        <v>79.21575</v>
      </c>
      <c r="U854" s="311">
        <f t="shared" ca="1" si="379"/>
        <v>0</v>
      </c>
      <c r="V854" s="306">
        <f t="shared" ca="1" si="380"/>
        <v>1.22575794605629</v>
      </c>
      <c r="W854" s="304">
        <f t="shared" ca="1" si="381"/>
        <v>59.658574493692541</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2.3617633426612068</v>
      </c>
      <c r="AH854" s="304">
        <f t="shared" ca="1" si="405"/>
        <v>-7.3880213269222592</v>
      </c>
    </row>
    <row r="855" spans="1:34" x14ac:dyDescent="0.2">
      <c r="A855" s="347">
        <f t="shared" ca="1" si="383"/>
        <v>1E-4</v>
      </c>
      <c r="B855" s="304">
        <f t="shared" ca="1" si="384"/>
        <v>34.714400000000659</v>
      </c>
      <c r="D855" s="306">
        <f t="shared" ca="1" si="385"/>
        <v>-0.81732250470035606</v>
      </c>
      <c r="E855" s="307">
        <f t="shared" ca="1" si="386"/>
        <v>-2.4672895892068922</v>
      </c>
      <c r="F855" s="304">
        <f t="shared" ca="1" si="387"/>
        <v>2.5991410107376587</v>
      </c>
      <c r="G855" s="306">
        <f t="shared" ca="1" si="388"/>
        <v>13.585808029010151</v>
      </c>
      <c r="H855" s="307">
        <f t="shared" ca="1" si="389"/>
        <v>-122.0539692389838</v>
      </c>
      <c r="I855" s="304">
        <f t="shared" ca="1" si="390"/>
        <v>122.80775865877497</v>
      </c>
      <c r="J855" s="306">
        <f t="shared" ca="1" si="391"/>
        <v>870.81250275341392</v>
      </c>
      <c r="K855" s="307">
        <f t="shared" ca="1" si="392"/>
        <v>-6.1976065786095891</v>
      </c>
      <c r="L855" s="304">
        <f t="shared" ca="1" si="377"/>
        <v>870.83455677813322</v>
      </c>
      <c r="M855" s="306">
        <f t="shared" ca="1" si="393"/>
        <v>-1.4599428025836667</v>
      </c>
      <c r="N855" s="304">
        <f t="shared" ca="1" si="394"/>
        <v>-83.648560918545243</v>
      </c>
      <c r="P855" s="310">
        <f t="shared" ca="1" si="395"/>
        <v>23</v>
      </c>
      <c r="Q855" s="304">
        <f t="shared" ca="1" si="396"/>
        <v>0</v>
      </c>
      <c r="R855" s="306">
        <f t="shared" ca="1" si="397"/>
        <v>0</v>
      </c>
      <c r="S855" s="307">
        <f t="shared" ca="1" si="398"/>
        <v>8.0749999999999993</v>
      </c>
      <c r="T855" s="304">
        <f t="shared" ca="1" si="378"/>
        <v>79.21575</v>
      </c>
      <c r="U855" s="311">
        <f t="shared" ca="1" si="379"/>
        <v>0</v>
      </c>
      <c r="V855" s="306">
        <f t="shared" ca="1" si="380"/>
        <v>1.2257594421420606</v>
      </c>
      <c r="W855" s="304">
        <f t="shared" ca="1" si="381"/>
        <v>59.658876770181543</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2.3617268678117345</v>
      </c>
      <c r="AH855" s="304">
        <f t="shared" ca="1" si="405"/>
        <v>-7.3880587608287982</v>
      </c>
    </row>
    <row r="856" spans="1:34" x14ac:dyDescent="0.2">
      <c r="A856" s="347">
        <f t="shared" ca="1" si="383"/>
        <v>1E-4</v>
      </c>
      <c r="B856" s="304">
        <f t="shared" ca="1" si="384"/>
        <v>34.714500000000662</v>
      </c>
      <c r="D856" s="306">
        <f t="shared" ca="1" si="385"/>
        <v>-0.8173201570801778</v>
      </c>
      <c r="E856" s="307">
        <f t="shared" ca="1" si="386"/>
        <v>-2.4672516630846619</v>
      </c>
      <c r="F856" s="304">
        <f t="shared" ca="1" si="387"/>
        <v>2.5991042703523068</v>
      </c>
      <c r="G856" s="306">
        <f t="shared" ca="1" si="388"/>
        <v>13.585726296994443</v>
      </c>
      <c r="H856" s="307">
        <f t="shared" ca="1" si="389"/>
        <v>-122.0542159641501</v>
      </c>
      <c r="I856" s="304">
        <f t="shared" ca="1" si="390"/>
        <v>122.80799482786225</v>
      </c>
      <c r="J856" s="306">
        <f t="shared" ca="1" si="391"/>
        <v>870.81250275341392</v>
      </c>
      <c r="K856" s="307">
        <f t="shared" ca="1" si="392"/>
        <v>-6.2098119878697462</v>
      </c>
      <c r="L856" s="304">
        <f t="shared" ca="1" si="377"/>
        <v>870.83464372783726</v>
      </c>
      <c r="M856" s="306">
        <f t="shared" ca="1" si="393"/>
        <v>-1.4599436862779296</v>
      </c>
      <c r="N856" s="304">
        <f t="shared" ca="1" si="394"/>
        <v>-83.648611550496881</v>
      </c>
      <c r="P856" s="310">
        <f t="shared" ca="1" si="395"/>
        <v>23</v>
      </c>
      <c r="Q856" s="304">
        <f t="shared" ca="1" si="396"/>
        <v>0</v>
      </c>
      <c r="R856" s="306">
        <f t="shared" ca="1" si="397"/>
        <v>0</v>
      </c>
      <c r="S856" s="307">
        <f t="shared" ca="1" si="398"/>
        <v>8.0749999999999993</v>
      </c>
      <c r="T856" s="304">
        <f t="shared" ca="1" si="378"/>
        <v>79.21575</v>
      </c>
      <c r="U856" s="311">
        <f t="shared" ca="1" si="379"/>
        <v>0</v>
      </c>
      <c r="V856" s="306">
        <f t="shared" ca="1" si="380"/>
        <v>1.225760938232682</v>
      </c>
      <c r="W856" s="304">
        <f t="shared" ca="1" si="381"/>
        <v>59.659179044364237</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2.3616903932307975</v>
      </c>
      <c r="AH856" s="304">
        <f t="shared" ca="1" si="405"/>
        <v>-7.3880961944497274</v>
      </c>
    </row>
    <row r="857" spans="1:34" x14ac:dyDescent="0.2">
      <c r="A857" s="347">
        <f t="shared" ca="1" si="383"/>
        <v>1E-4</v>
      </c>
      <c r="B857" s="304">
        <f t="shared" ca="1" si="384"/>
        <v>34.714600000000665</v>
      </c>
      <c r="D857" s="306">
        <f t="shared" ca="1" si="385"/>
        <v>-0.81731780942600196</v>
      </c>
      <c r="E857" s="307">
        <f t="shared" ca="1" si="386"/>
        <v>-2.4672137372518268</v>
      </c>
      <c r="F857" s="304">
        <f t="shared" ca="1" si="387"/>
        <v>2.599067530267162</v>
      </c>
      <c r="G857" s="306">
        <f t="shared" ca="1" si="388"/>
        <v>13.585644565213499</v>
      </c>
      <c r="H857" s="307">
        <f t="shared" ca="1" si="389"/>
        <v>-122.05446268552383</v>
      </c>
      <c r="I857" s="304">
        <f t="shared" ca="1" si="390"/>
        <v>122.80823099330209</v>
      </c>
      <c r="J857" s="306">
        <f t="shared" ca="1" si="391"/>
        <v>870.81250275341392</v>
      </c>
      <c r="K857" s="307">
        <f t="shared" ca="1" si="392"/>
        <v>-6.2220174218022297</v>
      </c>
      <c r="L857" s="304">
        <f t="shared" ca="1" si="377"/>
        <v>870.83473084877687</v>
      </c>
      <c r="M857" s="306">
        <f t="shared" ca="1" si="393"/>
        <v>-1.4599445699634772</v>
      </c>
      <c r="N857" s="304">
        <f t="shared" ca="1" si="394"/>
        <v>-83.648662181949177</v>
      </c>
      <c r="P857" s="310">
        <f t="shared" ca="1" si="395"/>
        <v>23</v>
      </c>
      <c r="Q857" s="304">
        <f t="shared" ca="1" si="396"/>
        <v>0</v>
      </c>
      <c r="R857" s="306">
        <f t="shared" ca="1" si="397"/>
        <v>0</v>
      </c>
      <c r="S857" s="307">
        <f t="shared" ca="1" si="398"/>
        <v>8.0749999999999993</v>
      </c>
      <c r="T857" s="304">
        <f t="shared" ca="1" si="378"/>
        <v>79.21575</v>
      </c>
      <c r="U857" s="311">
        <f t="shared" ca="1" si="379"/>
        <v>0</v>
      </c>
      <c r="V857" s="306">
        <f t="shared" ca="1" si="380"/>
        <v>1.2257624343281543</v>
      </c>
      <c r="W857" s="304">
        <f t="shared" ca="1" si="381"/>
        <v>59.659481316240623</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2.3616539189184014</v>
      </c>
      <c r="AH857" s="304">
        <f t="shared" ca="1" si="405"/>
        <v>-7.3881336277850451</v>
      </c>
    </row>
    <row r="858" spans="1:34" x14ac:dyDescent="0.2">
      <c r="A858" s="347">
        <f t="shared" ca="1" si="383"/>
        <v>1E-4</v>
      </c>
      <c r="B858" s="304">
        <f t="shared" ca="1" si="384"/>
        <v>34.714700000000668</v>
      </c>
      <c r="D858" s="306">
        <f t="shared" ca="1" si="385"/>
        <v>-0.81731546173783365</v>
      </c>
      <c r="E858" s="307">
        <f t="shared" ca="1" si="386"/>
        <v>-2.4671758117083868</v>
      </c>
      <c r="F858" s="304">
        <f t="shared" ca="1" si="387"/>
        <v>2.5990307904822263</v>
      </c>
      <c r="G858" s="306">
        <f t="shared" ca="1" si="388"/>
        <v>13.585562833667325</v>
      </c>
      <c r="H858" s="307">
        <f t="shared" ca="1" si="389"/>
        <v>-122.05470940310501</v>
      </c>
      <c r="I858" s="304">
        <f t="shared" ca="1" si="390"/>
        <v>122.80846715509453</v>
      </c>
      <c r="J858" s="306">
        <f t="shared" ca="1" si="391"/>
        <v>870.81250275341392</v>
      </c>
      <c r="K858" s="307">
        <f t="shared" ca="1" si="392"/>
        <v>-6.2342228804066613</v>
      </c>
      <c r="L858" s="304">
        <f t="shared" ca="1" si="377"/>
        <v>870.83481814095319</v>
      </c>
      <c r="M858" s="306">
        <f t="shared" ca="1" si="393"/>
        <v>-1.4599454536403098</v>
      </c>
      <c r="N858" s="304">
        <f t="shared" ca="1" si="394"/>
        <v>-83.648712812902147</v>
      </c>
      <c r="P858" s="310">
        <f t="shared" ca="1" si="395"/>
        <v>23</v>
      </c>
      <c r="Q858" s="304">
        <f t="shared" ca="1" si="396"/>
        <v>0</v>
      </c>
      <c r="R858" s="306">
        <f t="shared" ca="1" si="397"/>
        <v>0</v>
      </c>
      <c r="S858" s="307">
        <f t="shared" ca="1" si="398"/>
        <v>8.0749999999999993</v>
      </c>
      <c r="T858" s="304">
        <f t="shared" ca="1" si="378"/>
        <v>79.21575</v>
      </c>
      <c r="U858" s="311">
        <f t="shared" ca="1" si="379"/>
        <v>0</v>
      </c>
      <c r="V858" s="306">
        <f t="shared" ca="1" si="380"/>
        <v>1.225763930428478</v>
      </c>
      <c r="W858" s="304">
        <f t="shared" ca="1" si="381"/>
        <v>59.659783585810708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2.3616174448745442</v>
      </c>
      <c r="AH858" s="304">
        <f t="shared" ca="1" si="405"/>
        <v>-7.3881710608347531</v>
      </c>
    </row>
    <row r="859" spans="1:34" x14ac:dyDescent="0.2">
      <c r="A859" s="347">
        <f t="shared" ca="1" si="383"/>
        <v>1E-4</v>
      </c>
      <c r="B859" s="304">
        <f t="shared" ca="1" si="384"/>
        <v>34.714800000000672</v>
      </c>
      <c r="D859" s="306">
        <f t="shared" ca="1" si="385"/>
        <v>-0.81731311401567286</v>
      </c>
      <c r="E859" s="307">
        <f t="shared" ca="1" si="386"/>
        <v>-2.4671378864543438</v>
      </c>
      <c r="F859" s="304">
        <f t="shared" ca="1" si="387"/>
        <v>2.5989940509975016</v>
      </c>
      <c r="G859" s="306">
        <f t="shared" ca="1" si="388"/>
        <v>13.585481102355923</v>
      </c>
      <c r="H859" s="307">
        <f t="shared" ca="1" si="389"/>
        <v>-122.05495611689365</v>
      </c>
      <c r="I859" s="304">
        <f t="shared" ca="1" si="390"/>
        <v>122.80870331323959</v>
      </c>
      <c r="J859" s="306">
        <f t="shared" ca="1" si="391"/>
        <v>870.81250275341392</v>
      </c>
      <c r="K859" s="307">
        <f t="shared" ca="1" si="392"/>
        <v>-6.2464283636826616</v>
      </c>
      <c r="L859" s="304">
        <f t="shared" ca="1" si="377"/>
        <v>870.83490560436724</v>
      </c>
      <c r="M859" s="306">
        <f t="shared" ca="1" si="393"/>
        <v>-1.4599463373084278</v>
      </c>
      <c r="N859" s="304">
        <f t="shared" ca="1" si="394"/>
        <v>-83.64876344335579</v>
      </c>
      <c r="P859" s="310">
        <f t="shared" ca="1" si="395"/>
        <v>23</v>
      </c>
      <c r="Q859" s="304">
        <f t="shared" ca="1" si="396"/>
        <v>0</v>
      </c>
      <c r="R859" s="306">
        <f t="shared" ca="1" si="397"/>
        <v>0</v>
      </c>
      <c r="S859" s="307">
        <f t="shared" ca="1" si="398"/>
        <v>8.0749999999999993</v>
      </c>
      <c r="T859" s="304">
        <f t="shared" ca="1" si="378"/>
        <v>79.21575</v>
      </c>
      <c r="U859" s="311">
        <f t="shared" ca="1" si="379"/>
        <v>0</v>
      </c>
      <c r="V859" s="306">
        <f t="shared" ca="1" si="380"/>
        <v>1.2257654265336519</v>
      </c>
      <c r="W859" s="304">
        <f t="shared" ca="1" si="381"/>
        <v>59.660085853074456</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2.3615809710992259</v>
      </c>
      <c r="AH859" s="304">
        <f t="shared" ca="1" si="405"/>
        <v>-7.3882084935988495</v>
      </c>
    </row>
    <row r="860" spans="1:34" x14ac:dyDescent="0.2">
      <c r="A860" s="347">
        <f t="shared" ca="1" si="383"/>
        <v>1E-4</v>
      </c>
      <c r="B860" s="304">
        <f t="shared" ca="1" si="384"/>
        <v>34.714900000000675</v>
      </c>
      <c r="D860" s="306">
        <f t="shared" ca="1" si="385"/>
        <v>-0.81731076625951793</v>
      </c>
      <c r="E860" s="307">
        <f t="shared" ca="1" si="386"/>
        <v>-2.4670999614896996</v>
      </c>
      <c r="F860" s="304">
        <f t="shared" ca="1" si="387"/>
        <v>2.5989573118129887</v>
      </c>
      <c r="G860" s="306">
        <f t="shared" ca="1" si="388"/>
        <v>13.585399371279296</v>
      </c>
      <c r="H860" s="307">
        <f t="shared" ca="1" si="389"/>
        <v>-122.0552028268898</v>
      </c>
      <c r="I860" s="304">
        <f t="shared" ca="1" si="390"/>
        <v>122.80893946773729</v>
      </c>
      <c r="J860" s="306">
        <f t="shared" ca="1" si="391"/>
        <v>870.81250275341392</v>
      </c>
      <c r="K860" s="307">
        <f t="shared" ca="1" si="392"/>
        <v>-6.2586338716298506</v>
      </c>
      <c r="L860" s="304">
        <f t="shared" ca="1" si="377"/>
        <v>870.83499323901981</v>
      </c>
      <c r="M860" s="306">
        <f t="shared" ca="1" si="393"/>
        <v>-1.459947220967831</v>
      </c>
      <c r="N860" s="304">
        <f t="shared" ca="1" si="394"/>
        <v>-83.64881407331012</v>
      </c>
      <c r="P860" s="310">
        <f t="shared" ca="1" si="395"/>
        <v>23</v>
      </c>
      <c r="Q860" s="304">
        <f t="shared" ca="1" si="396"/>
        <v>0</v>
      </c>
      <c r="R860" s="306">
        <f t="shared" ca="1" si="397"/>
        <v>0</v>
      </c>
      <c r="S860" s="307">
        <f t="shared" ca="1" si="398"/>
        <v>8.0749999999999993</v>
      </c>
      <c r="T860" s="304">
        <f t="shared" ca="1" si="378"/>
        <v>79.21575</v>
      </c>
      <c r="U860" s="311">
        <f t="shared" ca="1" si="379"/>
        <v>0</v>
      </c>
      <c r="V860" s="306">
        <f t="shared" ca="1" si="380"/>
        <v>1.2257669226436763</v>
      </c>
      <c r="W860" s="304">
        <f t="shared" ca="1" si="381"/>
        <v>59.660388118031854</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2.3615444975924502</v>
      </c>
      <c r="AH860" s="304">
        <f t="shared" ca="1" si="405"/>
        <v>-7.3882459260773325</v>
      </c>
    </row>
    <row r="861" spans="1:34" x14ac:dyDescent="0.2">
      <c r="A861" s="347">
        <f t="shared" ca="1" si="383"/>
        <v>1E-4</v>
      </c>
      <c r="B861" s="304">
        <f t="shared" ca="1" si="384"/>
        <v>34.715000000000678</v>
      </c>
      <c r="D861" s="306">
        <f t="shared" ca="1" si="385"/>
        <v>-0.81730841846937174</v>
      </c>
      <c r="E861" s="307">
        <f t="shared" ca="1" si="386"/>
        <v>-2.4670620368144558</v>
      </c>
      <c r="F861" s="304">
        <f t="shared" ca="1" si="387"/>
        <v>2.5989205729286913</v>
      </c>
      <c r="G861" s="306">
        <f t="shared" ca="1" si="388"/>
        <v>13.585317640437449</v>
      </c>
      <c r="H861" s="307">
        <f t="shared" ca="1" si="389"/>
        <v>-122.05544953309348</v>
      </c>
      <c r="I861" s="304">
        <f t="shared" ca="1" si="390"/>
        <v>122.80917561858767</v>
      </c>
      <c r="J861" s="306">
        <f t="shared" ca="1" si="391"/>
        <v>870.81250275341392</v>
      </c>
      <c r="K861" s="307">
        <f t="shared" ca="1" si="392"/>
        <v>-6.2708394042478499</v>
      </c>
      <c r="L861" s="304">
        <f t="shared" ca="1" si="377"/>
        <v>870.83508104491193</v>
      </c>
      <c r="M861" s="306">
        <f t="shared" ca="1" si="393"/>
        <v>-1.4599481046185196</v>
      </c>
      <c r="N861" s="304">
        <f t="shared" ca="1" si="394"/>
        <v>-83.648864702765152</v>
      </c>
      <c r="P861" s="310">
        <f t="shared" ca="1" si="395"/>
        <v>23</v>
      </c>
      <c r="Q861" s="304">
        <f t="shared" ca="1" si="396"/>
        <v>0</v>
      </c>
      <c r="R861" s="306">
        <f t="shared" ca="1" si="397"/>
        <v>0</v>
      </c>
      <c r="S861" s="307">
        <f t="shared" ca="1" si="398"/>
        <v>8.0749999999999993</v>
      </c>
      <c r="T861" s="304">
        <f t="shared" ca="1" si="378"/>
        <v>79.21575</v>
      </c>
      <c r="U861" s="311">
        <f t="shared" ca="1" si="379"/>
        <v>0</v>
      </c>
      <c r="V861" s="306">
        <f t="shared" ca="1" si="380"/>
        <v>1.225768418758552</v>
      </c>
      <c r="W861" s="304">
        <f t="shared" ca="1" si="381"/>
        <v>59.660690380682951</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2.3615080243542197</v>
      </c>
      <c r="AH861" s="304">
        <f t="shared" ca="1" si="405"/>
        <v>-7.3882833582701997</v>
      </c>
    </row>
    <row r="862" spans="1:34" x14ac:dyDescent="0.2">
      <c r="A862" s="347">
        <f t="shared" ca="1" si="383"/>
        <v>1E-4</v>
      </c>
      <c r="B862" s="304">
        <f t="shared" ca="1" si="384"/>
        <v>34.715100000000682</v>
      </c>
      <c r="D862" s="306">
        <f t="shared" ca="1" si="385"/>
        <v>-0.81730607064523508</v>
      </c>
      <c r="E862" s="307">
        <f t="shared" ca="1" si="386"/>
        <v>-2.467024112428609</v>
      </c>
      <c r="F862" s="304">
        <f t="shared" ca="1" si="387"/>
        <v>2.5988838343446057</v>
      </c>
      <c r="G862" s="306">
        <f t="shared" ca="1" si="388"/>
        <v>13.585235909830384</v>
      </c>
      <c r="H862" s="307">
        <f t="shared" ca="1" si="389"/>
        <v>-122.05569623550473</v>
      </c>
      <c r="I862" s="304">
        <f t="shared" ca="1" si="390"/>
        <v>122.80941176579077</v>
      </c>
      <c r="J862" s="306">
        <f t="shared" ca="1" si="391"/>
        <v>870.81250275341392</v>
      </c>
      <c r="K862" s="307">
        <f t="shared" ca="1" si="392"/>
        <v>-6.2830449615362802</v>
      </c>
      <c r="L862" s="304">
        <f t="shared" ca="1" si="377"/>
        <v>870.83516902204474</v>
      </c>
      <c r="M862" s="306">
        <f t="shared" ca="1" si="393"/>
        <v>-1.4599489882604939</v>
      </c>
      <c r="N862" s="304">
        <f t="shared" ca="1" si="394"/>
        <v>-83.648915331720872</v>
      </c>
      <c r="P862" s="310">
        <f t="shared" ca="1" si="395"/>
        <v>23</v>
      </c>
      <c r="Q862" s="304">
        <f t="shared" ca="1" si="396"/>
        <v>0</v>
      </c>
      <c r="R862" s="306">
        <f t="shared" ca="1" si="397"/>
        <v>0</v>
      </c>
      <c r="S862" s="307">
        <f t="shared" ca="1" si="398"/>
        <v>8.0749999999999993</v>
      </c>
      <c r="T862" s="304">
        <f t="shared" ca="1" si="378"/>
        <v>79.21575</v>
      </c>
      <c r="U862" s="311">
        <f t="shared" ca="1" si="379"/>
        <v>0</v>
      </c>
      <c r="V862" s="306">
        <f t="shared" ca="1" si="380"/>
        <v>1.2257699148782779</v>
      </c>
      <c r="W862" s="304">
        <f t="shared" ca="1" si="381"/>
        <v>59.660992641027718</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2.361471551384529</v>
      </c>
      <c r="AH862" s="304">
        <f t="shared" ca="1" si="405"/>
        <v>-7.3883207901774561</v>
      </c>
    </row>
    <row r="863" spans="1:34" x14ac:dyDescent="0.2">
      <c r="A863" s="347">
        <f t="shared" ca="1" si="383"/>
        <v>1E-4</v>
      </c>
      <c r="B863" s="304">
        <f t="shared" ca="1" si="384"/>
        <v>34.715200000000685</v>
      </c>
      <c r="D863" s="306">
        <f t="shared" ca="1" si="385"/>
        <v>-0.81730372278710783</v>
      </c>
      <c r="E863" s="307">
        <f t="shared" ca="1" si="386"/>
        <v>-2.4669861883321591</v>
      </c>
      <c r="F863" s="304">
        <f t="shared" ca="1" si="387"/>
        <v>2.5988470960607319</v>
      </c>
      <c r="G863" s="306">
        <f t="shared" ca="1" si="388"/>
        <v>13.585154179458106</v>
      </c>
      <c r="H863" s="307">
        <f t="shared" ca="1" si="389"/>
        <v>-122.05594293412356</v>
      </c>
      <c r="I863" s="304">
        <f t="shared" ca="1" si="390"/>
        <v>122.80964790934659</v>
      </c>
      <c r="J863" s="306">
        <f t="shared" ca="1" si="391"/>
        <v>870.81250275341392</v>
      </c>
      <c r="K863" s="307">
        <f t="shared" ca="1" si="392"/>
        <v>-6.2952505434947614</v>
      </c>
      <c r="L863" s="304">
        <f t="shared" ca="1" si="377"/>
        <v>870.83525717041903</v>
      </c>
      <c r="M863" s="306">
        <f t="shared" ca="1" si="393"/>
        <v>-1.4599498718937538</v>
      </c>
      <c r="N863" s="304">
        <f t="shared" ca="1" si="394"/>
        <v>-83.648965960177307</v>
      </c>
      <c r="P863" s="310">
        <f t="shared" ca="1" si="395"/>
        <v>23</v>
      </c>
      <c r="Q863" s="304">
        <f t="shared" ca="1" si="396"/>
        <v>0</v>
      </c>
      <c r="R863" s="306">
        <f t="shared" ca="1" si="397"/>
        <v>0</v>
      </c>
      <c r="S863" s="307">
        <f t="shared" ca="1" si="398"/>
        <v>8.0749999999999993</v>
      </c>
      <c r="T863" s="304">
        <f t="shared" ca="1" si="378"/>
        <v>79.21575</v>
      </c>
      <c r="U863" s="311">
        <f t="shared" ca="1" si="379"/>
        <v>0</v>
      </c>
      <c r="V863" s="306">
        <f t="shared" ca="1" si="380"/>
        <v>1.2257714110028548</v>
      </c>
      <c r="W863" s="304">
        <f t="shared" ca="1" si="381"/>
        <v>59.661294899066156</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2.3614350786833844</v>
      </c>
      <c r="AH863" s="304">
        <f t="shared" ca="1" si="405"/>
        <v>-7.3883582217990993</v>
      </c>
    </row>
    <row r="864" spans="1:34" x14ac:dyDescent="0.2">
      <c r="A864" s="347">
        <f t="shared" ca="1" si="383"/>
        <v>1E-4</v>
      </c>
      <c r="B864" s="304">
        <f t="shared" ca="1" si="384"/>
        <v>34.715300000000688</v>
      </c>
      <c r="D864" s="306">
        <f t="shared" ca="1" si="385"/>
        <v>-0.81730137489499166</v>
      </c>
      <c r="E864" s="307">
        <f t="shared" ca="1" si="386"/>
        <v>-2.4669482645251097</v>
      </c>
      <c r="F864" s="304">
        <f t="shared" ca="1" si="387"/>
        <v>2.5988103580770749</v>
      </c>
      <c r="G864" s="306">
        <f t="shared" ca="1" si="388"/>
        <v>13.585072449320617</v>
      </c>
      <c r="H864" s="307">
        <f t="shared" ca="1" si="389"/>
        <v>-122.05618962895002</v>
      </c>
      <c r="I864" s="304">
        <f t="shared" ca="1" si="390"/>
        <v>122.80988404925516</v>
      </c>
      <c r="J864" s="306">
        <f t="shared" ca="1" si="391"/>
        <v>870.81250275341392</v>
      </c>
      <c r="K864" s="307">
        <f t="shared" ca="1" si="392"/>
        <v>-6.3074561501229152</v>
      </c>
      <c r="L864" s="304">
        <f t="shared" ca="1" si="377"/>
        <v>870.83534549003593</v>
      </c>
      <c r="M864" s="306">
        <f t="shared" ca="1" si="393"/>
        <v>-1.4599507555182996</v>
      </c>
      <c r="N864" s="304">
        <f t="shared" ca="1" si="394"/>
        <v>-83.649016588134444</v>
      </c>
      <c r="P864" s="310">
        <f t="shared" ca="1" si="395"/>
        <v>23</v>
      </c>
      <c r="Q864" s="304">
        <f t="shared" ca="1" si="396"/>
        <v>0</v>
      </c>
      <c r="R864" s="306">
        <f t="shared" ca="1" si="397"/>
        <v>0</v>
      </c>
      <c r="S864" s="307">
        <f t="shared" ca="1" si="398"/>
        <v>8.0749999999999993</v>
      </c>
      <c r="T864" s="304">
        <f t="shared" ca="1" si="378"/>
        <v>79.21575</v>
      </c>
      <c r="U864" s="311">
        <f t="shared" ca="1" si="379"/>
        <v>0</v>
      </c>
      <c r="V864" s="306">
        <f t="shared" ca="1" si="380"/>
        <v>1.2257729071322825</v>
      </c>
      <c r="W864" s="304">
        <f t="shared" ca="1" si="381"/>
        <v>59.661597154798244</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2.3613986062507832</v>
      </c>
      <c r="AH864" s="304">
        <f t="shared" ca="1" si="405"/>
        <v>-7.3883956531351282</v>
      </c>
    </row>
    <row r="865" spans="1:34" x14ac:dyDescent="0.2">
      <c r="A865" s="347">
        <f t="shared" ca="1" si="383"/>
        <v>1E-4</v>
      </c>
      <c r="B865" s="304">
        <f t="shared" ca="1" si="384"/>
        <v>34.715400000000692</v>
      </c>
      <c r="D865" s="306">
        <f t="shared" ca="1" si="385"/>
        <v>-0.81729902696888646</v>
      </c>
      <c r="E865" s="307">
        <f t="shared" ca="1" si="386"/>
        <v>-2.4669103410074591</v>
      </c>
      <c r="F865" s="304">
        <f t="shared" ca="1" si="387"/>
        <v>2.5987736203936325</v>
      </c>
      <c r="G865" s="306">
        <f t="shared" ca="1" si="388"/>
        <v>13.58499071941792</v>
      </c>
      <c r="H865" s="307">
        <f t="shared" ca="1" si="389"/>
        <v>-122.05643631998413</v>
      </c>
      <c r="I865" s="304">
        <f t="shared" ca="1" si="390"/>
        <v>122.81012018551652</v>
      </c>
      <c r="J865" s="306">
        <f t="shared" ca="1" si="391"/>
        <v>870.81250275341392</v>
      </c>
      <c r="K865" s="307">
        <f t="shared" ca="1" si="392"/>
        <v>-6.3196617814203622</v>
      </c>
      <c r="L865" s="304">
        <f t="shared" ca="1" si="377"/>
        <v>870.83543398089637</v>
      </c>
      <c r="M865" s="306">
        <f t="shared" ca="1" si="393"/>
        <v>-1.4599516391341314</v>
      </c>
      <c r="N865" s="304">
        <f t="shared" ca="1" si="394"/>
        <v>-83.649067215592325</v>
      </c>
      <c r="P865" s="310">
        <f t="shared" ca="1" si="395"/>
        <v>23</v>
      </c>
      <c r="Q865" s="304">
        <f t="shared" ca="1" si="396"/>
        <v>0</v>
      </c>
      <c r="R865" s="306">
        <f t="shared" ca="1" si="397"/>
        <v>0</v>
      </c>
      <c r="S865" s="307">
        <f t="shared" ca="1" si="398"/>
        <v>8.0749999999999993</v>
      </c>
      <c r="T865" s="304">
        <f t="shared" ca="1" si="378"/>
        <v>79.21575</v>
      </c>
      <c r="U865" s="311">
        <f t="shared" ca="1" si="379"/>
        <v>0</v>
      </c>
      <c r="V865" s="306">
        <f t="shared" ca="1" si="380"/>
        <v>1.2257744032665605</v>
      </c>
      <c r="W865" s="304">
        <f t="shared" ca="1" si="381"/>
        <v>59.661899408223974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2.3613621340867281</v>
      </c>
      <c r="AH865" s="304">
        <f t="shared" ca="1" si="405"/>
        <v>-7.3884330841855421</v>
      </c>
    </row>
    <row r="866" spans="1:34" x14ac:dyDescent="0.2">
      <c r="A866" s="347">
        <f t="shared" ca="1" si="383"/>
        <v>1E-4</v>
      </c>
      <c r="B866" s="304">
        <f t="shared" ca="1" si="384"/>
        <v>34.715500000000695</v>
      </c>
      <c r="D866" s="306">
        <f t="shared" ca="1" si="385"/>
        <v>-0.8172966790087921</v>
      </c>
      <c r="E866" s="307">
        <f t="shared" ca="1" si="386"/>
        <v>-2.4668724177792125</v>
      </c>
      <c r="F866" s="304">
        <f t="shared" ca="1" si="387"/>
        <v>2.5987368830104094</v>
      </c>
      <c r="G866" s="306">
        <f t="shared" ca="1" si="388"/>
        <v>13.584908989750019</v>
      </c>
      <c r="H866" s="307">
        <f t="shared" ca="1" si="389"/>
        <v>-122.05668300722591</v>
      </c>
      <c r="I866" s="304">
        <f t="shared" ca="1" si="390"/>
        <v>122.81035631813069</v>
      </c>
      <c r="J866" s="306">
        <f t="shared" ca="1" si="391"/>
        <v>870.81250275341392</v>
      </c>
      <c r="K866" s="307">
        <f t="shared" ca="1" si="392"/>
        <v>-6.3318674373867223</v>
      </c>
      <c r="L866" s="304">
        <f t="shared" ca="1" si="377"/>
        <v>870.83552264300124</v>
      </c>
      <c r="M866" s="306">
        <f t="shared" ca="1" si="393"/>
        <v>-1.4599525227412493</v>
      </c>
      <c r="N866" s="304">
        <f t="shared" ca="1" si="394"/>
        <v>-83.649117842550922</v>
      </c>
      <c r="P866" s="310">
        <f t="shared" ca="1" si="395"/>
        <v>23</v>
      </c>
      <c r="Q866" s="304">
        <f t="shared" ca="1" si="396"/>
        <v>0</v>
      </c>
      <c r="R866" s="306">
        <f t="shared" ca="1" si="397"/>
        <v>0</v>
      </c>
      <c r="S866" s="307">
        <f t="shared" ca="1" si="398"/>
        <v>8.0749999999999993</v>
      </c>
      <c r="T866" s="304">
        <f t="shared" ca="1" si="378"/>
        <v>79.21575</v>
      </c>
      <c r="U866" s="311">
        <f t="shared" ca="1" si="379"/>
        <v>0</v>
      </c>
      <c r="V866" s="306">
        <f t="shared" ca="1" si="380"/>
        <v>1.2257758994056893</v>
      </c>
      <c r="W866" s="304">
        <f t="shared" ca="1" si="381"/>
        <v>59.662201659343381</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2.36132566219122</v>
      </c>
      <c r="AH866" s="304">
        <f t="shared" ca="1" si="405"/>
        <v>-7.3884705149503382</v>
      </c>
    </row>
    <row r="867" spans="1:34" x14ac:dyDescent="0.2">
      <c r="A867" s="347">
        <f t="shared" ca="1" si="383"/>
        <v>1E-4</v>
      </c>
      <c r="B867" s="304">
        <f t="shared" ca="1" si="384"/>
        <v>34.715600000000698</v>
      </c>
      <c r="D867" s="306">
        <f t="shared" ca="1" si="385"/>
        <v>-0.81729433101471083</v>
      </c>
      <c r="E867" s="307">
        <f t="shared" ca="1" si="386"/>
        <v>-2.4668344948403629</v>
      </c>
      <c r="F867" s="304">
        <f t="shared" ca="1" si="387"/>
        <v>2.5987001459274004</v>
      </c>
      <c r="G867" s="306">
        <f t="shared" ca="1" si="388"/>
        <v>13.584827260316917</v>
      </c>
      <c r="H867" s="307">
        <f t="shared" ca="1" si="389"/>
        <v>-122.0569296906754</v>
      </c>
      <c r="I867" s="304">
        <f t="shared" ca="1" si="390"/>
        <v>122.81059244709769</v>
      </c>
      <c r="J867" s="306">
        <f t="shared" ca="1" si="391"/>
        <v>870.81250275341392</v>
      </c>
      <c r="K867" s="307">
        <f t="shared" ca="1" si="392"/>
        <v>-6.3440731180216172</v>
      </c>
      <c r="L867" s="304">
        <f t="shared" ca="1" si="377"/>
        <v>870.83561147635169</v>
      </c>
      <c r="M867" s="306">
        <f t="shared" ca="1" si="393"/>
        <v>-1.4599534063396533</v>
      </c>
      <c r="N867" s="304">
        <f t="shared" ca="1" si="394"/>
        <v>-83.649168469010263</v>
      </c>
      <c r="P867" s="310">
        <f t="shared" ca="1" si="395"/>
        <v>23</v>
      </c>
      <c r="Q867" s="304">
        <f t="shared" ca="1" si="396"/>
        <v>0</v>
      </c>
      <c r="R867" s="306">
        <f t="shared" ca="1" si="397"/>
        <v>0</v>
      </c>
      <c r="S867" s="307">
        <f t="shared" ca="1" si="398"/>
        <v>8.0749999999999993</v>
      </c>
      <c r="T867" s="304">
        <f t="shared" ca="1" si="378"/>
        <v>79.21575</v>
      </c>
      <c r="U867" s="311">
        <f t="shared" ca="1" si="379"/>
        <v>0</v>
      </c>
      <c r="V867" s="306">
        <f t="shared" ca="1" si="380"/>
        <v>1.225777395549668</v>
      </c>
      <c r="W867" s="304">
        <f t="shared" ca="1" si="381"/>
        <v>59.662503908156388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2.3612891905642588</v>
      </c>
      <c r="AH867" s="304">
        <f t="shared" ca="1" si="405"/>
        <v>-7.3885079454295219</v>
      </c>
    </row>
    <row r="868" spans="1:34" x14ac:dyDescent="0.2">
      <c r="A868" s="347">
        <f t="shared" ca="1" si="383"/>
        <v>1E-4</v>
      </c>
      <c r="B868" s="304">
        <f t="shared" ca="1" si="384"/>
        <v>34.715700000000702</v>
      </c>
      <c r="D868" s="306">
        <f t="shared" ca="1" si="385"/>
        <v>-0.8172919829866433</v>
      </c>
      <c r="E868" s="307">
        <f t="shared" ca="1" si="386"/>
        <v>-2.4667965721909217</v>
      </c>
      <c r="F868" s="304">
        <f t="shared" ca="1" si="387"/>
        <v>2.5986634091446166</v>
      </c>
      <c r="G868" s="306">
        <f t="shared" ca="1" si="388"/>
        <v>13.584745531118619</v>
      </c>
      <c r="H868" s="307">
        <f t="shared" ca="1" si="389"/>
        <v>-122.05717637033263</v>
      </c>
      <c r="I868" s="304">
        <f t="shared" ca="1" si="390"/>
        <v>122.81082857241756</v>
      </c>
      <c r="J868" s="306">
        <f t="shared" ca="1" si="391"/>
        <v>870.81250275341392</v>
      </c>
      <c r="K868" s="307">
        <f t="shared" ca="1" si="392"/>
        <v>-6.3562788233246676</v>
      </c>
      <c r="L868" s="304">
        <f t="shared" ca="1" si="377"/>
        <v>870.83570048094862</v>
      </c>
      <c r="M868" s="306">
        <f t="shared" ca="1" si="393"/>
        <v>-1.4599542899293438</v>
      </c>
      <c r="N868" s="304">
        <f t="shared" ca="1" si="394"/>
        <v>-83.649219094970348</v>
      </c>
      <c r="P868" s="310">
        <f t="shared" ca="1" si="395"/>
        <v>23</v>
      </c>
      <c r="Q868" s="304">
        <f t="shared" ca="1" si="396"/>
        <v>0</v>
      </c>
      <c r="R868" s="306">
        <f t="shared" ca="1" si="397"/>
        <v>0</v>
      </c>
      <c r="S868" s="307">
        <f t="shared" ca="1" si="398"/>
        <v>8.0749999999999993</v>
      </c>
      <c r="T868" s="304">
        <f t="shared" ca="1" si="378"/>
        <v>79.21575</v>
      </c>
      <c r="U868" s="311">
        <f t="shared" ca="1" si="379"/>
        <v>0</v>
      </c>
      <c r="V868" s="306">
        <f t="shared" ca="1" si="380"/>
        <v>1.225778891698498</v>
      </c>
      <c r="W868" s="304">
        <f t="shared" ca="1" si="381"/>
        <v>59.662806154663066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2.3612527192058517</v>
      </c>
      <c r="AH868" s="304">
        <f t="shared" ca="1" si="405"/>
        <v>-7.3885453756230826</v>
      </c>
    </row>
    <row r="869" spans="1:34" x14ac:dyDescent="0.2">
      <c r="A869" s="347">
        <f t="shared" ca="1" si="383"/>
        <v>1E-4</v>
      </c>
      <c r="B869" s="304">
        <f t="shared" ca="1" si="384"/>
        <v>34.715800000000705</v>
      </c>
      <c r="D869" s="306">
        <f t="shared" ca="1" si="385"/>
        <v>-0.81728963492458917</v>
      </c>
      <c r="E869" s="307">
        <f t="shared" ca="1" si="386"/>
        <v>-2.4667586498308784</v>
      </c>
      <c r="F869" s="304">
        <f t="shared" ca="1" si="387"/>
        <v>2.5986266726620482</v>
      </c>
      <c r="G869" s="306">
        <f t="shared" ca="1" si="388"/>
        <v>13.584663802155127</v>
      </c>
      <c r="H869" s="307">
        <f t="shared" ca="1" si="389"/>
        <v>-122.05742304619761</v>
      </c>
      <c r="I869" s="304">
        <f t="shared" ca="1" si="390"/>
        <v>122.81106469409032</v>
      </c>
      <c r="J869" s="306">
        <f t="shared" ca="1" si="391"/>
        <v>870.81250275341392</v>
      </c>
      <c r="K869" s="307">
        <f t="shared" ca="1" si="392"/>
        <v>-6.3684845532954943</v>
      </c>
      <c r="L869" s="304">
        <f t="shared" ca="1" si="377"/>
        <v>870.83578965679294</v>
      </c>
      <c r="M869" s="306">
        <f t="shared" ca="1" si="393"/>
        <v>-1.4599551735103207</v>
      </c>
      <c r="N869" s="304">
        <f t="shared" ca="1" si="394"/>
        <v>-83.649269720431178</v>
      </c>
      <c r="P869" s="310">
        <f t="shared" ca="1" si="395"/>
        <v>23</v>
      </c>
      <c r="Q869" s="304">
        <f t="shared" ca="1" si="396"/>
        <v>0</v>
      </c>
      <c r="R869" s="306">
        <f t="shared" ca="1" si="397"/>
        <v>0</v>
      </c>
      <c r="S869" s="307">
        <f t="shared" ca="1" si="398"/>
        <v>8.0749999999999993</v>
      </c>
      <c r="T869" s="304">
        <f t="shared" ca="1" si="378"/>
        <v>79.21575</v>
      </c>
      <c r="U869" s="311">
        <f t="shared" ca="1" si="379"/>
        <v>0</v>
      </c>
      <c r="V869" s="306">
        <f t="shared" ca="1" si="380"/>
        <v>1.2257803878521778</v>
      </c>
      <c r="W869" s="304">
        <f t="shared" ca="1" si="381"/>
        <v>59.663108398863351</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2.3612162481159915</v>
      </c>
      <c r="AH869" s="304">
        <f t="shared" ca="1" si="405"/>
        <v>-7.3885828055310308</v>
      </c>
    </row>
    <row r="870" spans="1:34" x14ac:dyDescent="0.2">
      <c r="A870" s="347">
        <f t="shared" ca="1" si="383"/>
        <v>1E-4</v>
      </c>
      <c r="B870" s="304">
        <f t="shared" ca="1" si="384"/>
        <v>34.715900000000708</v>
      </c>
      <c r="D870" s="306">
        <f t="shared" ca="1" si="385"/>
        <v>-0.81728728682855079</v>
      </c>
      <c r="E870" s="307">
        <f t="shared" ca="1" si="386"/>
        <v>-2.4667207277602428</v>
      </c>
      <c r="F870" s="304">
        <f t="shared" ca="1" si="387"/>
        <v>2.5985899364797045</v>
      </c>
      <c r="G870" s="306">
        <f t="shared" ca="1" si="388"/>
        <v>13.584582073426445</v>
      </c>
      <c r="H870" s="307">
        <f t="shared" ca="1" si="389"/>
        <v>-122.05766971827039</v>
      </c>
      <c r="I870" s="304">
        <f t="shared" ca="1" si="390"/>
        <v>122.81130081211599</v>
      </c>
      <c r="J870" s="306">
        <f t="shared" ca="1" si="391"/>
        <v>870.81250275341392</v>
      </c>
      <c r="K870" s="307">
        <f t="shared" ca="1" si="392"/>
        <v>-6.3806903079337181</v>
      </c>
      <c r="L870" s="304">
        <f t="shared" ca="1" si="377"/>
        <v>870.83587900388568</v>
      </c>
      <c r="M870" s="306">
        <f t="shared" ca="1" si="393"/>
        <v>-1.4599560570825842</v>
      </c>
      <c r="N870" s="304">
        <f t="shared" ca="1" si="394"/>
        <v>-83.64932034539278</v>
      </c>
      <c r="P870" s="310">
        <f t="shared" ca="1" si="395"/>
        <v>23</v>
      </c>
      <c r="Q870" s="304">
        <f t="shared" ca="1" si="396"/>
        <v>0</v>
      </c>
      <c r="R870" s="306">
        <f t="shared" ca="1" si="397"/>
        <v>0</v>
      </c>
      <c r="S870" s="307">
        <f t="shared" ca="1" si="398"/>
        <v>8.0749999999999993</v>
      </c>
      <c r="T870" s="304">
        <f t="shared" ca="1" si="378"/>
        <v>79.21575</v>
      </c>
      <c r="U870" s="311">
        <f t="shared" ca="1" si="379"/>
        <v>0</v>
      </c>
      <c r="V870" s="306">
        <f t="shared" ca="1" si="380"/>
        <v>1.2257818840107086</v>
      </c>
      <c r="W870" s="304">
        <f t="shared" ca="1" si="381"/>
        <v>59.663410640757299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2.3611797772946828</v>
      </c>
      <c r="AH870" s="304">
        <f t="shared" ca="1" si="405"/>
        <v>-7.3886202351533568</v>
      </c>
    </row>
    <row r="871" spans="1:34" x14ac:dyDescent="0.2">
      <c r="A871" s="347">
        <f t="shared" ca="1" si="383"/>
        <v>1E-4</v>
      </c>
      <c r="B871" s="304">
        <f t="shared" ca="1" si="384"/>
        <v>34.716000000000712</v>
      </c>
      <c r="D871" s="306">
        <f t="shared" ca="1" si="385"/>
        <v>-0.81728493869852725</v>
      </c>
      <c r="E871" s="307">
        <f t="shared" ca="1" si="386"/>
        <v>-2.4666828059790049</v>
      </c>
      <c r="F871" s="304">
        <f t="shared" ca="1" si="387"/>
        <v>2.5985532005975771</v>
      </c>
      <c r="G871" s="306">
        <f t="shared" ca="1" si="388"/>
        <v>13.584500344932575</v>
      </c>
      <c r="H871" s="307">
        <f t="shared" ca="1" si="389"/>
        <v>-122.05791638655099</v>
      </c>
      <c r="I871" s="304">
        <f t="shared" ca="1" si="390"/>
        <v>122.81153692649458</v>
      </c>
      <c r="J871" s="306">
        <f t="shared" ca="1" si="391"/>
        <v>870.81250275341392</v>
      </c>
      <c r="K871" s="307">
        <f t="shared" ca="1" si="392"/>
        <v>-6.3928960872389595</v>
      </c>
      <c r="L871" s="304">
        <f t="shared" ca="1" si="377"/>
        <v>870.83596852222797</v>
      </c>
      <c r="M871" s="306">
        <f t="shared" ca="1" si="393"/>
        <v>-1.4599569406461343</v>
      </c>
      <c r="N871" s="304">
        <f t="shared" ca="1" si="394"/>
        <v>-83.649370969855127</v>
      </c>
      <c r="P871" s="310">
        <f t="shared" ca="1" si="395"/>
        <v>23</v>
      </c>
      <c r="Q871" s="304">
        <f t="shared" ca="1" si="396"/>
        <v>0</v>
      </c>
      <c r="R871" s="306">
        <f t="shared" ca="1" si="397"/>
        <v>0</v>
      </c>
      <c r="S871" s="307">
        <f t="shared" ca="1" si="398"/>
        <v>8.0749999999999993</v>
      </c>
      <c r="T871" s="304">
        <f t="shared" ca="1" si="378"/>
        <v>79.21575</v>
      </c>
      <c r="U871" s="311">
        <f t="shared" ca="1" si="379"/>
        <v>0</v>
      </c>
      <c r="V871" s="306">
        <f t="shared" ca="1" si="380"/>
        <v>1.2257833801740894</v>
      </c>
      <c r="W871" s="304">
        <f t="shared" ca="1" si="381"/>
        <v>59.663712880344825</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2.3611433067419227</v>
      </c>
      <c r="AH871" s="304">
        <f t="shared" ca="1" si="405"/>
        <v>-7.3886576644900686</v>
      </c>
    </row>
    <row r="872" spans="1:34" x14ac:dyDescent="0.2">
      <c r="A872" s="347">
        <f t="shared" ca="1" si="383"/>
        <v>1E-4</v>
      </c>
      <c r="B872" s="304">
        <f t="shared" ca="1" si="384"/>
        <v>34.716100000000715</v>
      </c>
      <c r="D872" s="306">
        <f t="shared" ca="1" si="385"/>
        <v>-0.81728259053452113</v>
      </c>
      <c r="E872" s="307">
        <f t="shared" ca="1" si="386"/>
        <v>-2.4666448844871791</v>
      </c>
      <c r="F872" s="304">
        <f t="shared" ca="1" si="387"/>
        <v>2.5985164650156802</v>
      </c>
      <c r="G872" s="306">
        <f t="shared" ca="1" si="388"/>
        <v>13.584418616673522</v>
      </c>
      <c r="H872" s="307">
        <f t="shared" ca="1" si="389"/>
        <v>-122.05816305103943</v>
      </c>
      <c r="I872" s="304">
        <f t="shared" ca="1" si="390"/>
        <v>122.81177303722617</v>
      </c>
      <c r="J872" s="306">
        <f t="shared" ca="1" si="391"/>
        <v>870.81250275341392</v>
      </c>
      <c r="K872" s="307">
        <f t="shared" ca="1" si="392"/>
        <v>-6.4051018912108386</v>
      </c>
      <c r="L872" s="304">
        <f t="shared" ca="1" si="377"/>
        <v>870.8360582118205</v>
      </c>
      <c r="M872" s="306">
        <f t="shared" ca="1" si="393"/>
        <v>-1.4599578242009714</v>
      </c>
      <c r="N872" s="304">
        <f t="shared" ca="1" si="394"/>
        <v>-83.649421593818261</v>
      </c>
      <c r="P872" s="310">
        <f t="shared" ca="1" si="395"/>
        <v>23</v>
      </c>
      <c r="Q872" s="304">
        <f t="shared" ca="1" si="396"/>
        <v>0</v>
      </c>
      <c r="R872" s="306">
        <f t="shared" ca="1" si="397"/>
        <v>0</v>
      </c>
      <c r="S872" s="307">
        <f t="shared" ca="1" si="398"/>
        <v>8.0749999999999993</v>
      </c>
      <c r="T872" s="304">
        <f t="shared" ca="1" si="378"/>
        <v>79.21575</v>
      </c>
      <c r="U872" s="311">
        <f t="shared" ca="1" si="379"/>
        <v>0</v>
      </c>
      <c r="V872" s="306">
        <f t="shared" ca="1" si="380"/>
        <v>1.2257848763423207</v>
      </c>
      <c r="W872" s="304">
        <f t="shared" ca="1" si="381"/>
        <v>59.664015117626008</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2.3611068364577221</v>
      </c>
      <c r="AH872" s="304">
        <f t="shared" ca="1" si="405"/>
        <v>-7.3886950935411555</v>
      </c>
    </row>
    <row r="873" spans="1:34" x14ac:dyDescent="0.2">
      <c r="A873" s="347">
        <f t="shared" ca="1" si="383"/>
        <v>1E-4</v>
      </c>
      <c r="B873" s="304">
        <f t="shared" ca="1" si="384"/>
        <v>34.716200000000718</v>
      </c>
      <c r="D873" s="306">
        <f t="shared" ca="1" si="385"/>
        <v>-0.81728024233653163</v>
      </c>
      <c r="E873" s="307">
        <f t="shared" ca="1" si="386"/>
        <v>-2.466606963284752</v>
      </c>
      <c r="F873" s="304">
        <f t="shared" ca="1" si="387"/>
        <v>2.598479729734001</v>
      </c>
      <c r="G873" s="306">
        <f t="shared" ca="1" si="388"/>
        <v>13.584336888649288</v>
      </c>
      <c r="H873" s="307">
        <f t="shared" ca="1" si="389"/>
        <v>-122.05840971173576</v>
      </c>
      <c r="I873" s="304">
        <f t="shared" ca="1" si="390"/>
        <v>122.81200914431075</v>
      </c>
      <c r="J873" s="306">
        <f t="shared" ca="1" si="391"/>
        <v>870.81250275341392</v>
      </c>
      <c r="K873" s="307">
        <f t="shared" ca="1" si="392"/>
        <v>-6.417307719848977</v>
      </c>
      <c r="L873" s="304">
        <f t="shared" ca="1" si="377"/>
        <v>870.83614807266451</v>
      </c>
      <c r="M873" s="306">
        <f t="shared" ca="1" si="393"/>
        <v>-1.4599587077470957</v>
      </c>
      <c r="N873" s="304">
        <f t="shared" ca="1" si="394"/>
        <v>-83.649472217282181</v>
      </c>
      <c r="P873" s="310">
        <f t="shared" ca="1" si="395"/>
        <v>23</v>
      </c>
      <c r="Q873" s="304">
        <f t="shared" ca="1" si="396"/>
        <v>0</v>
      </c>
      <c r="R873" s="306">
        <f t="shared" ca="1" si="397"/>
        <v>0</v>
      </c>
      <c r="S873" s="307">
        <f t="shared" ca="1" si="398"/>
        <v>8.0749999999999993</v>
      </c>
      <c r="T873" s="304">
        <f t="shared" ca="1" si="378"/>
        <v>79.21575</v>
      </c>
      <c r="U873" s="311">
        <f t="shared" ca="1" si="379"/>
        <v>0</v>
      </c>
      <c r="V873" s="306">
        <f t="shared" ca="1" si="380"/>
        <v>1.2257863725154023</v>
      </c>
      <c r="W873" s="304">
        <f t="shared" ca="1" si="381"/>
        <v>59.664317352600797</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2.3610703664420694</v>
      </c>
      <c r="AH873" s="304">
        <f t="shared" ca="1" si="405"/>
        <v>-7.3887325223066274</v>
      </c>
    </row>
    <row r="874" spans="1:34" x14ac:dyDescent="0.2">
      <c r="A874" s="347">
        <f t="shared" ca="1" si="383"/>
        <v>1E-4</v>
      </c>
      <c r="B874" s="304">
        <f t="shared" ca="1" si="384"/>
        <v>34.716300000000722</v>
      </c>
      <c r="D874" s="306">
        <f t="shared" ca="1" si="385"/>
        <v>-0.81727789410455842</v>
      </c>
      <c r="E874" s="307">
        <f t="shared" ca="1" si="386"/>
        <v>-2.4665690423717326</v>
      </c>
      <c r="F874" s="304">
        <f t="shared" ca="1" si="387"/>
        <v>2.5984429947525478</v>
      </c>
      <c r="G874" s="306">
        <f t="shared" ca="1" si="388"/>
        <v>13.584255160859877</v>
      </c>
      <c r="H874" s="307">
        <f t="shared" ca="1" si="389"/>
        <v>-122.05865636864</v>
      </c>
      <c r="I874" s="304">
        <f t="shared" ca="1" si="390"/>
        <v>122.81224524774836</v>
      </c>
      <c r="J874" s="306">
        <f t="shared" ca="1" si="391"/>
        <v>870.81250275341392</v>
      </c>
      <c r="K874" s="307">
        <f t="shared" ca="1" si="392"/>
        <v>-6.4295135731529953</v>
      </c>
      <c r="L874" s="304">
        <f t="shared" ca="1" si="377"/>
        <v>870.83623810476092</v>
      </c>
      <c r="M874" s="306">
        <f t="shared" ca="1" si="393"/>
        <v>-1.4599595912845069</v>
      </c>
      <c r="N874" s="304">
        <f t="shared" ca="1" si="394"/>
        <v>-83.649522840246888</v>
      </c>
      <c r="P874" s="310">
        <f t="shared" ca="1" si="395"/>
        <v>23</v>
      </c>
      <c r="Q874" s="304">
        <f t="shared" ca="1" si="396"/>
        <v>0</v>
      </c>
      <c r="R874" s="306">
        <f t="shared" ca="1" si="397"/>
        <v>0</v>
      </c>
      <c r="S874" s="307">
        <f t="shared" ca="1" si="398"/>
        <v>8.0749999999999993</v>
      </c>
      <c r="T874" s="304">
        <f t="shared" ca="1" si="378"/>
        <v>79.21575</v>
      </c>
      <c r="U874" s="311">
        <f t="shared" ca="1" si="379"/>
        <v>0</v>
      </c>
      <c r="V874" s="306">
        <f t="shared" ca="1" si="380"/>
        <v>1.2257878686933341</v>
      </c>
      <c r="W874" s="304">
        <f t="shared" ca="1" si="381"/>
        <v>59.6646195852692</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2.3610338966949733</v>
      </c>
      <c r="AH874" s="304">
        <f t="shared" ca="1" si="405"/>
        <v>-7.388769950786477</v>
      </c>
    </row>
    <row r="875" spans="1:34" x14ac:dyDescent="0.2">
      <c r="A875" s="347">
        <f t="shared" ca="1" si="383"/>
        <v>1E-4</v>
      </c>
      <c r="B875" s="304">
        <f t="shared" ca="1" si="384"/>
        <v>34.716400000000725</v>
      </c>
      <c r="D875" s="306">
        <f t="shared" ca="1" si="385"/>
        <v>-0.81727554583860473</v>
      </c>
      <c r="E875" s="307">
        <f t="shared" ca="1" si="386"/>
        <v>-2.4665311217481189</v>
      </c>
      <c r="F875" s="304">
        <f t="shared" ca="1" si="387"/>
        <v>2.5984062600713198</v>
      </c>
      <c r="G875" s="306">
        <f t="shared" ca="1" si="388"/>
        <v>13.584173433305294</v>
      </c>
      <c r="H875" s="307">
        <f t="shared" ca="1" si="389"/>
        <v>-122.05890302175217</v>
      </c>
      <c r="I875" s="304">
        <f t="shared" ca="1" si="390"/>
        <v>122.81248134753902</v>
      </c>
      <c r="J875" s="306">
        <f t="shared" ca="1" si="391"/>
        <v>870.81250275341392</v>
      </c>
      <c r="K875" s="307">
        <f t="shared" ca="1" si="392"/>
        <v>-6.4417194511225153</v>
      </c>
      <c r="L875" s="304">
        <f t="shared" ca="1" si="377"/>
        <v>870.83632830811064</v>
      </c>
      <c r="M875" s="306">
        <f t="shared" ca="1" si="393"/>
        <v>-1.4599604748132053</v>
      </c>
      <c r="N875" s="304">
        <f t="shared" ca="1" si="394"/>
        <v>-83.649573462712397</v>
      </c>
      <c r="P875" s="310">
        <f t="shared" ca="1" si="395"/>
        <v>23</v>
      </c>
      <c r="Q875" s="304">
        <f t="shared" ca="1" si="396"/>
        <v>0</v>
      </c>
      <c r="R875" s="306">
        <f t="shared" ca="1" si="397"/>
        <v>0</v>
      </c>
      <c r="S875" s="307">
        <f t="shared" ca="1" si="398"/>
        <v>8.0749999999999993</v>
      </c>
      <c r="T875" s="304">
        <f t="shared" ca="1" si="378"/>
        <v>79.21575</v>
      </c>
      <c r="U875" s="311">
        <f t="shared" ca="1" si="379"/>
        <v>0</v>
      </c>
      <c r="V875" s="306">
        <f t="shared" ca="1" si="380"/>
        <v>1.2257893648761164</v>
      </c>
      <c r="W875" s="304">
        <f t="shared" ca="1" si="381"/>
        <v>59.66492181563121</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2.3609974272164305</v>
      </c>
      <c r="AH875" s="304">
        <f t="shared" ca="1" si="405"/>
        <v>-7.3888073789807063</v>
      </c>
    </row>
    <row r="876" spans="1:34" x14ac:dyDescent="0.2">
      <c r="A876" s="347">
        <f t="shared" ca="1" si="383"/>
        <v>1E-4</v>
      </c>
      <c r="B876" s="304">
        <f t="shared" ca="1" si="384"/>
        <v>34.716500000000728</v>
      </c>
      <c r="D876" s="306">
        <f t="shared" ca="1" si="385"/>
        <v>-0.81727319753867078</v>
      </c>
      <c r="E876" s="307">
        <f t="shared" ca="1" si="386"/>
        <v>-2.466493201413912</v>
      </c>
      <c r="F876" s="304">
        <f t="shared" ca="1" si="387"/>
        <v>2.5983695256903188</v>
      </c>
      <c r="G876" s="306">
        <f t="shared" ca="1" si="388"/>
        <v>13.584091705985539</v>
      </c>
      <c r="H876" s="307">
        <f t="shared" ca="1" si="389"/>
        <v>-122.05914967107232</v>
      </c>
      <c r="I876" s="304">
        <f t="shared" ca="1" si="390"/>
        <v>122.81271744368276</v>
      </c>
      <c r="J876" s="306">
        <f t="shared" ca="1" si="391"/>
        <v>870.81250275341392</v>
      </c>
      <c r="K876" s="307">
        <f t="shared" ca="1" si="392"/>
        <v>-6.4539253537571568</v>
      </c>
      <c r="L876" s="304">
        <f t="shared" ca="1" si="377"/>
        <v>870.83641868271468</v>
      </c>
      <c r="M876" s="306">
        <f t="shared" ca="1" si="393"/>
        <v>-1.4599613583331912</v>
      </c>
      <c r="N876" s="304">
        <f t="shared" ca="1" si="394"/>
        <v>-83.649624084678692</v>
      </c>
      <c r="P876" s="310">
        <f t="shared" ca="1" si="395"/>
        <v>23</v>
      </c>
      <c r="Q876" s="304">
        <f t="shared" ca="1" si="396"/>
        <v>0</v>
      </c>
      <c r="R876" s="306">
        <f t="shared" ca="1" si="397"/>
        <v>0</v>
      </c>
      <c r="S876" s="307">
        <f t="shared" ca="1" si="398"/>
        <v>8.0749999999999993</v>
      </c>
      <c r="T876" s="304">
        <f t="shared" ca="1" si="378"/>
        <v>79.21575</v>
      </c>
      <c r="U876" s="311">
        <f t="shared" ca="1" si="379"/>
        <v>0</v>
      </c>
      <c r="V876" s="306">
        <f t="shared" ca="1" si="380"/>
        <v>1.2257908610637491</v>
      </c>
      <c r="W876" s="304">
        <f t="shared" ca="1" si="381"/>
        <v>59.665224043686827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2.3609609580064452</v>
      </c>
      <c r="AH876" s="304">
        <f t="shared" ca="1" si="405"/>
        <v>-7.3888448068893142</v>
      </c>
    </row>
    <row r="877" spans="1:34" x14ac:dyDescent="0.2">
      <c r="A877" s="347">
        <f t="shared" ca="1" si="383"/>
        <v>1E-4</v>
      </c>
      <c r="B877" s="304">
        <f t="shared" ca="1" si="384"/>
        <v>34.716600000000732</v>
      </c>
      <c r="D877" s="306">
        <f t="shared" ca="1" si="385"/>
        <v>-0.81727084920475657</v>
      </c>
      <c r="E877" s="307">
        <f t="shared" ca="1" si="386"/>
        <v>-2.4664552813691119</v>
      </c>
      <c r="F877" s="304">
        <f t="shared" ca="1" si="387"/>
        <v>2.5983327916095447</v>
      </c>
      <c r="G877" s="306">
        <f t="shared" ca="1" si="388"/>
        <v>13.584009978900619</v>
      </c>
      <c r="H877" s="307">
        <f t="shared" ca="1" si="389"/>
        <v>-122.05939631660046</v>
      </c>
      <c r="I877" s="304">
        <f t="shared" ca="1" si="390"/>
        <v>122.81295353617961</v>
      </c>
      <c r="J877" s="306">
        <f t="shared" ca="1" si="391"/>
        <v>870.81250275341392</v>
      </c>
      <c r="K877" s="307">
        <f t="shared" ca="1" si="392"/>
        <v>-6.4661312810565406</v>
      </c>
      <c r="L877" s="304">
        <f t="shared" ca="1" si="377"/>
        <v>870.83650922857407</v>
      </c>
      <c r="M877" s="306">
        <f t="shared" ca="1" si="393"/>
        <v>-1.4599622418444644</v>
      </c>
      <c r="N877" s="304">
        <f t="shared" ca="1" si="394"/>
        <v>-83.649674706145802</v>
      </c>
      <c r="P877" s="310">
        <f t="shared" ca="1" si="395"/>
        <v>23</v>
      </c>
      <c r="Q877" s="304">
        <f t="shared" ca="1" si="396"/>
        <v>0</v>
      </c>
      <c r="R877" s="306">
        <f t="shared" ca="1" si="397"/>
        <v>0</v>
      </c>
      <c r="S877" s="307">
        <f t="shared" ca="1" si="398"/>
        <v>8.0749999999999993</v>
      </c>
      <c r="T877" s="304">
        <f t="shared" ca="1" si="378"/>
        <v>79.21575</v>
      </c>
      <c r="U877" s="311">
        <f t="shared" ca="1" si="379"/>
        <v>0</v>
      </c>
      <c r="V877" s="306">
        <f t="shared" ca="1" si="380"/>
        <v>1.2257923572562315</v>
      </c>
      <c r="W877" s="304">
        <f t="shared" ca="1" si="381"/>
        <v>59.665526269436043</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2.3609244890650158</v>
      </c>
      <c r="AH877" s="304">
        <f t="shared" ca="1" si="405"/>
        <v>-7.3888822345123009</v>
      </c>
    </row>
    <row r="878" spans="1:34" x14ac:dyDescent="0.2">
      <c r="A878" s="347">
        <f t="shared" ca="1" si="383"/>
        <v>1E-4</v>
      </c>
      <c r="B878" s="304">
        <f t="shared" ca="1" si="384"/>
        <v>34.716700000000735</v>
      </c>
      <c r="D878" s="306">
        <f t="shared" ca="1" si="385"/>
        <v>-0.81726850083686375</v>
      </c>
      <c r="E878" s="307">
        <f t="shared" ca="1" si="386"/>
        <v>-2.4664173616137175</v>
      </c>
      <c r="F878" s="304">
        <f t="shared" ca="1" si="387"/>
        <v>2.5982960578289966</v>
      </c>
      <c r="G878" s="306">
        <f t="shared" ca="1" si="388"/>
        <v>13.583928252050535</v>
      </c>
      <c r="H878" s="307">
        <f t="shared" ca="1" si="389"/>
        <v>-122.05964295833661</v>
      </c>
      <c r="I878" s="304">
        <f t="shared" ca="1" si="390"/>
        <v>122.81318962502957</v>
      </c>
      <c r="J878" s="306">
        <f t="shared" ca="1" si="391"/>
        <v>870.81250275341392</v>
      </c>
      <c r="K878" s="307">
        <f t="shared" ca="1" si="392"/>
        <v>-6.4783372330202873</v>
      </c>
      <c r="L878" s="304">
        <f t="shared" ca="1" si="377"/>
        <v>870.83659994568973</v>
      </c>
      <c r="M878" s="306">
        <f t="shared" ca="1" si="393"/>
        <v>-1.4599631253470255</v>
      </c>
      <c r="N878" s="304">
        <f t="shared" ca="1" si="394"/>
        <v>-83.649725327113742</v>
      </c>
      <c r="P878" s="310">
        <f t="shared" ca="1" si="395"/>
        <v>23</v>
      </c>
      <c r="Q878" s="304">
        <f t="shared" ca="1" si="396"/>
        <v>0</v>
      </c>
      <c r="R878" s="306">
        <f t="shared" ca="1" si="397"/>
        <v>0</v>
      </c>
      <c r="S878" s="307">
        <f t="shared" ca="1" si="398"/>
        <v>8.0749999999999993</v>
      </c>
      <c r="T878" s="304">
        <f t="shared" ca="1" si="378"/>
        <v>79.21575</v>
      </c>
      <c r="U878" s="311">
        <f t="shared" ca="1" si="379"/>
        <v>0</v>
      </c>
      <c r="V878" s="306">
        <f t="shared" ca="1" si="380"/>
        <v>1.2257938534535644</v>
      </c>
      <c r="W878" s="304">
        <f t="shared" ca="1" si="381"/>
        <v>59.665828492878831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2.3608880203921467</v>
      </c>
      <c r="AH878" s="304">
        <f t="shared" ca="1" si="405"/>
        <v>-7.3889196618496653</v>
      </c>
    </row>
    <row r="879" spans="1:34" x14ac:dyDescent="0.2">
      <c r="A879" s="347">
        <f t="shared" ca="1" si="383"/>
        <v>1E-4</v>
      </c>
      <c r="B879" s="304">
        <f t="shared" ca="1" si="384"/>
        <v>34.716800000000738</v>
      </c>
      <c r="D879" s="306">
        <f t="shared" ca="1" si="385"/>
        <v>-0.81726615243499057</v>
      </c>
      <c r="E879" s="307">
        <f t="shared" ca="1" si="386"/>
        <v>-2.4663794421477352</v>
      </c>
      <c r="F879" s="304">
        <f t="shared" ca="1" si="387"/>
        <v>2.5982593243486813</v>
      </c>
      <c r="G879" s="306">
        <f t="shared" ca="1" si="388"/>
        <v>13.583846525435291</v>
      </c>
      <c r="H879" s="307">
        <f t="shared" ca="1" si="389"/>
        <v>-122.05988959628083</v>
      </c>
      <c r="I879" s="304">
        <f t="shared" ca="1" si="390"/>
        <v>122.81342571023269</v>
      </c>
      <c r="J879" s="306">
        <f t="shared" ca="1" si="391"/>
        <v>870.81250275341392</v>
      </c>
      <c r="K879" s="307">
        <f t="shared" ca="1" si="392"/>
        <v>-6.4905432096480178</v>
      </c>
      <c r="L879" s="304">
        <f t="shared" ca="1" si="377"/>
        <v>870.83669083406267</v>
      </c>
      <c r="M879" s="306">
        <f t="shared" ca="1" si="393"/>
        <v>-1.4599640088408743</v>
      </c>
      <c r="N879" s="304">
        <f t="shared" ca="1" si="394"/>
        <v>-83.649775947582498</v>
      </c>
      <c r="P879" s="310">
        <f t="shared" ca="1" si="395"/>
        <v>23</v>
      </c>
      <c r="Q879" s="304">
        <f t="shared" ca="1" si="396"/>
        <v>0</v>
      </c>
      <c r="R879" s="306">
        <f t="shared" ca="1" si="397"/>
        <v>0</v>
      </c>
      <c r="S879" s="307">
        <f t="shared" ca="1" si="398"/>
        <v>8.0749999999999993</v>
      </c>
      <c r="T879" s="304">
        <f t="shared" ca="1" si="378"/>
        <v>79.21575</v>
      </c>
      <c r="U879" s="311">
        <f t="shared" ca="1" si="379"/>
        <v>0</v>
      </c>
      <c r="V879" s="306">
        <f t="shared" ca="1" si="380"/>
        <v>1.2257953496557474</v>
      </c>
      <c r="W879" s="304">
        <f t="shared" ca="1" si="381"/>
        <v>59.666130714015218</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2.3608515519878379</v>
      </c>
      <c r="AH879" s="304">
        <f t="shared" ca="1" si="405"/>
        <v>-7.388957088901404</v>
      </c>
    </row>
    <row r="880" spans="1:34" x14ac:dyDescent="0.2">
      <c r="A880" s="347">
        <f t="shared" ca="1" si="383"/>
        <v>1E-4</v>
      </c>
      <c r="B880" s="304">
        <f t="shared" ca="1" si="384"/>
        <v>34.716900000000741</v>
      </c>
      <c r="D880" s="306">
        <f t="shared" ca="1" si="385"/>
        <v>-0.81726380399914045</v>
      </c>
      <c r="E880" s="307">
        <f t="shared" ca="1" si="386"/>
        <v>-2.4663415229711605</v>
      </c>
      <c r="F880" s="304">
        <f t="shared" ca="1" si="387"/>
        <v>2.5982225911685952</v>
      </c>
      <c r="G880" s="306">
        <f t="shared" ca="1" si="388"/>
        <v>13.583764799054892</v>
      </c>
      <c r="H880" s="307">
        <f t="shared" ca="1" si="389"/>
        <v>-122.06013623043312</v>
      </c>
      <c r="I880" s="304">
        <f t="shared" ca="1" si="390"/>
        <v>122.813661791789</v>
      </c>
      <c r="J880" s="306">
        <f t="shared" ca="1" si="391"/>
        <v>870.81250275341392</v>
      </c>
      <c r="K880" s="307">
        <f t="shared" ca="1" si="392"/>
        <v>-6.5027492109393537</v>
      </c>
      <c r="L880" s="304">
        <f t="shared" ca="1" si="377"/>
        <v>870.8367818936938</v>
      </c>
      <c r="M880" s="306">
        <f t="shared" ca="1" si="393"/>
        <v>-1.4599648923260109</v>
      </c>
      <c r="N880" s="304">
        <f t="shared" ca="1" si="394"/>
        <v>-83.649826567552097</v>
      </c>
      <c r="P880" s="310">
        <f t="shared" ca="1" si="395"/>
        <v>23</v>
      </c>
      <c r="Q880" s="304">
        <f t="shared" ca="1" si="396"/>
        <v>0</v>
      </c>
      <c r="R880" s="306">
        <f t="shared" ca="1" si="397"/>
        <v>0</v>
      </c>
      <c r="S880" s="307">
        <f t="shared" ca="1" si="398"/>
        <v>8.0749999999999993</v>
      </c>
      <c r="T880" s="304">
        <f t="shared" ca="1" si="378"/>
        <v>79.21575</v>
      </c>
      <c r="U880" s="311">
        <f t="shared" ca="1" si="379"/>
        <v>0</v>
      </c>
      <c r="V880" s="306">
        <f t="shared" ca="1" si="380"/>
        <v>1.2257968458627806</v>
      </c>
      <c r="W880" s="304">
        <f t="shared" ca="1" si="381"/>
        <v>59.66643293284519</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2.3608150838520903</v>
      </c>
      <c r="AH880" s="304">
        <f t="shared" ca="1" si="405"/>
        <v>-7.3889945156675196</v>
      </c>
    </row>
    <row r="881" spans="1:34" x14ac:dyDescent="0.2">
      <c r="A881" s="347">
        <f t="shared" ca="1" si="383"/>
        <v>1E-4</v>
      </c>
      <c r="B881" s="304">
        <f t="shared" ca="1" si="384"/>
        <v>34.717000000000745</v>
      </c>
      <c r="D881" s="306">
        <f t="shared" ca="1" si="385"/>
        <v>-0.81726145552931373</v>
      </c>
      <c r="E881" s="307">
        <f t="shared" ca="1" si="386"/>
        <v>-2.4663036040839952</v>
      </c>
      <c r="F881" s="304">
        <f t="shared" ca="1" si="387"/>
        <v>2.59818585828874</v>
      </c>
      <c r="G881" s="306">
        <f t="shared" ca="1" si="388"/>
        <v>13.58368307290934</v>
      </c>
      <c r="H881" s="307">
        <f t="shared" ca="1" si="389"/>
        <v>-122.06038286079352</v>
      </c>
      <c r="I881" s="304">
        <f t="shared" ca="1" si="390"/>
        <v>122.81389786969854</v>
      </c>
      <c r="J881" s="306">
        <f t="shared" ca="1" si="391"/>
        <v>870.81250275341392</v>
      </c>
      <c r="K881" s="307">
        <f t="shared" ca="1" si="392"/>
        <v>-6.5149552368939148</v>
      </c>
      <c r="L881" s="304">
        <f t="shared" ca="1" si="377"/>
        <v>870.83687312458426</v>
      </c>
      <c r="M881" s="306">
        <f t="shared" ca="1" si="393"/>
        <v>-1.4599657758024356</v>
      </c>
      <c r="N881" s="304">
        <f t="shared" ca="1" si="394"/>
        <v>-83.649877187022526</v>
      </c>
      <c r="P881" s="310">
        <f t="shared" ca="1" si="395"/>
        <v>23</v>
      </c>
      <c r="Q881" s="304">
        <f t="shared" ca="1" si="396"/>
        <v>0</v>
      </c>
      <c r="R881" s="306">
        <f t="shared" ca="1" si="397"/>
        <v>0</v>
      </c>
      <c r="S881" s="307">
        <f t="shared" ca="1" si="398"/>
        <v>8.0749999999999993</v>
      </c>
      <c r="T881" s="304">
        <f t="shared" ca="1" si="378"/>
        <v>79.21575</v>
      </c>
      <c r="U881" s="311">
        <f t="shared" ca="1" si="379"/>
        <v>0</v>
      </c>
      <c r="V881" s="306">
        <f t="shared" ca="1" si="380"/>
        <v>1.2257983420746634</v>
      </c>
      <c r="W881" s="304">
        <f t="shared" ca="1" si="381"/>
        <v>59.666735149368741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2.3607786159849002</v>
      </c>
      <c r="AH881" s="304">
        <f t="shared" ca="1" si="405"/>
        <v>-7.3890319421480122</v>
      </c>
    </row>
    <row r="882" spans="1:34" x14ac:dyDescent="0.2">
      <c r="A882" s="347">
        <f t="shared" ca="1" si="383"/>
        <v>1E-4</v>
      </c>
      <c r="B882" s="304">
        <f t="shared" ca="1" si="384"/>
        <v>34.717100000000748</v>
      </c>
      <c r="D882" s="306">
        <f t="shared" ca="1" si="385"/>
        <v>-0.81725910702550997</v>
      </c>
      <c r="E882" s="307">
        <f t="shared" ca="1" si="386"/>
        <v>-2.4662656854862401</v>
      </c>
      <c r="F882" s="304">
        <f t="shared" ca="1" si="387"/>
        <v>2.5981491257091167</v>
      </c>
      <c r="G882" s="306">
        <f t="shared" ca="1" si="388"/>
        <v>13.583601346998638</v>
      </c>
      <c r="H882" s="307">
        <f t="shared" ca="1" si="389"/>
        <v>-122.06062948736208</v>
      </c>
      <c r="I882" s="304">
        <f t="shared" ca="1" si="390"/>
        <v>122.81413394396129</v>
      </c>
      <c r="J882" s="306">
        <f t="shared" ca="1" si="391"/>
        <v>870.81250275341392</v>
      </c>
      <c r="K882" s="307">
        <f t="shared" ca="1" si="392"/>
        <v>-6.5271612875113227</v>
      </c>
      <c r="L882" s="304">
        <f t="shared" ca="1" si="377"/>
        <v>870.83696452673485</v>
      </c>
      <c r="M882" s="306">
        <f t="shared" ca="1" si="393"/>
        <v>-1.4599666592701483</v>
      </c>
      <c r="N882" s="304">
        <f t="shared" ca="1" si="394"/>
        <v>-83.649927805993812</v>
      </c>
      <c r="P882" s="310">
        <f t="shared" ca="1" si="395"/>
        <v>23</v>
      </c>
      <c r="Q882" s="304">
        <f t="shared" ca="1" si="396"/>
        <v>0</v>
      </c>
      <c r="R882" s="306">
        <f t="shared" ca="1" si="397"/>
        <v>0</v>
      </c>
      <c r="S882" s="307">
        <f t="shared" ca="1" si="398"/>
        <v>8.0749999999999993</v>
      </c>
      <c r="T882" s="304">
        <f t="shared" ca="1" si="378"/>
        <v>79.21575</v>
      </c>
      <c r="U882" s="311">
        <f t="shared" ca="1" si="379"/>
        <v>0</v>
      </c>
      <c r="V882" s="306">
        <f t="shared" ca="1" si="380"/>
        <v>1.2257998382913968</v>
      </c>
      <c r="W882" s="304">
        <f t="shared" ca="1" si="381"/>
        <v>59.667037363585862</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2.3607421483862723</v>
      </c>
      <c r="AH882" s="304">
        <f t="shared" ca="1" si="405"/>
        <v>-7.389069368342879</v>
      </c>
    </row>
    <row r="883" spans="1:34" x14ac:dyDescent="0.2">
      <c r="A883" s="347">
        <f t="shared" ca="1" si="383"/>
        <v>1E-4</v>
      </c>
      <c r="B883" s="304">
        <f t="shared" ca="1" si="384"/>
        <v>34.717200000000751</v>
      </c>
      <c r="D883" s="306">
        <f t="shared" ca="1" si="385"/>
        <v>-0.81725675848773116</v>
      </c>
      <c r="E883" s="307">
        <f t="shared" ca="1" si="386"/>
        <v>-2.4662277671778954</v>
      </c>
      <c r="F883" s="304">
        <f t="shared" ca="1" si="387"/>
        <v>2.5981123934297261</v>
      </c>
      <c r="G883" s="306">
        <f t="shared" ca="1" si="388"/>
        <v>13.58351962132279</v>
      </c>
      <c r="H883" s="307">
        <f t="shared" ca="1" si="389"/>
        <v>-122.06087611013879</v>
      </c>
      <c r="I883" s="304">
        <f t="shared" ca="1" si="390"/>
        <v>122.81437001457734</v>
      </c>
      <c r="J883" s="306">
        <f t="shared" ca="1" si="391"/>
        <v>870.81250275341392</v>
      </c>
      <c r="K883" s="307">
        <f t="shared" ca="1" si="392"/>
        <v>-6.5393673627911975</v>
      </c>
      <c r="L883" s="304">
        <f t="shared" ca="1" si="377"/>
        <v>870.8370561001467</v>
      </c>
      <c r="M883" s="306">
        <f t="shared" ca="1" si="393"/>
        <v>-1.4599675427291494</v>
      </c>
      <c r="N883" s="304">
        <f t="shared" ca="1" si="394"/>
        <v>-83.649978424465942</v>
      </c>
      <c r="P883" s="310">
        <f t="shared" ca="1" si="395"/>
        <v>23</v>
      </c>
      <c r="Q883" s="304">
        <f t="shared" ca="1" si="396"/>
        <v>0</v>
      </c>
      <c r="R883" s="306">
        <f t="shared" ca="1" si="397"/>
        <v>0</v>
      </c>
      <c r="S883" s="307">
        <f t="shared" ca="1" si="398"/>
        <v>8.0749999999999993</v>
      </c>
      <c r="T883" s="304">
        <f t="shared" ca="1" si="378"/>
        <v>79.21575</v>
      </c>
      <c r="U883" s="311">
        <f t="shared" ca="1" si="379"/>
        <v>0</v>
      </c>
      <c r="V883" s="306">
        <f t="shared" ca="1" si="380"/>
        <v>1.2258013345129799</v>
      </c>
      <c r="W883" s="304">
        <f t="shared" ca="1" si="381"/>
        <v>59.667339575496563</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2.3607056810562099</v>
      </c>
      <c r="AH883" s="304">
        <f t="shared" ca="1" si="405"/>
        <v>-7.38910679425212</v>
      </c>
    </row>
    <row r="884" spans="1:34" x14ac:dyDescent="0.2">
      <c r="A884" s="347">
        <f t="shared" ca="1" si="383"/>
        <v>1E-4</v>
      </c>
      <c r="B884" s="304">
        <f t="shared" ca="1" si="384"/>
        <v>34.717300000000755</v>
      </c>
      <c r="D884" s="306">
        <f t="shared" ca="1" si="385"/>
        <v>-0.81725440991597731</v>
      </c>
      <c r="E884" s="307">
        <f t="shared" ca="1" si="386"/>
        <v>-2.4661898491589609</v>
      </c>
      <c r="F884" s="304">
        <f t="shared" ca="1" si="387"/>
        <v>2.5980756614505687</v>
      </c>
      <c r="G884" s="306">
        <f t="shared" ca="1" si="388"/>
        <v>13.583437895881797</v>
      </c>
      <c r="H884" s="307">
        <f t="shared" ca="1" si="389"/>
        <v>-122.06112272912371</v>
      </c>
      <c r="I884" s="304">
        <f t="shared" ca="1" si="390"/>
        <v>122.81460608154666</v>
      </c>
      <c r="J884" s="306">
        <f t="shared" ca="1" si="391"/>
        <v>870.81250275341392</v>
      </c>
      <c r="K884" s="307">
        <f t="shared" ca="1" si="392"/>
        <v>-6.5515734627331605</v>
      </c>
      <c r="L884" s="304">
        <f t="shared" ca="1" si="377"/>
        <v>870.83714784482072</v>
      </c>
      <c r="M884" s="306">
        <f t="shared" ca="1" si="393"/>
        <v>-1.4599684261794388</v>
      </c>
      <c r="N884" s="304">
        <f t="shared" ca="1" si="394"/>
        <v>-83.650029042438931</v>
      </c>
      <c r="P884" s="310">
        <f t="shared" ca="1" si="395"/>
        <v>23</v>
      </c>
      <c r="Q884" s="304">
        <f t="shared" ca="1" si="396"/>
        <v>0</v>
      </c>
      <c r="R884" s="306">
        <f t="shared" ca="1" si="397"/>
        <v>0</v>
      </c>
      <c r="S884" s="307">
        <f t="shared" ca="1" si="398"/>
        <v>8.0749999999999993</v>
      </c>
      <c r="T884" s="304">
        <f t="shared" ca="1" si="378"/>
        <v>79.21575</v>
      </c>
      <c r="U884" s="311">
        <f t="shared" ca="1" si="379"/>
        <v>0</v>
      </c>
      <c r="V884" s="306">
        <f t="shared" ca="1" si="380"/>
        <v>1.2258028307394133</v>
      </c>
      <c r="W884" s="304">
        <f t="shared" ca="1" si="381"/>
        <v>59.667641785100834</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2.3606692139947087</v>
      </c>
      <c r="AH884" s="304">
        <f t="shared" ca="1" si="405"/>
        <v>-7.3891442198757362</v>
      </c>
    </row>
    <row r="885" spans="1:34" x14ac:dyDescent="0.2">
      <c r="A885" s="347">
        <f t="shared" ca="1" si="383"/>
        <v>1E-4</v>
      </c>
      <c r="B885" s="304">
        <f t="shared" ca="1" si="384"/>
        <v>34.717400000000758</v>
      </c>
      <c r="D885" s="306">
        <f t="shared" ca="1" si="385"/>
        <v>-0.81725206131025008</v>
      </c>
      <c r="E885" s="307">
        <f t="shared" ca="1" si="386"/>
        <v>-2.4661519314294384</v>
      </c>
      <c r="F885" s="304">
        <f t="shared" ca="1" si="387"/>
        <v>2.5980389297716466</v>
      </c>
      <c r="G885" s="306">
        <f t="shared" ca="1" si="388"/>
        <v>13.583356170675666</v>
      </c>
      <c r="H885" s="307">
        <f t="shared" ca="1" si="389"/>
        <v>-122.06136934431686</v>
      </c>
      <c r="I885" s="304">
        <f t="shared" ca="1" si="390"/>
        <v>122.81484214486932</v>
      </c>
      <c r="J885" s="306">
        <f t="shared" ca="1" si="391"/>
        <v>870.81250275341392</v>
      </c>
      <c r="K885" s="307">
        <f t="shared" ca="1" si="392"/>
        <v>-6.5637795873368328</v>
      </c>
      <c r="L885" s="304">
        <f t="shared" ca="1" si="377"/>
        <v>870.83723976075783</v>
      </c>
      <c r="M885" s="306">
        <f t="shared" ca="1" si="393"/>
        <v>-1.4599693096210169</v>
      </c>
      <c r="N885" s="304">
        <f t="shared" ca="1" si="394"/>
        <v>-83.650079659912805</v>
      </c>
      <c r="P885" s="310">
        <f t="shared" ca="1" si="395"/>
        <v>23</v>
      </c>
      <c r="Q885" s="304">
        <f t="shared" ca="1" si="396"/>
        <v>0</v>
      </c>
      <c r="R885" s="306">
        <f t="shared" ca="1" si="397"/>
        <v>0</v>
      </c>
      <c r="S885" s="307">
        <f t="shared" ca="1" si="398"/>
        <v>8.0749999999999993</v>
      </c>
      <c r="T885" s="304">
        <f t="shared" ca="1" si="378"/>
        <v>79.21575</v>
      </c>
      <c r="U885" s="311">
        <f t="shared" ca="1" si="379"/>
        <v>0</v>
      </c>
      <c r="V885" s="306">
        <f t="shared" ca="1" si="380"/>
        <v>1.2258043269706966</v>
      </c>
      <c r="W885" s="304">
        <f t="shared" ca="1" si="381"/>
        <v>59.667943992398691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2.3606327472017723</v>
      </c>
      <c r="AH885" s="304">
        <f t="shared" ca="1" si="405"/>
        <v>-7.3891816452137258</v>
      </c>
    </row>
    <row r="886" spans="1:34" x14ac:dyDescent="0.2">
      <c r="A886" s="347">
        <f t="shared" ca="1" si="383"/>
        <v>1E-4</v>
      </c>
      <c r="B886" s="304">
        <f t="shared" ca="1" si="384"/>
        <v>34.717500000000761</v>
      </c>
      <c r="D886" s="306">
        <f t="shared" ca="1" si="385"/>
        <v>-0.81724971267054836</v>
      </c>
      <c r="E886" s="307">
        <f t="shared" ca="1" si="386"/>
        <v>-2.4661140139893245</v>
      </c>
      <c r="F886" s="304">
        <f t="shared" ca="1" si="387"/>
        <v>2.598002198392956</v>
      </c>
      <c r="G886" s="306">
        <f t="shared" ca="1" si="388"/>
        <v>13.583274445704399</v>
      </c>
      <c r="H886" s="307">
        <f t="shared" ca="1" si="389"/>
        <v>-122.06161595571825</v>
      </c>
      <c r="I886" s="304">
        <f t="shared" ca="1" si="390"/>
        <v>122.8150782045453</v>
      </c>
      <c r="J886" s="306">
        <f t="shared" ca="1" si="391"/>
        <v>870.81250275341392</v>
      </c>
      <c r="K886" s="307">
        <f t="shared" ca="1" si="392"/>
        <v>-6.5759857366018348</v>
      </c>
      <c r="L886" s="304">
        <f t="shared" ca="1" si="377"/>
        <v>870.83733184795915</v>
      </c>
      <c r="M886" s="306">
        <f t="shared" ca="1" si="393"/>
        <v>-1.4599701930538835</v>
      </c>
      <c r="N886" s="304">
        <f t="shared" ca="1" si="394"/>
        <v>-83.650130276887538</v>
      </c>
      <c r="P886" s="310">
        <f t="shared" ca="1" si="395"/>
        <v>23</v>
      </c>
      <c r="Q886" s="304">
        <f t="shared" ca="1" si="396"/>
        <v>0</v>
      </c>
      <c r="R886" s="306">
        <f t="shared" ca="1" si="397"/>
        <v>0</v>
      </c>
      <c r="S886" s="307">
        <f t="shared" ca="1" si="398"/>
        <v>8.0749999999999993</v>
      </c>
      <c r="T886" s="304">
        <f t="shared" ca="1" si="378"/>
        <v>79.21575</v>
      </c>
      <c r="U886" s="311">
        <f t="shared" ca="1" si="379"/>
        <v>0</v>
      </c>
      <c r="V886" s="306">
        <f t="shared" ca="1" si="380"/>
        <v>1.2258058232068296</v>
      </c>
      <c r="W886" s="304">
        <f t="shared" ca="1" si="381"/>
        <v>59.668246197390062</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2.3605962806773988</v>
      </c>
      <c r="AH886" s="304">
        <f t="shared" ca="1" si="405"/>
        <v>-7.3892190702660923</v>
      </c>
    </row>
    <row r="887" spans="1:34" x14ac:dyDescent="0.2">
      <c r="A887" s="347">
        <f t="shared" ca="1" si="383"/>
        <v>1E-4</v>
      </c>
      <c r="B887" s="304">
        <f t="shared" ca="1" si="384"/>
        <v>34.717600000000765</v>
      </c>
      <c r="D887" s="306">
        <f t="shared" ca="1" si="385"/>
        <v>-0.81724736399687425</v>
      </c>
      <c r="E887" s="307">
        <f t="shared" ca="1" si="386"/>
        <v>-2.4660760968386279</v>
      </c>
      <c r="F887" s="304">
        <f t="shared" ca="1" si="387"/>
        <v>2.5979654673145065</v>
      </c>
      <c r="G887" s="306">
        <f t="shared" ca="1" si="388"/>
        <v>13.583192720967999</v>
      </c>
      <c r="H887" s="307">
        <f t="shared" ca="1" si="389"/>
        <v>-122.06186256332794</v>
      </c>
      <c r="I887" s="304">
        <f t="shared" ca="1" si="390"/>
        <v>122.81531426057468</v>
      </c>
      <c r="J887" s="306">
        <f t="shared" ca="1" si="391"/>
        <v>870.81250275341392</v>
      </c>
      <c r="K887" s="307">
        <f t="shared" ca="1" si="392"/>
        <v>-6.5881919105277875</v>
      </c>
      <c r="L887" s="304">
        <f t="shared" ca="1" si="377"/>
        <v>870.83742410642549</v>
      </c>
      <c r="M887" s="306">
        <f t="shared" ca="1" si="393"/>
        <v>-1.4599710764780389</v>
      </c>
      <c r="N887" s="304">
        <f t="shared" ca="1" si="394"/>
        <v>-83.650180893363171</v>
      </c>
      <c r="P887" s="310">
        <f t="shared" ca="1" si="395"/>
        <v>23</v>
      </c>
      <c r="Q887" s="304">
        <f t="shared" ca="1" si="396"/>
        <v>0</v>
      </c>
      <c r="R887" s="306">
        <f t="shared" ca="1" si="397"/>
        <v>0</v>
      </c>
      <c r="S887" s="307">
        <f t="shared" ca="1" si="398"/>
        <v>8.0749999999999993</v>
      </c>
      <c r="T887" s="304">
        <f t="shared" ca="1" si="378"/>
        <v>79.21575</v>
      </c>
      <c r="U887" s="311">
        <f t="shared" ca="1" si="379"/>
        <v>0</v>
      </c>
      <c r="V887" s="306">
        <f t="shared" ca="1" si="380"/>
        <v>1.2258073194478123</v>
      </c>
      <c r="W887" s="304">
        <f t="shared" ca="1" si="381"/>
        <v>59.66854840007499</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2.3605598144215962</v>
      </c>
      <c r="AH887" s="304">
        <f t="shared" ca="1" si="405"/>
        <v>-7.3892564950328259</v>
      </c>
    </row>
    <row r="888" spans="1:34" x14ac:dyDescent="0.2">
      <c r="A888" s="347">
        <f t="shared" ca="1" si="383"/>
        <v>1E-4</v>
      </c>
      <c r="B888" s="304">
        <f t="shared" ca="1" si="384"/>
        <v>34.717700000000768</v>
      </c>
      <c r="D888" s="306">
        <f t="shared" ca="1" si="385"/>
        <v>-0.81724501528922866</v>
      </c>
      <c r="E888" s="307">
        <f t="shared" ca="1" si="386"/>
        <v>-2.4660381799773461</v>
      </c>
      <c r="F888" s="304">
        <f t="shared" ca="1" si="387"/>
        <v>2.5979287365362955</v>
      </c>
      <c r="G888" s="306">
        <f t="shared" ca="1" si="388"/>
        <v>13.58311099646647</v>
      </c>
      <c r="H888" s="307">
        <f t="shared" ca="1" si="389"/>
        <v>-122.06210916714593</v>
      </c>
      <c r="I888" s="304">
        <f t="shared" ca="1" si="390"/>
        <v>122.81555031295744</v>
      </c>
      <c r="J888" s="306">
        <f t="shared" ca="1" si="391"/>
        <v>870.81250275341392</v>
      </c>
      <c r="K888" s="307">
        <f t="shared" ca="1" si="392"/>
        <v>-6.6003981091143116</v>
      </c>
      <c r="L888" s="304">
        <f t="shared" ca="1" si="377"/>
        <v>870.83751653615798</v>
      </c>
      <c r="M888" s="306">
        <f t="shared" ca="1" si="393"/>
        <v>-1.4599719598934833</v>
      </c>
      <c r="N888" s="304">
        <f t="shared" ca="1" si="394"/>
        <v>-83.65023150933969</v>
      </c>
      <c r="P888" s="310">
        <f t="shared" ca="1" si="395"/>
        <v>23</v>
      </c>
      <c r="Q888" s="304">
        <f t="shared" ca="1" si="396"/>
        <v>0</v>
      </c>
      <c r="R888" s="306">
        <f t="shared" ca="1" si="397"/>
        <v>0</v>
      </c>
      <c r="S888" s="307">
        <f t="shared" ca="1" si="398"/>
        <v>8.0749999999999993</v>
      </c>
      <c r="T888" s="304">
        <f t="shared" ca="1" si="378"/>
        <v>79.21575</v>
      </c>
      <c r="U888" s="311">
        <f t="shared" ca="1" si="379"/>
        <v>0</v>
      </c>
      <c r="V888" s="306">
        <f t="shared" ca="1" si="380"/>
        <v>1.2258088156936451</v>
      </c>
      <c r="W888" s="304">
        <f t="shared" ca="1" si="381"/>
        <v>59.668850600453482</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2.360523348434362</v>
      </c>
      <c r="AH888" s="304">
        <f t="shared" ca="1" si="405"/>
        <v>-7.3892939195139311</v>
      </c>
    </row>
    <row r="889" spans="1:34" x14ac:dyDescent="0.2">
      <c r="A889" s="347">
        <f t="shared" ca="1" si="383"/>
        <v>1E-4</v>
      </c>
      <c r="B889" s="304">
        <f t="shared" ca="1" si="384"/>
        <v>34.717800000000771</v>
      </c>
      <c r="D889" s="306">
        <f t="shared" ca="1" si="385"/>
        <v>-0.81724266654761157</v>
      </c>
      <c r="E889" s="307">
        <f t="shared" ca="1" si="386"/>
        <v>-2.4660002634054745</v>
      </c>
      <c r="F889" s="304">
        <f t="shared" ca="1" si="387"/>
        <v>2.5978920060583195</v>
      </c>
      <c r="G889" s="306">
        <f t="shared" ca="1" si="388"/>
        <v>13.583029272199814</v>
      </c>
      <c r="H889" s="307">
        <f t="shared" ca="1" si="389"/>
        <v>-122.06235576717228</v>
      </c>
      <c r="I889" s="304">
        <f t="shared" ca="1" si="390"/>
        <v>122.81578636169363</v>
      </c>
      <c r="J889" s="306">
        <f t="shared" ca="1" si="391"/>
        <v>870.81250275341392</v>
      </c>
      <c r="K889" s="307">
        <f t="shared" ca="1" si="392"/>
        <v>-6.6126043323610277</v>
      </c>
      <c r="L889" s="304">
        <f t="shared" ca="1" si="377"/>
        <v>870.83760913715764</v>
      </c>
      <c r="M889" s="306">
        <f t="shared" ca="1" si="393"/>
        <v>-1.4599728433002168</v>
      </c>
      <c r="N889" s="304">
        <f t="shared" ca="1" si="394"/>
        <v>-83.65028212481711</v>
      </c>
      <c r="P889" s="310">
        <f t="shared" ca="1" si="395"/>
        <v>23</v>
      </c>
      <c r="Q889" s="304">
        <f t="shared" ca="1" si="396"/>
        <v>0</v>
      </c>
      <c r="R889" s="306">
        <f t="shared" ca="1" si="397"/>
        <v>0</v>
      </c>
      <c r="S889" s="307">
        <f t="shared" ca="1" si="398"/>
        <v>8.0749999999999993</v>
      </c>
      <c r="T889" s="304">
        <f t="shared" ca="1" si="378"/>
        <v>79.21575</v>
      </c>
      <c r="U889" s="311">
        <f t="shared" ca="1" si="379"/>
        <v>0</v>
      </c>
      <c r="V889" s="306">
        <f t="shared" ca="1" si="380"/>
        <v>1.2258103119443278</v>
      </c>
      <c r="W889" s="304">
        <f t="shared" ca="1" si="381"/>
        <v>59.669152798525502</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2.3604868827156942</v>
      </c>
      <c r="AH889" s="304">
        <f t="shared" ca="1" si="405"/>
        <v>-7.3893313437094097</v>
      </c>
    </row>
    <row r="890" spans="1:34" x14ac:dyDescent="0.2">
      <c r="A890" s="347">
        <f t="shared" ca="1" si="383"/>
        <v>1E-4</v>
      </c>
      <c r="B890" s="304">
        <f t="shared" ca="1" si="384"/>
        <v>34.717900000000775</v>
      </c>
      <c r="D890" s="306">
        <f t="shared" ca="1" si="385"/>
        <v>-0.81724031777202299</v>
      </c>
      <c r="E890" s="307">
        <f t="shared" ca="1" si="386"/>
        <v>-2.4659623471230194</v>
      </c>
      <c r="F890" s="304">
        <f t="shared" ca="1" si="387"/>
        <v>2.5978552758805846</v>
      </c>
      <c r="G890" s="306">
        <f t="shared" ca="1" si="388"/>
        <v>13.582947548168038</v>
      </c>
      <c r="H890" s="307">
        <f t="shared" ca="1" si="389"/>
        <v>-122.062602363407</v>
      </c>
      <c r="I890" s="304">
        <f t="shared" ca="1" si="390"/>
        <v>122.81602240678329</v>
      </c>
      <c r="J890" s="306">
        <f t="shared" ca="1" si="391"/>
        <v>870.81250275341392</v>
      </c>
      <c r="K890" s="307">
        <f t="shared" ca="1" si="392"/>
        <v>-6.6248105802675568</v>
      </c>
      <c r="L890" s="304">
        <f t="shared" ca="1" si="377"/>
        <v>870.83770190942528</v>
      </c>
      <c r="M890" s="306">
        <f t="shared" ca="1" si="393"/>
        <v>-1.4599737266982393</v>
      </c>
      <c r="N890" s="304">
        <f t="shared" ca="1" si="394"/>
        <v>-83.650332739795431</v>
      </c>
      <c r="P890" s="310">
        <f t="shared" ca="1" si="395"/>
        <v>23</v>
      </c>
      <c r="Q890" s="304">
        <f t="shared" ca="1" si="396"/>
        <v>0</v>
      </c>
      <c r="R890" s="306">
        <f t="shared" ca="1" si="397"/>
        <v>0</v>
      </c>
      <c r="S890" s="307">
        <f t="shared" ca="1" si="398"/>
        <v>8.0749999999999993</v>
      </c>
      <c r="T890" s="304">
        <f t="shared" ca="1" si="378"/>
        <v>79.21575</v>
      </c>
      <c r="U890" s="311">
        <f t="shared" ca="1" si="379"/>
        <v>0</v>
      </c>
      <c r="V890" s="306">
        <f t="shared" ca="1" si="380"/>
        <v>1.2258118081998601</v>
      </c>
      <c r="W890" s="304">
        <f t="shared" ca="1" si="381"/>
        <v>59.669454994291087</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2.3604504172655947</v>
      </c>
      <c r="AH890" s="304">
        <f t="shared" ca="1" si="405"/>
        <v>-7.3893687676192581</v>
      </c>
    </row>
    <row r="891" spans="1:34" x14ac:dyDescent="0.2">
      <c r="A891" s="347">
        <f t="shared" ca="1" si="383"/>
        <v>1E-4</v>
      </c>
      <c r="B891" s="304">
        <f t="shared" ca="1" si="384"/>
        <v>34.718000000000778</v>
      </c>
      <c r="D891" s="306">
        <f t="shared" ca="1" si="385"/>
        <v>-0.81723796896246625</v>
      </c>
      <c r="E891" s="307">
        <f t="shared" ca="1" si="386"/>
        <v>-2.4659244311299764</v>
      </c>
      <c r="F891" s="304">
        <f t="shared" ca="1" si="387"/>
        <v>2.5978185460030874</v>
      </c>
      <c r="G891" s="306">
        <f t="shared" ca="1" si="388"/>
        <v>13.582865824371142</v>
      </c>
      <c r="H891" s="307">
        <f t="shared" ca="1" si="389"/>
        <v>-122.06284895585011</v>
      </c>
      <c r="I891" s="304">
        <f t="shared" ca="1" si="390"/>
        <v>122.81625844822644</v>
      </c>
      <c r="J891" s="306">
        <f t="shared" ca="1" si="391"/>
        <v>870.81250275341392</v>
      </c>
      <c r="K891" s="307">
        <f t="shared" ca="1" si="392"/>
        <v>-6.6370168528335194</v>
      </c>
      <c r="L891" s="304">
        <f t="shared" ca="1" si="377"/>
        <v>870.83779485296191</v>
      </c>
      <c r="M891" s="306">
        <f t="shared" ca="1" si="393"/>
        <v>-1.4599746100875513</v>
      </c>
      <c r="N891" s="304">
        <f t="shared" ca="1" si="394"/>
        <v>-83.650383354274666</v>
      </c>
      <c r="P891" s="310">
        <f t="shared" ca="1" si="395"/>
        <v>23</v>
      </c>
      <c r="Q891" s="304">
        <f t="shared" ca="1" si="396"/>
        <v>0</v>
      </c>
      <c r="R891" s="306">
        <f t="shared" ca="1" si="397"/>
        <v>0</v>
      </c>
      <c r="S891" s="307">
        <f t="shared" ca="1" si="398"/>
        <v>8.0749999999999993</v>
      </c>
      <c r="T891" s="304">
        <f t="shared" ca="1" si="378"/>
        <v>79.21575</v>
      </c>
      <c r="U891" s="311">
        <f t="shared" ca="1" si="379"/>
        <v>0</v>
      </c>
      <c r="V891" s="306">
        <f t="shared" ca="1" si="380"/>
        <v>1.2258133044602426</v>
      </c>
      <c r="W891" s="304">
        <f t="shared" ca="1" si="381"/>
        <v>59.669757187750214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2.3604139520840661</v>
      </c>
      <c r="AH891" s="304">
        <f t="shared" ca="1" si="405"/>
        <v>-7.389406191243479</v>
      </c>
    </row>
    <row r="892" spans="1:34" x14ac:dyDescent="0.2">
      <c r="A892" s="347">
        <f t="shared" ca="1" si="383"/>
        <v>1E-4</v>
      </c>
      <c r="B892" s="304">
        <f t="shared" ca="1" si="384"/>
        <v>34.718100000000781</v>
      </c>
      <c r="D892" s="306">
        <f t="shared" ca="1" si="385"/>
        <v>-0.81723562011893991</v>
      </c>
      <c r="E892" s="307">
        <f t="shared" ca="1" si="386"/>
        <v>-2.4658865154263481</v>
      </c>
      <c r="F892" s="304">
        <f t="shared" ca="1" si="387"/>
        <v>2.5977818164258299</v>
      </c>
      <c r="G892" s="306">
        <f t="shared" ca="1" si="388"/>
        <v>13.58278410080913</v>
      </c>
      <c r="H892" s="307">
        <f t="shared" ca="1" si="389"/>
        <v>-122.06309554450166</v>
      </c>
      <c r="I892" s="304">
        <f t="shared" ca="1" si="390"/>
        <v>122.81649448602307</v>
      </c>
      <c r="J892" s="306">
        <f t="shared" ca="1" si="391"/>
        <v>870.81250275341392</v>
      </c>
      <c r="K892" s="307">
        <f t="shared" ca="1" si="392"/>
        <v>-6.6492231500585373</v>
      </c>
      <c r="L892" s="304">
        <f t="shared" ca="1" si="377"/>
        <v>870.83788796776855</v>
      </c>
      <c r="M892" s="306">
        <f t="shared" ca="1" si="393"/>
        <v>-1.4599754934681526</v>
      </c>
      <c r="N892" s="304">
        <f t="shared" ca="1" si="394"/>
        <v>-83.650433968254831</v>
      </c>
      <c r="P892" s="310">
        <f t="shared" ca="1" si="395"/>
        <v>23</v>
      </c>
      <c r="Q892" s="304">
        <f t="shared" ca="1" si="396"/>
        <v>0</v>
      </c>
      <c r="R892" s="306">
        <f t="shared" ca="1" si="397"/>
        <v>0</v>
      </c>
      <c r="S892" s="307">
        <f t="shared" ca="1" si="398"/>
        <v>8.0749999999999993</v>
      </c>
      <c r="T892" s="304">
        <f t="shared" ca="1" si="378"/>
        <v>79.21575</v>
      </c>
      <c r="U892" s="311">
        <f t="shared" ca="1" si="379"/>
        <v>0</v>
      </c>
      <c r="V892" s="306">
        <f t="shared" ca="1" si="380"/>
        <v>1.2258148007254748</v>
      </c>
      <c r="W892" s="304">
        <f t="shared" ca="1" si="381"/>
        <v>59.670059378902849</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2.360377487171105</v>
      </c>
      <c r="AH892" s="304">
        <f t="shared" ca="1" si="405"/>
        <v>-7.3894436145820706</v>
      </c>
    </row>
    <row r="893" spans="1:34" x14ac:dyDescent="0.2">
      <c r="A893" s="347">
        <f t="shared" ca="1" si="383"/>
        <v>1E-4</v>
      </c>
      <c r="B893" s="304">
        <f t="shared" ca="1" si="384"/>
        <v>34.718200000000785</v>
      </c>
      <c r="D893" s="306">
        <f t="shared" ca="1" si="385"/>
        <v>-0.81723327124144507</v>
      </c>
      <c r="E893" s="307">
        <f t="shared" ca="1" si="386"/>
        <v>-2.4658486000121389</v>
      </c>
      <c r="F893" s="304">
        <f t="shared" ca="1" si="387"/>
        <v>2.5977450871488177</v>
      </c>
      <c r="G893" s="306">
        <f t="shared" ca="1" si="388"/>
        <v>13.582702377482006</v>
      </c>
      <c r="H893" s="307">
        <f t="shared" ca="1" si="389"/>
        <v>-122.06334212936167</v>
      </c>
      <c r="I893" s="304">
        <f t="shared" ca="1" si="390"/>
        <v>122.81673052017324</v>
      </c>
      <c r="J893" s="306">
        <f t="shared" ca="1" si="391"/>
        <v>870.81250275341392</v>
      </c>
      <c r="K893" s="307">
        <f t="shared" ca="1" si="392"/>
        <v>-6.6614294719422302</v>
      </c>
      <c r="L893" s="304">
        <f t="shared" ca="1" si="377"/>
        <v>870.83798125384612</v>
      </c>
      <c r="M893" s="306">
        <f t="shared" ca="1" si="393"/>
        <v>-1.4599763768400433</v>
      </c>
      <c r="N893" s="304">
        <f t="shared" ca="1" si="394"/>
        <v>-83.65048458173591</v>
      </c>
      <c r="P893" s="310">
        <f t="shared" ca="1" si="395"/>
        <v>23</v>
      </c>
      <c r="Q893" s="304">
        <f t="shared" ca="1" si="396"/>
        <v>0</v>
      </c>
      <c r="R893" s="306">
        <f t="shared" ca="1" si="397"/>
        <v>0</v>
      </c>
      <c r="S893" s="307">
        <f t="shared" ca="1" si="398"/>
        <v>8.0749999999999993</v>
      </c>
      <c r="T893" s="304">
        <f t="shared" ca="1" si="378"/>
        <v>79.21575</v>
      </c>
      <c r="U893" s="311">
        <f t="shared" ca="1" si="379"/>
        <v>0</v>
      </c>
      <c r="V893" s="306">
        <f t="shared" ca="1" si="380"/>
        <v>1.2258162969955564</v>
      </c>
      <c r="W893" s="304">
        <f t="shared" ca="1" si="381"/>
        <v>59.670361567748991</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2.3603410225267192</v>
      </c>
      <c r="AH893" s="304">
        <f t="shared" ca="1" si="405"/>
        <v>-7.3894810376350284</v>
      </c>
    </row>
    <row r="894" spans="1:34" x14ac:dyDescent="0.2">
      <c r="A894" s="347">
        <f t="shared" ca="1" si="383"/>
        <v>1E-4</v>
      </c>
      <c r="B894" s="304">
        <f t="shared" ca="1" si="384"/>
        <v>34.718300000000788</v>
      </c>
      <c r="D894" s="306">
        <f t="shared" ca="1" si="385"/>
        <v>-0.81723092232998362</v>
      </c>
      <c r="E894" s="307">
        <f t="shared" ca="1" si="386"/>
        <v>-2.4658106848873489</v>
      </c>
      <c r="F894" s="304">
        <f t="shared" ca="1" si="387"/>
        <v>2.597708358172051</v>
      </c>
      <c r="G894" s="306">
        <f t="shared" ca="1" si="388"/>
        <v>13.582620654389773</v>
      </c>
      <c r="H894" s="307">
        <f t="shared" ca="1" si="389"/>
        <v>-122.06358871043017</v>
      </c>
      <c r="I894" s="304">
        <f t="shared" ca="1" si="390"/>
        <v>122.81696655067699</v>
      </c>
      <c r="J894" s="306">
        <f t="shared" ca="1" si="391"/>
        <v>870.81250275341392</v>
      </c>
      <c r="K894" s="307">
        <f t="shared" ca="1" si="392"/>
        <v>-6.6736358184842199</v>
      </c>
      <c r="L894" s="304">
        <f t="shared" ca="1" si="377"/>
        <v>870.83807471119576</v>
      </c>
      <c r="M894" s="306">
        <f t="shared" ca="1" si="393"/>
        <v>-1.4599772602032239</v>
      </c>
      <c r="N894" s="304">
        <f t="shared" ca="1" si="394"/>
        <v>-83.650535194717932</v>
      </c>
      <c r="P894" s="310">
        <f t="shared" ca="1" si="395"/>
        <v>23</v>
      </c>
      <c r="Q894" s="304">
        <f t="shared" ca="1" si="396"/>
        <v>0</v>
      </c>
      <c r="R894" s="306">
        <f t="shared" ca="1" si="397"/>
        <v>0</v>
      </c>
      <c r="S894" s="307">
        <f t="shared" ca="1" si="398"/>
        <v>8.0749999999999993</v>
      </c>
      <c r="T894" s="304">
        <f t="shared" ca="1" si="378"/>
        <v>79.21575</v>
      </c>
      <c r="U894" s="311">
        <f t="shared" ca="1" si="379"/>
        <v>0</v>
      </c>
      <c r="V894" s="306">
        <f t="shared" ca="1" si="380"/>
        <v>1.2258177932704872</v>
      </c>
      <c r="W894" s="304">
        <f t="shared" ca="1" si="381"/>
        <v>59.670663754288682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2.3603045581509088</v>
      </c>
      <c r="AH894" s="304">
        <f t="shared" ca="1" si="405"/>
        <v>-7.3895184604023525</v>
      </c>
    </row>
    <row r="895" spans="1:34" x14ac:dyDescent="0.2">
      <c r="A895" s="347">
        <f t="shared" ca="1" si="383"/>
        <v>1E-4</v>
      </c>
      <c r="B895" s="304">
        <f t="shared" ca="1" si="384"/>
        <v>34.718400000000791</v>
      </c>
      <c r="D895" s="306">
        <f t="shared" ca="1" si="385"/>
        <v>-0.81722857338455457</v>
      </c>
      <c r="E895" s="307">
        <f t="shared" ca="1" si="386"/>
        <v>-2.4657727700519718</v>
      </c>
      <c r="F895" s="304">
        <f t="shared" ca="1" si="387"/>
        <v>2.5976716294955233</v>
      </c>
      <c r="G895" s="306">
        <f t="shared" ca="1" si="388"/>
        <v>13.582538931532435</v>
      </c>
      <c r="H895" s="307">
        <f t="shared" ca="1" si="389"/>
        <v>-122.06383528770718</v>
      </c>
      <c r="I895" s="304">
        <f t="shared" ca="1" si="390"/>
        <v>122.81720257753432</v>
      </c>
      <c r="J895" s="306">
        <f t="shared" ca="1" si="391"/>
        <v>870.81250275341392</v>
      </c>
      <c r="K895" s="307">
        <f t="shared" ca="1" si="392"/>
        <v>-6.6858421896841271</v>
      </c>
      <c r="L895" s="304">
        <f t="shared" ca="1" si="377"/>
        <v>870.83816833981837</v>
      </c>
      <c r="M895" s="306">
        <f t="shared" ca="1" si="393"/>
        <v>-1.4599781435576942</v>
      </c>
      <c r="N895" s="304">
        <f t="shared" ca="1" si="394"/>
        <v>-83.650585807200898</v>
      </c>
      <c r="P895" s="310">
        <f t="shared" ca="1" si="395"/>
        <v>23</v>
      </c>
      <c r="Q895" s="304">
        <f t="shared" ca="1" si="396"/>
        <v>0</v>
      </c>
      <c r="R895" s="306">
        <f t="shared" ca="1" si="397"/>
        <v>0</v>
      </c>
      <c r="S895" s="307">
        <f t="shared" ca="1" si="398"/>
        <v>8.0749999999999993</v>
      </c>
      <c r="T895" s="304">
        <f t="shared" ca="1" si="378"/>
        <v>79.21575</v>
      </c>
      <c r="U895" s="311">
        <f t="shared" ca="1" si="379"/>
        <v>0</v>
      </c>
      <c r="V895" s="306">
        <f t="shared" ca="1" si="380"/>
        <v>1.2258192895502684</v>
      </c>
      <c r="W895" s="304">
        <f t="shared" ca="1" si="381"/>
        <v>59.670965938521888</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2.3602680940436702</v>
      </c>
      <c r="AH895" s="304">
        <f t="shared" ca="1" si="405"/>
        <v>-7.3895558828840482</v>
      </c>
    </row>
    <row r="896" spans="1:34" x14ac:dyDescent="0.2">
      <c r="A896" s="347">
        <f t="shared" ca="1" si="383"/>
        <v>1E-4</v>
      </c>
      <c r="B896" s="304">
        <f t="shared" ca="1" si="384"/>
        <v>34.718500000000795</v>
      </c>
      <c r="D896" s="306">
        <f t="shared" ca="1" si="385"/>
        <v>-0.81722622440516068</v>
      </c>
      <c r="E896" s="307">
        <f t="shared" ca="1" si="386"/>
        <v>-2.4657348555060139</v>
      </c>
      <c r="F896" s="304">
        <f t="shared" ca="1" si="387"/>
        <v>2.5976349011192426</v>
      </c>
      <c r="G896" s="306">
        <f t="shared" ca="1" si="388"/>
        <v>13.582457208909995</v>
      </c>
      <c r="H896" s="307">
        <f t="shared" ca="1" si="389"/>
        <v>-122.06408186119273</v>
      </c>
      <c r="I896" s="304">
        <f t="shared" ca="1" si="390"/>
        <v>122.81743860074525</v>
      </c>
      <c r="J896" s="306">
        <f t="shared" ca="1" si="391"/>
        <v>870.81250275341392</v>
      </c>
      <c r="K896" s="307">
        <f t="shared" ca="1" si="392"/>
        <v>-6.6980485855415726</v>
      </c>
      <c r="L896" s="304">
        <f t="shared" ca="1" si="377"/>
        <v>870.83826213971486</v>
      </c>
      <c r="M896" s="306">
        <f t="shared" ca="1" si="393"/>
        <v>-1.4599790269034545</v>
      </c>
      <c r="N896" s="304">
        <f t="shared" ca="1" si="394"/>
        <v>-83.650636419184806</v>
      </c>
      <c r="P896" s="310">
        <f t="shared" ca="1" si="395"/>
        <v>23</v>
      </c>
      <c r="Q896" s="304">
        <f t="shared" ca="1" si="396"/>
        <v>0</v>
      </c>
      <c r="R896" s="306">
        <f t="shared" ca="1" si="397"/>
        <v>0</v>
      </c>
      <c r="S896" s="307">
        <f t="shared" ca="1" si="398"/>
        <v>8.0749999999999993</v>
      </c>
      <c r="T896" s="304">
        <f t="shared" ca="1" si="378"/>
        <v>79.21575</v>
      </c>
      <c r="U896" s="311">
        <f t="shared" ca="1" si="379"/>
        <v>0</v>
      </c>
      <c r="V896" s="306">
        <f t="shared" ca="1" si="380"/>
        <v>1.2258207858348991</v>
      </c>
      <c r="W896" s="304">
        <f t="shared" ca="1" si="381"/>
        <v>59.671268120448595</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2.3602316302050044</v>
      </c>
      <c r="AH896" s="304">
        <f t="shared" ca="1" si="405"/>
        <v>-7.389593305080111</v>
      </c>
    </row>
    <row r="897" spans="1:34" x14ac:dyDescent="0.2">
      <c r="A897" s="347">
        <f t="shared" ca="1" si="383"/>
        <v>1E-4</v>
      </c>
      <c r="B897" s="304">
        <f t="shared" ca="1" si="384"/>
        <v>34.718600000000798</v>
      </c>
      <c r="D897" s="306">
        <f t="shared" ca="1" si="385"/>
        <v>-0.81722387539180008</v>
      </c>
      <c r="E897" s="307">
        <f t="shared" ca="1" si="386"/>
        <v>-2.4656969412494751</v>
      </c>
      <c r="F897" s="304">
        <f t="shared" ca="1" si="387"/>
        <v>2.5975981730432078</v>
      </c>
      <c r="G897" s="306">
        <f t="shared" ca="1" si="388"/>
        <v>13.582375486522455</v>
      </c>
      <c r="H897" s="307">
        <f t="shared" ca="1" si="389"/>
        <v>-122.06432843088686</v>
      </c>
      <c r="I897" s="304">
        <f t="shared" ca="1" si="390"/>
        <v>122.81767462030984</v>
      </c>
      <c r="J897" s="306">
        <f t="shared" ca="1" si="391"/>
        <v>870.81250275341392</v>
      </c>
      <c r="K897" s="307">
        <f t="shared" ca="1" si="392"/>
        <v>-6.710255006056177</v>
      </c>
      <c r="L897" s="304">
        <f t="shared" ca="1" si="377"/>
        <v>870.83835611088637</v>
      </c>
      <c r="M897" s="306">
        <f t="shared" ca="1" si="393"/>
        <v>-1.4599799102405049</v>
      </c>
      <c r="N897" s="304">
        <f t="shared" ca="1" si="394"/>
        <v>-83.650687030669687</v>
      </c>
      <c r="P897" s="310">
        <f t="shared" ca="1" si="395"/>
        <v>23</v>
      </c>
      <c r="Q897" s="304">
        <f t="shared" ca="1" si="396"/>
        <v>0</v>
      </c>
      <c r="R897" s="306">
        <f t="shared" ca="1" si="397"/>
        <v>0</v>
      </c>
      <c r="S897" s="307">
        <f t="shared" ca="1" si="398"/>
        <v>8.0749999999999993</v>
      </c>
      <c r="T897" s="304">
        <f t="shared" ca="1" si="378"/>
        <v>79.21575</v>
      </c>
      <c r="U897" s="311">
        <f t="shared" ca="1" si="379"/>
        <v>0</v>
      </c>
      <c r="V897" s="306">
        <f t="shared" ca="1" si="380"/>
        <v>1.2258222821243789</v>
      </c>
      <c r="W897" s="304">
        <f t="shared" ca="1" si="381"/>
        <v>59.671570300068822</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2.3601951666349175</v>
      </c>
      <c r="AH897" s="304">
        <f t="shared" ca="1" si="405"/>
        <v>-7.3896307269905384</v>
      </c>
    </row>
    <row r="898" spans="1:34" x14ac:dyDescent="0.2">
      <c r="A898" s="347">
        <f t="shared" ca="1" si="383"/>
        <v>1E-4</v>
      </c>
      <c r="B898" s="304">
        <f t="shared" ca="1" si="384"/>
        <v>34.718700000000801</v>
      </c>
      <c r="D898" s="306">
        <f t="shared" ca="1" si="385"/>
        <v>-0.8172215263444752</v>
      </c>
      <c r="E898" s="307">
        <f t="shared" ca="1" si="386"/>
        <v>-2.4656590272823538</v>
      </c>
      <c r="F898" s="304">
        <f t="shared" ca="1" si="387"/>
        <v>2.5975614452674178</v>
      </c>
      <c r="G898" s="306">
        <f t="shared" ca="1" si="388"/>
        <v>13.582293764369821</v>
      </c>
      <c r="H898" s="307">
        <f t="shared" ca="1" si="389"/>
        <v>-122.06457499678959</v>
      </c>
      <c r="I898" s="304">
        <f t="shared" ca="1" si="390"/>
        <v>122.81791063622809</v>
      </c>
      <c r="J898" s="306">
        <f t="shared" ca="1" si="391"/>
        <v>870.81250275341392</v>
      </c>
      <c r="K898" s="307">
        <f t="shared" ca="1" si="392"/>
        <v>-6.7224614512275611</v>
      </c>
      <c r="L898" s="304">
        <f t="shared" ca="1" si="377"/>
        <v>870.83845025333358</v>
      </c>
      <c r="M898" s="306">
        <f t="shared" ca="1" si="393"/>
        <v>-1.4599807935688456</v>
      </c>
      <c r="N898" s="304">
        <f t="shared" ca="1" si="394"/>
        <v>-83.650737641655539</v>
      </c>
      <c r="P898" s="310">
        <f t="shared" ca="1" si="395"/>
        <v>23</v>
      </c>
      <c r="Q898" s="304">
        <f t="shared" ca="1" si="396"/>
        <v>0</v>
      </c>
      <c r="R898" s="306">
        <f t="shared" ca="1" si="397"/>
        <v>0</v>
      </c>
      <c r="S898" s="307">
        <f t="shared" ca="1" si="398"/>
        <v>8.0749999999999993</v>
      </c>
      <c r="T898" s="304">
        <f t="shared" ca="1" si="378"/>
        <v>79.21575</v>
      </c>
      <c r="U898" s="311">
        <f t="shared" ca="1" si="379"/>
        <v>0</v>
      </c>
      <c r="V898" s="306">
        <f t="shared" ca="1" si="380"/>
        <v>1.2258237784187085</v>
      </c>
      <c r="W898" s="304">
        <f t="shared" ca="1" si="381"/>
        <v>59.671872477382529</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2.3601587033334051</v>
      </c>
      <c r="AH898" s="304">
        <f t="shared" ca="1" si="405"/>
        <v>-7.3896681486153346</v>
      </c>
    </row>
    <row r="899" spans="1:34" x14ac:dyDescent="0.2">
      <c r="A899" s="347">
        <f t="shared" ca="1" si="383"/>
        <v>1E-4</v>
      </c>
      <c r="B899" s="304">
        <f t="shared" ca="1" si="384"/>
        <v>34.718800000000805</v>
      </c>
      <c r="D899" s="306">
        <f t="shared" ca="1" si="385"/>
        <v>-0.81721917726318549</v>
      </c>
      <c r="E899" s="307">
        <f t="shared" ca="1" si="386"/>
        <v>-2.4656211136046542</v>
      </c>
      <c r="F899" s="304">
        <f t="shared" ca="1" si="387"/>
        <v>2.5975247177918774</v>
      </c>
      <c r="G899" s="306">
        <f t="shared" ca="1" si="388"/>
        <v>13.582212042452094</v>
      </c>
      <c r="H899" s="307">
        <f t="shared" ca="1" si="389"/>
        <v>-122.06482155890095</v>
      </c>
      <c r="I899" s="304">
        <f t="shared" ca="1" si="390"/>
        <v>122.81814664850003</v>
      </c>
      <c r="J899" s="306">
        <f t="shared" ca="1" si="391"/>
        <v>870.81250275341392</v>
      </c>
      <c r="K899" s="307">
        <f t="shared" ca="1" si="392"/>
        <v>-6.7346679210553457</v>
      </c>
      <c r="L899" s="304">
        <f t="shared" ca="1" si="377"/>
        <v>870.83854456705774</v>
      </c>
      <c r="M899" s="306">
        <f t="shared" ca="1" si="393"/>
        <v>-1.4599816768884764</v>
      </c>
      <c r="N899" s="304">
        <f t="shared" ca="1" si="394"/>
        <v>-83.650788252142334</v>
      </c>
      <c r="P899" s="310">
        <f t="shared" ca="1" si="395"/>
        <v>23</v>
      </c>
      <c r="Q899" s="304">
        <f t="shared" ca="1" si="396"/>
        <v>0</v>
      </c>
      <c r="R899" s="306">
        <f t="shared" ca="1" si="397"/>
        <v>0</v>
      </c>
      <c r="S899" s="307">
        <f t="shared" ca="1" si="398"/>
        <v>8.0749999999999993</v>
      </c>
      <c r="T899" s="304">
        <f t="shared" ca="1" si="378"/>
        <v>79.21575</v>
      </c>
      <c r="U899" s="311">
        <f t="shared" ca="1" si="379"/>
        <v>0</v>
      </c>
      <c r="V899" s="306">
        <f t="shared" ca="1" si="380"/>
        <v>1.2258252747178879</v>
      </c>
      <c r="W899" s="304">
        <f t="shared" ca="1" si="381"/>
        <v>59.672174652389756</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2.3601222403004751</v>
      </c>
      <c r="AH899" s="304">
        <f t="shared" ca="1" si="405"/>
        <v>-7.3897055699544936</v>
      </c>
    </row>
    <row r="900" spans="1:34" x14ac:dyDescent="0.2">
      <c r="A900" s="347">
        <f t="shared" ca="1" si="383"/>
        <v>1E-4</v>
      </c>
      <c r="B900" s="304">
        <f t="shared" ca="1" si="384"/>
        <v>34.718900000000808</v>
      </c>
      <c r="D900" s="306">
        <f t="shared" ca="1" si="385"/>
        <v>-0.81721682814793473</v>
      </c>
      <c r="E900" s="307">
        <f t="shared" ca="1" si="386"/>
        <v>-2.4655832002163729</v>
      </c>
      <c r="F900" s="304">
        <f t="shared" ca="1" si="387"/>
        <v>2.5974879906165844</v>
      </c>
      <c r="G900" s="306">
        <f t="shared" ca="1" si="388"/>
        <v>13.582130320769279</v>
      </c>
      <c r="H900" s="307">
        <f t="shared" ca="1" si="389"/>
        <v>-122.06506811722096</v>
      </c>
      <c r="I900" s="304">
        <f t="shared" ca="1" si="390"/>
        <v>122.8183826571257</v>
      </c>
      <c r="J900" s="306">
        <f t="shared" ca="1" si="391"/>
        <v>870.81250275341392</v>
      </c>
      <c r="K900" s="307">
        <f t="shared" ca="1" si="392"/>
        <v>-6.7468744155391516</v>
      </c>
      <c r="L900" s="304">
        <f t="shared" ref="L900:L963" ca="1" si="406">SQRT(pos_x^2+pos_z^2)</f>
        <v>870.83863905205965</v>
      </c>
      <c r="M900" s="306">
        <f t="shared" ca="1" si="393"/>
        <v>-1.4599825601993976</v>
      </c>
      <c r="N900" s="304">
        <f t="shared" ca="1" si="394"/>
        <v>-83.650838862130129</v>
      </c>
      <c r="P900" s="310">
        <f t="shared" ca="1" si="395"/>
        <v>23</v>
      </c>
      <c r="Q900" s="304">
        <f t="shared" ca="1" si="396"/>
        <v>0</v>
      </c>
      <c r="R900" s="306">
        <f t="shared" ca="1" si="397"/>
        <v>0</v>
      </c>
      <c r="S900" s="307">
        <f t="shared" ca="1" si="398"/>
        <v>8.0749999999999993</v>
      </c>
      <c r="T900" s="304">
        <f t="shared" ref="T900:T963" ca="1" si="407">m*g</f>
        <v>79.21575</v>
      </c>
      <c r="U900" s="311">
        <f t="shared" ref="U900:U963" ca="1" si="408">IF(pos_xz&lt;L_rampe,Poids*COS(Beta),0)</f>
        <v>0</v>
      </c>
      <c r="V900" s="306">
        <f t="shared" ref="V900:V963" ca="1" si="409">Rho_moyen*(20000-Alt_rampe-pos_z)/(20000+Alt_rampe+pos_z)</f>
        <v>1.2258267710219162</v>
      </c>
      <c r="W900" s="304">
        <f t="shared" ref="W900:W963" ca="1" si="410">1/2*Rho*Sref*Cx*vit_xz^2</f>
        <v>59.672476825090456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2.3600857775361179</v>
      </c>
      <c r="AH900" s="304">
        <f t="shared" ca="1" si="405"/>
        <v>-7.3897429910080197</v>
      </c>
    </row>
    <row r="901" spans="1:34" x14ac:dyDescent="0.2">
      <c r="A901" s="347">
        <f t="shared" ref="A901:A964" ca="1" si="412">IF(B900+0.01&lt;=T_ini+ROUNDUP(Temps_fin_propu,0), 0.01, IF(K900&gt;0, 0.1, 0.0001))</f>
        <v>1E-4</v>
      </c>
      <c r="B901" s="304">
        <f t="shared" ref="B901:B964" ca="1" si="413">B900+pas</f>
        <v>34.719000000000811</v>
      </c>
      <c r="D901" s="306">
        <f t="shared" ref="D901:D964" ca="1" si="414">IF(AND(L900&lt;L_rampe,Poussee&lt;Poids*SIN(M900)),0,(-W900+Poussee)/m*COS(M900)-U900/m*SIN(M900))</f>
        <v>-0.81721447899872079</v>
      </c>
      <c r="E901" s="307">
        <f t="shared" ref="E901:E964" ca="1" si="415">IF(AND(L900&lt;L_rampe,Poussee&lt;Poids*SIN(M900)),0,(-W900+Poussee)/m*SIN(M900)+U900/m*COS(M900)-Poids/m)</f>
        <v>-2.4655452871175143</v>
      </c>
      <c r="F901" s="304">
        <f t="shared" ref="F901:F964" ca="1" si="416">SQRT(acc_x^2+acc_z^2)</f>
        <v>2.5974512637415428</v>
      </c>
      <c r="G901" s="306">
        <f t="shared" ref="G901:G964" ca="1" si="417">G900+acc_x*pas</f>
        <v>13.582048599321379</v>
      </c>
      <c r="H901" s="307">
        <f t="shared" ref="H901:H964" ca="1" si="418">H900+acc_z*pas</f>
        <v>-122.06531467174968</v>
      </c>
      <c r="I901" s="304">
        <f t="shared" ref="I901:I964" ca="1" si="419">SQRT(vit_x^2+vit_z^2)</f>
        <v>122.81861866210512</v>
      </c>
      <c r="J901" s="306">
        <f t="shared" ref="J901:J964" ca="1" si="420">J900+0.5*(vit_x+G900)*pas*(K900&gt;=0)</f>
        <v>870.81250275341392</v>
      </c>
      <c r="K901" s="307">
        <f t="shared" ref="K901:K964" ca="1" si="421">K900+0.5*(vit_z+H900)*pas</f>
        <v>-6.7590809346786003</v>
      </c>
      <c r="L901" s="304">
        <f t="shared" ca="1" si="406"/>
        <v>870.83873370834056</v>
      </c>
      <c r="M901" s="306">
        <f t="shared" ref="M901:M964" ca="1" si="422">IF(AND(L900&gt;L_rampe,G901&gt;0),ATAN2(G901,H901),$M$4)</f>
        <v>-1.4599834435016097</v>
      </c>
      <c r="N901" s="304">
        <f t="shared" ref="N901:N964" ca="1" si="423">DEGREES(Beta)</f>
        <v>-83.65088947161891</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8.0749999999999993</v>
      </c>
      <c r="T901" s="304">
        <f t="shared" ca="1" si="407"/>
        <v>79.21575</v>
      </c>
      <c r="U901" s="311">
        <f t="shared" ca="1" si="408"/>
        <v>0</v>
      </c>
      <c r="V901" s="306">
        <f t="shared" ca="1" si="409"/>
        <v>1.2258282673307945</v>
      </c>
      <c r="W901" s="304">
        <f t="shared" ca="1" si="410"/>
        <v>59.672778995484677</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2.3600493150403432</v>
      </c>
      <c r="AH901" s="304">
        <f t="shared" ref="AH901:AH964" ca="1" si="434">IF(AND(L900&lt;L_rampe,Poussee&lt;Poids*SIN(M900)), g*SIN(M900), (-W900+Poussee)/m)</f>
        <v>-7.3897804117759085</v>
      </c>
    </row>
    <row r="902" spans="1:34" x14ac:dyDescent="0.2">
      <c r="A902" s="347">
        <f t="shared" ca="1" si="412"/>
        <v>1E-4</v>
      </c>
      <c r="B902" s="304">
        <f t="shared" ca="1" si="413"/>
        <v>34.719100000000815</v>
      </c>
      <c r="D902" s="306">
        <f t="shared" ca="1" si="414"/>
        <v>-0.81721212981554447</v>
      </c>
      <c r="E902" s="307">
        <f t="shared" ca="1" si="415"/>
        <v>-2.4655073743080722</v>
      </c>
      <c r="F902" s="304">
        <f t="shared" ca="1" si="416"/>
        <v>2.5974145371667463</v>
      </c>
      <c r="G902" s="306">
        <f t="shared" ca="1" si="417"/>
        <v>13.581966878108398</v>
      </c>
      <c r="H902" s="307">
        <f t="shared" ca="1" si="418"/>
        <v>-122.0655612224871</v>
      </c>
      <c r="I902" s="304">
        <f t="shared" ca="1" si="419"/>
        <v>122.8188546634383</v>
      </c>
      <c r="J902" s="306">
        <f t="shared" ca="1" si="420"/>
        <v>870.81250275341392</v>
      </c>
      <c r="K902" s="307">
        <f t="shared" ca="1" si="421"/>
        <v>-6.7712874784733117</v>
      </c>
      <c r="L902" s="304">
        <f t="shared" ca="1" si="406"/>
        <v>870.83882853590114</v>
      </c>
      <c r="M902" s="306">
        <f t="shared" ca="1" si="422"/>
        <v>-1.4599843267951123</v>
      </c>
      <c r="N902" s="304">
        <f t="shared" ca="1" si="423"/>
        <v>-83.650940080608677</v>
      </c>
      <c r="P902" s="310">
        <f t="shared" ca="1" si="424"/>
        <v>23</v>
      </c>
      <c r="Q902" s="304">
        <f t="shared" ca="1" si="425"/>
        <v>0</v>
      </c>
      <c r="R902" s="306">
        <f t="shared" ca="1" si="426"/>
        <v>0</v>
      </c>
      <c r="S902" s="307">
        <f t="shared" ca="1" si="427"/>
        <v>8.0749999999999993</v>
      </c>
      <c r="T902" s="304">
        <f t="shared" ca="1" si="407"/>
        <v>79.21575</v>
      </c>
      <c r="U902" s="311">
        <f t="shared" ca="1" si="408"/>
        <v>0</v>
      </c>
      <c r="V902" s="306">
        <f t="shared" ca="1" si="409"/>
        <v>1.2258297636445219</v>
      </c>
      <c r="W902" s="304">
        <f t="shared" ca="1" si="410"/>
        <v>59.673081163572348</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2.3600128528131457</v>
      </c>
      <c r="AH902" s="304">
        <f t="shared" ca="1" si="434"/>
        <v>-7.3898178322581654</v>
      </c>
    </row>
    <row r="903" spans="1:34" x14ac:dyDescent="0.2">
      <c r="A903" s="347">
        <f t="shared" ca="1" si="412"/>
        <v>1E-4</v>
      </c>
      <c r="B903" s="304">
        <f t="shared" ca="1" si="413"/>
        <v>34.719200000000818</v>
      </c>
      <c r="D903" s="306">
        <f t="shared" ca="1" si="414"/>
        <v>-0.8172097805984081</v>
      </c>
      <c r="E903" s="307">
        <f t="shared" ca="1" si="415"/>
        <v>-2.4654694617880581</v>
      </c>
      <c r="F903" s="304">
        <f t="shared" ca="1" si="416"/>
        <v>2.5973778108922074</v>
      </c>
      <c r="G903" s="306">
        <f t="shared" ca="1" si="417"/>
        <v>13.581885157130339</v>
      </c>
      <c r="H903" s="307">
        <f t="shared" ca="1" si="418"/>
        <v>-122.06580776943328</v>
      </c>
      <c r="I903" s="304">
        <f t="shared" ca="1" si="419"/>
        <v>122.8190906611253</v>
      </c>
      <c r="J903" s="306">
        <f t="shared" ca="1" si="420"/>
        <v>870.81250275341392</v>
      </c>
      <c r="K903" s="307">
        <f t="shared" ca="1" si="421"/>
        <v>-6.7834940469229075</v>
      </c>
      <c r="L903" s="304">
        <f t="shared" ca="1" si="406"/>
        <v>870.83892353474255</v>
      </c>
      <c r="M903" s="306">
        <f t="shared" ca="1" si="422"/>
        <v>-1.4599852100799058</v>
      </c>
      <c r="N903" s="304">
        <f t="shared" ca="1" si="423"/>
        <v>-83.650990689099459</v>
      </c>
      <c r="P903" s="310">
        <f t="shared" ca="1" si="424"/>
        <v>23</v>
      </c>
      <c r="Q903" s="304">
        <f t="shared" ca="1" si="425"/>
        <v>0</v>
      </c>
      <c r="R903" s="306">
        <f t="shared" ca="1" si="426"/>
        <v>0</v>
      </c>
      <c r="S903" s="307">
        <f t="shared" ca="1" si="427"/>
        <v>8.0749999999999993</v>
      </c>
      <c r="T903" s="304">
        <f t="shared" ca="1" si="407"/>
        <v>79.21575</v>
      </c>
      <c r="U903" s="311">
        <f t="shared" ca="1" si="408"/>
        <v>0</v>
      </c>
      <c r="V903" s="306">
        <f t="shared" ca="1" si="409"/>
        <v>1.2258312599630985</v>
      </c>
      <c r="W903" s="304">
        <f t="shared" ca="1" si="410"/>
        <v>59.673383329353506</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2.3599763908545333</v>
      </c>
      <c r="AH903" s="304">
        <f t="shared" ca="1" si="434"/>
        <v>-7.3898552524547805</v>
      </c>
    </row>
    <row r="904" spans="1:34" x14ac:dyDescent="0.2">
      <c r="A904" s="347">
        <f t="shared" ca="1" si="412"/>
        <v>1E-4</v>
      </c>
      <c r="B904" s="304">
        <f t="shared" ca="1" si="413"/>
        <v>34.719300000000821</v>
      </c>
      <c r="D904" s="306">
        <f t="shared" ca="1" si="414"/>
        <v>-0.81720743134731078</v>
      </c>
      <c r="E904" s="307">
        <f t="shared" ca="1" si="415"/>
        <v>-2.4654315495574632</v>
      </c>
      <c r="F904" s="304">
        <f t="shared" ca="1" si="416"/>
        <v>2.5973410849179173</v>
      </c>
      <c r="G904" s="306">
        <f t="shared" ca="1" si="417"/>
        <v>13.581803436387204</v>
      </c>
      <c r="H904" s="307">
        <f t="shared" ca="1" si="418"/>
        <v>-122.06605431258824</v>
      </c>
      <c r="I904" s="304">
        <f t="shared" ca="1" si="419"/>
        <v>122.81932665516612</v>
      </c>
      <c r="J904" s="306">
        <f t="shared" ca="1" si="420"/>
        <v>870.81250275341392</v>
      </c>
      <c r="K904" s="307">
        <f t="shared" ca="1" si="421"/>
        <v>-6.7957006400270084</v>
      </c>
      <c r="L904" s="304">
        <f t="shared" ca="1" si="406"/>
        <v>870.83901870486568</v>
      </c>
      <c r="M904" s="306">
        <f t="shared" ca="1" si="422"/>
        <v>-1.4599860933559901</v>
      </c>
      <c r="N904" s="304">
        <f t="shared" ca="1" si="423"/>
        <v>-83.651041297091226</v>
      </c>
      <c r="P904" s="310">
        <f t="shared" ca="1" si="424"/>
        <v>23</v>
      </c>
      <c r="Q904" s="304">
        <f t="shared" ca="1" si="425"/>
        <v>0</v>
      </c>
      <c r="R904" s="306">
        <f t="shared" ca="1" si="426"/>
        <v>0</v>
      </c>
      <c r="S904" s="307">
        <f t="shared" ca="1" si="427"/>
        <v>8.0749999999999993</v>
      </c>
      <c r="T904" s="304">
        <f t="shared" ca="1" si="407"/>
        <v>79.21575</v>
      </c>
      <c r="U904" s="311">
        <f t="shared" ca="1" si="408"/>
        <v>0</v>
      </c>
      <c r="V904" s="306">
        <f t="shared" ca="1" si="409"/>
        <v>1.225832756286525</v>
      </c>
      <c r="W904" s="304">
        <f t="shared" ca="1" si="410"/>
        <v>59.673685492828149</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2.3599399291645051</v>
      </c>
      <c r="AH904" s="304">
        <f t="shared" ca="1" si="434"/>
        <v>-7.3898926723657601</v>
      </c>
    </row>
    <row r="905" spans="1:34" x14ac:dyDescent="0.2">
      <c r="A905" s="347">
        <f t="shared" ca="1" si="412"/>
        <v>1E-4</v>
      </c>
      <c r="B905" s="304">
        <f t="shared" ca="1" si="413"/>
        <v>34.719400000000824</v>
      </c>
      <c r="D905" s="306">
        <f t="shared" ca="1" si="414"/>
        <v>-0.81720508206225562</v>
      </c>
      <c r="E905" s="307">
        <f t="shared" ca="1" si="415"/>
        <v>-2.4653936376162928</v>
      </c>
      <c r="F905" s="304">
        <f t="shared" ca="1" si="416"/>
        <v>2.5973043592438825</v>
      </c>
      <c r="G905" s="306">
        <f t="shared" ca="1" si="417"/>
        <v>13.581721715878999</v>
      </c>
      <c r="H905" s="307">
        <f t="shared" ca="1" si="418"/>
        <v>-122.06630085195199</v>
      </c>
      <c r="I905" s="304">
        <f t="shared" ca="1" si="419"/>
        <v>122.81956264556081</v>
      </c>
      <c r="J905" s="306">
        <f t="shared" ca="1" si="420"/>
        <v>870.81250275341392</v>
      </c>
      <c r="K905" s="307">
        <f t="shared" ca="1" si="421"/>
        <v>-6.8079072577852351</v>
      </c>
      <c r="L905" s="304">
        <f t="shared" ca="1" si="406"/>
        <v>870.83911404627156</v>
      </c>
      <c r="M905" s="306">
        <f t="shared" ca="1" si="422"/>
        <v>-1.4599869766233655</v>
      </c>
      <c r="N905" s="304">
        <f t="shared" ca="1" si="423"/>
        <v>-83.651091904584021</v>
      </c>
      <c r="P905" s="310">
        <f t="shared" ca="1" si="424"/>
        <v>23</v>
      </c>
      <c r="Q905" s="304">
        <f t="shared" ca="1" si="425"/>
        <v>0</v>
      </c>
      <c r="R905" s="306">
        <f t="shared" ca="1" si="426"/>
        <v>0</v>
      </c>
      <c r="S905" s="307">
        <f t="shared" ca="1" si="427"/>
        <v>8.0749999999999993</v>
      </c>
      <c r="T905" s="304">
        <f t="shared" ca="1" si="407"/>
        <v>79.21575</v>
      </c>
      <c r="U905" s="311">
        <f t="shared" ca="1" si="408"/>
        <v>0</v>
      </c>
      <c r="V905" s="306">
        <f t="shared" ca="1" si="409"/>
        <v>1.2258342526148005</v>
      </c>
      <c r="W905" s="304">
        <f t="shared" ca="1" si="410"/>
        <v>59.673987653996271</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2.3599034677430542</v>
      </c>
      <c r="AH905" s="304">
        <f t="shared" ca="1" si="434"/>
        <v>-7.3899300919911024</v>
      </c>
    </row>
    <row r="906" spans="1:34" x14ac:dyDescent="0.2">
      <c r="A906" s="347">
        <f t="shared" ca="1" si="412"/>
        <v>1E-4</v>
      </c>
      <c r="B906" s="304">
        <f t="shared" ca="1" si="413"/>
        <v>34.719500000000828</v>
      </c>
      <c r="D906" s="306">
        <f t="shared" ca="1" si="414"/>
        <v>-0.8172027327432414</v>
      </c>
      <c r="E906" s="307">
        <f t="shared" ca="1" si="415"/>
        <v>-2.4653557259645433</v>
      </c>
      <c r="F906" s="304">
        <f t="shared" ca="1" si="416"/>
        <v>2.5972676338700991</v>
      </c>
      <c r="G906" s="306">
        <f t="shared" ca="1" si="417"/>
        <v>13.581639995605725</v>
      </c>
      <c r="H906" s="307">
        <f t="shared" ca="1" si="418"/>
        <v>-122.06654738752459</v>
      </c>
      <c r="I906" s="304">
        <f t="shared" ca="1" si="419"/>
        <v>122.81979863230937</v>
      </c>
      <c r="J906" s="306">
        <f t="shared" ca="1" si="420"/>
        <v>870.81250275341392</v>
      </c>
      <c r="K906" s="307">
        <f t="shared" ca="1" si="421"/>
        <v>-6.8201139001972093</v>
      </c>
      <c r="L906" s="304">
        <f t="shared" ca="1" si="406"/>
        <v>870.8392095589611</v>
      </c>
      <c r="M906" s="306">
        <f t="shared" ca="1" si="422"/>
        <v>-1.4599878598820324</v>
      </c>
      <c r="N906" s="304">
        <f t="shared" ca="1" si="423"/>
        <v>-83.651142511577859</v>
      </c>
      <c r="P906" s="310">
        <f t="shared" ca="1" si="424"/>
        <v>23</v>
      </c>
      <c r="Q906" s="304">
        <f t="shared" ca="1" si="425"/>
        <v>0</v>
      </c>
      <c r="R906" s="306">
        <f t="shared" ca="1" si="426"/>
        <v>0</v>
      </c>
      <c r="S906" s="307">
        <f t="shared" ca="1" si="427"/>
        <v>8.0749999999999993</v>
      </c>
      <c r="T906" s="304">
        <f t="shared" ca="1" si="407"/>
        <v>79.21575</v>
      </c>
      <c r="U906" s="311">
        <f t="shared" ca="1" si="408"/>
        <v>0</v>
      </c>
      <c r="V906" s="306">
        <f t="shared" ca="1" si="409"/>
        <v>1.2258357489479252</v>
      </c>
      <c r="W906" s="304">
        <f t="shared" ca="1" si="410"/>
        <v>59.674289812857843</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2.3598670065901901</v>
      </c>
      <c r="AH906" s="304">
        <f t="shared" ca="1" si="434"/>
        <v>-7.3899675113308083</v>
      </c>
    </row>
    <row r="907" spans="1:34" x14ac:dyDescent="0.2">
      <c r="A907" s="347">
        <f t="shared" ca="1" si="412"/>
        <v>1E-4</v>
      </c>
      <c r="B907" s="304">
        <f t="shared" ca="1" si="413"/>
        <v>34.719600000000831</v>
      </c>
      <c r="D907" s="306">
        <f t="shared" ca="1" si="414"/>
        <v>-0.81720038339026746</v>
      </c>
      <c r="E907" s="307">
        <f t="shared" ca="1" si="415"/>
        <v>-2.4653178146022192</v>
      </c>
      <c r="F907" s="304">
        <f t="shared" ca="1" si="416"/>
        <v>2.597230908796571</v>
      </c>
      <c r="G907" s="306">
        <f t="shared" ca="1" si="417"/>
        <v>13.581558275567385</v>
      </c>
      <c r="H907" s="307">
        <f t="shared" ca="1" si="418"/>
        <v>-122.06679391930605</v>
      </c>
      <c r="I907" s="304">
        <f t="shared" ca="1" si="419"/>
        <v>122.82003461541186</v>
      </c>
      <c r="J907" s="306">
        <f t="shared" ca="1" si="420"/>
        <v>870.81250275341392</v>
      </c>
      <c r="K907" s="307">
        <f t="shared" ca="1" si="421"/>
        <v>-6.8323205672625509</v>
      </c>
      <c r="L907" s="304">
        <f t="shared" ca="1" si="406"/>
        <v>870.83930524293544</v>
      </c>
      <c r="M907" s="306">
        <f t="shared" ca="1" si="422"/>
        <v>-1.4599887431319905</v>
      </c>
      <c r="N907" s="304">
        <f t="shared" ca="1" si="423"/>
        <v>-83.651193118072712</v>
      </c>
      <c r="P907" s="310">
        <f t="shared" ca="1" si="424"/>
        <v>23</v>
      </c>
      <c r="Q907" s="304">
        <f t="shared" ca="1" si="425"/>
        <v>0</v>
      </c>
      <c r="R907" s="306">
        <f t="shared" ca="1" si="426"/>
        <v>0</v>
      </c>
      <c r="S907" s="307">
        <f t="shared" ca="1" si="427"/>
        <v>8.0749999999999993</v>
      </c>
      <c r="T907" s="304">
        <f t="shared" ca="1" si="407"/>
        <v>79.21575</v>
      </c>
      <c r="U907" s="311">
        <f t="shared" ca="1" si="408"/>
        <v>0</v>
      </c>
      <c r="V907" s="306">
        <f t="shared" ca="1" si="409"/>
        <v>1.2258372452858992</v>
      </c>
      <c r="W907" s="304">
        <f t="shared" ca="1" si="410"/>
        <v>59.674591969412894</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2.359830545705913</v>
      </c>
      <c r="AH907" s="304">
        <f t="shared" ca="1" si="434"/>
        <v>-7.3900049303848725</v>
      </c>
    </row>
    <row r="908" spans="1:34" x14ac:dyDescent="0.2">
      <c r="A908" s="347">
        <f t="shared" ca="1" si="412"/>
        <v>1E-4</v>
      </c>
      <c r="B908" s="304">
        <f t="shared" ca="1" si="413"/>
        <v>34.719700000000834</v>
      </c>
      <c r="D908" s="306">
        <f t="shared" ca="1" si="414"/>
        <v>-0.81719803400333768</v>
      </c>
      <c r="E908" s="307">
        <f t="shared" ca="1" si="415"/>
        <v>-2.4652799035293178</v>
      </c>
      <c r="F908" s="304">
        <f t="shared" ca="1" si="416"/>
        <v>2.5971941840232975</v>
      </c>
      <c r="G908" s="306">
        <f t="shared" ca="1" si="417"/>
        <v>13.581476555763984</v>
      </c>
      <c r="H908" s="307">
        <f t="shared" ca="1" si="418"/>
        <v>-122.06704044729641</v>
      </c>
      <c r="I908" s="304">
        <f t="shared" ca="1" si="419"/>
        <v>122.82027059486826</v>
      </c>
      <c r="J908" s="306">
        <f t="shared" ca="1" si="420"/>
        <v>870.81250275341392</v>
      </c>
      <c r="K908" s="307">
        <f t="shared" ca="1" si="421"/>
        <v>-6.8445272589808814</v>
      </c>
      <c r="L908" s="304">
        <f t="shared" ca="1" si="406"/>
        <v>870.83940109819525</v>
      </c>
      <c r="M908" s="306">
        <f t="shared" ca="1" si="422"/>
        <v>-1.4599896263732399</v>
      </c>
      <c r="N908" s="304">
        <f t="shared" ca="1" si="423"/>
        <v>-83.651243724068593</v>
      </c>
      <c r="P908" s="310">
        <f t="shared" ca="1" si="424"/>
        <v>23</v>
      </c>
      <c r="Q908" s="304">
        <f t="shared" ca="1" si="425"/>
        <v>0</v>
      </c>
      <c r="R908" s="306">
        <f t="shared" ca="1" si="426"/>
        <v>0</v>
      </c>
      <c r="S908" s="307">
        <f t="shared" ca="1" si="427"/>
        <v>8.0749999999999993</v>
      </c>
      <c r="T908" s="304">
        <f t="shared" ca="1" si="407"/>
        <v>79.21575</v>
      </c>
      <c r="U908" s="311">
        <f t="shared" ca="1" si="408"/>
        <v>0</v>
      </c>
      <c r="V908" s="306">
        <f t="shared" ca="1" si="409"/>
        <v>1.2258387416287224</v>
      </c>
      <c r="W908" s="304">
        <f t="shared" ca="1" si="410"/>
        <v>59.674894123661367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2.3597940850902175</v>
      </c>
      <c r="AH908" s="304">
        <f t="shared" ca="1" si="434"/>
        <v>-7.3900423491533003</v>
      </c>
    </row>
    <row r="909" spans="1:34" x14ac:dyDescent="0.2">
      <c r="A909" s="347">
        <f t="shared" ca="1" si="412"/>
        <v>1E-4</v>
      </c>
      <c r="B909" s="304">
        <f t="shared" ca="1" si="413"/>
        <v>34.719800000000838</v>
      </c>
      <c r="D909" s="306">
        <f t="shared" ca="1" si="414"/>
        <v>-0.81719568458245151</v>
      </c>
      <c r="E909" s="307">
        <f t="shared" ca="1" si="415"/>
        <v>-2.4652419927458462</v>
      </c>
      <c r="F909" s="304">
        <f t="shared" ca="1" si="416"/>
        <v>2.5971574595502855</v>
      </c>
      <c r="G909" s="306">
        <f t="shared" ca="1" si="417"/>
        <v>13.581394836195527</v>
      </c>
      <c r="H909" s="307">
        <f t="shared" ca="1" si="418"/>
        <v>-122.06728697149568</v>
      </c>
      <c r="I909" s="304">
        <f t="shared" ca="1" si="419"/>
        <v>122.82050657067865</v>
      </c>
      <c r="J909" s="306">
        <f t="shared" ca="1" si="420"/>
        <v>870.81250275341392</v>
      </c>
      <c r="K909" s="307">
        <f t="shared" ca="1" si="421"/>
        <v>-6.8567339753518208</v>
      </c>
      <c r="L909" s="304">
        <f t="shared" ca="1" si="406"/>
        <v>870.8394971247418</v>
      </c>
      <c r="M909" s="306">
        <f t="shared" ca="1" si="422"/>
        <v>-1.4599905096057813</v>
      </c>
      <c r="N909" s="304">
        <f t="shared" ca="1" si="423"/>
        <v>-83.651294329565545</v>
      </c>
      <c r="P909" s="310">
        <f t="shared" ca="1" si="424"/>
        <v>23</v>
      </c>
      <c r="Q909" s="304">
        <f t="shared" ca="1" si="425"/>
        <v>0</v>
      </c>
      <c r="R909" s="306">
        <f t="shared" ca="1" si="426"/>
        <v>0</v>
      </c>
      <c r="S909" s="307">
        <f t="shared" ca="1" si="427"/>
        <v>8.0749999999999993</v>
      </c>
      <c r="T909" s="304">
        <f t="shared" ca="1" si="407"/>
        <v>79.21575</v>
      </c>
      <c r="U909" s="311">
        <f t="shared" ca="1" si="408"/>
        <v>0</v>
      </c>
      <c r="V909" s="306">
        <f t="shared" ca="1" si="409"/>
        <v>1.2258402379763949</v>
      </c>
      <c r="W909" s="304">
        <f t="shared" ca="1" si="410"/>
        <v>59.675196275603341</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2.3597576247431133</v>
      </c>
      <c r="AH909" s="304">
        <f t="shared" ca="1" si="434"/>
        <v>-7.3900797676360837</v>
      </c>
    </row>
    <row r="910" spans="1:34" x14ac:dyDescent="0.2">
      <c r="A910" s="347">
        <f t="shared" ca="1" si="412"/>
        <v>1E-4</v>
      </c>
      <c r="B910" s="304">
        <f t="shared" ca="1" si="413"/>
        <v>34.719900000000841</v>
      </c>
      <c r="D910" s="306">
        <f t="shared" ca="1" si="414"/>
        <v>-0.81719333512760839</v>
      </c>
      <c r="E910" s="307">
        <f t="shared" ca="1" si="415"/>
        <v>-2.4652040822517947</v>
      </c>
      <c r="F910" s="304">
        <f t="shared" ca="1" si="416"/>
        <v>2.597120735377525</v>
      </c>
      <c r="G910" s="306">
        <f t="shared" ca="1" si="417"/>
        <v>13.581313116862013</v>
      </c>
      <c r="H910" s="307">
        <f t="shared" ca="1" si="418"/>
        <v>-122.0675334919039</v>
      </c>
      <c r="I910" s="304">
        <f t="shared" ca="1" si="419"/>
        <v>122.82074254284302</v>
      </c>
      <c r="J910" s="306">
        <f t="shared" ca="1" si="420"/>
        <v>870.81250275341392</v>
      </c>
      <c r="K910" s="307">
        <f t="shared" ca="1" si="421"/>
        <v>-6.8689407163749907</v>
      </c>
      <c r="L910" s="304">
        <f t="shared" ca="1" si="406"/>
        <v>870.83959332257598</v>
      </c>
      <c r="M910" s="306">
        <f t="shared" ca="1" si="422"/>
        <v>-1.4599913928296142</v>
      </c>
      <c r="N910" s="304">
        <f t="shared" ca="1" si="423"/>
        <v>-83.651344934563539</v>
      </c>
      <c r="P910" s="310">
        <f t="shared" ca="1" si="424"/>
        <v>23</v>
      </c>
      <c r="Q910" s="304">
        <f t="shared" ca="1" si="425"/>
        <v>0</v>
      </c>
      <c r="R910" s="306">
        <f t="shared" ca="1" si="426"/>
        <v>0</v>
      </c>
      <c r="S910" s="307">
        <f t="shared" ca="1" si="427"/>
        <v>8.0749999999999993</v>
      </c>
      <c r="T910" s="304">
        <f t="shared" ca="1" si="407"/>
        <v>79.21575</v>
      </c>
      <c r="U910" s="311">
        <f t="shared" ca="1" si="408"/>
        <v>0</v>
      </c>
      <c r="V910" s="306">
        <f t="shared" ca="1" si="409"/>
        <v>1.2258417343289163</v>
      </c>
      <c r="W910" s="304">
        <f t="shared" ca="1" si="410"/>
        <v>59.675498425238729</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2.3597211646645935</v>
      </c>
      <c r="AH910" s="304">
        <f t="shared" ca="1" si="434"/>
        <v>-7.3901171858332315</v>
      </c>
    </row>
    <row r="911" spans="1:34" x14ac:dyDescent="0.2">
      <c r="A911" s="347">
        <f t="shared" ca="1" si="412"/>
        <v>1E-4</v>
      </c>
      <c r="B911" s="304">
        <f t="shared" ca="1" si="413"/>
        <v>34.720000000000844</v>
      </c>
      <c r="D911" s="306">
        <f t="shared" ca="1" si="414"/>
        <v>-0.81719098563881054</v>
      </c>
      <c r="E911" s="307">
        <f t="shared" ca="1" si="415"/>
        <v>-2.4651661720471738</v>
      </c>
      <c r="F911" s="304">
        <f t="shared" ca="1" si="416"/>
        <v>2.5970840115050278</v>
      </c>
      <c r="G911" s="306">
        <f t="shared" ca="1" si="417"/>
        <v>13.58123139776345</v>
      </c>
      <c r="H911" s="307">
        <f t="shared" ca="1" si="418"/>
        <v>-122.06778000852111</v>
      </c>
      <c r="I911" s="304">
        <f t="shared" ca="1" si="419"/>
        <v>122.82097851136142</v>
      </c>
      <c r="J911" s="306">
        <f t="shared" ca="1" si="420"/>
        <v>870.81250275341392</v>
      </c>
      <c r="K911" s="307">
        <f t="shared" ca="1" si="421"/>
        <v>-6.8811474820500118</v>
      </c>
      <c r="L911" s="304">
        <f t="shared" ca="1" si="406"/>
        <v>870.83968969169882</v>
      </c>
      <c r="M911" s="306">
        <f t="shared" ca="1" si="422"/>
        <v>-1.4599922760447388</v>
      </c>
      <c r="N911" s="304">
        <f t="shared" ca="1" si="423"/>
        <v>-83.651395539062577</v>
      </c>
      <c r="P911" s="310">
        <f t="shared" ca="1" si="424"/>
        <v>23</v>
      </c>
      <c r="Q911" s="304">
        <f t="shared" ca="1" si="425"/>
        <v>0</v>
      </c>
      <c r="R911" s="306">
        <f t="shared" ca="1" si="426"/>
        <v>0</v>
      </c>
      <c r="S911" s="307">
        <f t="shared" ca="1" si="427"/>
        <v>8.0749999999999993</v>
      </c>
      <c r="T911" s="304">
        <f t="shared" ca="1" si="407"/>
        <v>79.21575</v>
      </c>
      <c r="U911" s="311">
        <f t="shared" ca="1" si="408"/>
        <v>0</v>
      </c>
      <c r="V911" s="306">
        <f t="shared" ca="1" si="409"/>
        <v>1.225843230686287</v>
      </c>
      <c r="W911" s="304">
        <f t="shared" ca="1" si="410"/>
        <v>59.675800572567589</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2.3596847048546632</v>
      </c>
      <c r="AH911" s="304">
        <f t="shared" ca="1" si="434"/>
        <v>-7.390154603744735</v>
      </c>
    </row>
    <row r="912" spans="1:34" x14ac:dyDescent="0.2">
      <c r="A912" s="347">
        <f t="shared" ca="1" si="412"/>
        <v>1E-4</v>
      </c>
      <c r="B912" s="304">
        <f t="shared" ca="1" si="413"/>
        <v>34.720100000000848</v>
      </c>
      <c r="D912" s="306">
        <f t="shared" ca="1" si="414"/>
        <v>-0.81718863611606052</v>
      </c>
      <c r="E912" s="307">
        <f t="shared" ca="1" si="415"/>
        <v>-2.4651282621319757</v>
      </c>
      <c r="F912" s="304">
        <f t="shared" ca="1" si="416"/>
        <v>2.5970472879327864</v>
      </c>
      <c r="G912" s="306">
        <f t="shared" ca="1" si="417"/>
        <v>13.581149678899838</v>
      </c>
      <c r="H912" s="307">
        <f t="shared" ca="1" si="418"/>
        <v>-122.06802652134732</v>
      </c>
      <c r="I912" s="304">
        <f t="shared" ca="1" si="419"/>
        <v>122.82121447623385</v>
      </c>
      <c r="J912" s="306">
        <f t="shared" ca="1" si="420"/>
        <v>870.81250275341392</v>
      </c>
      <c r="K912" s="307">
        <f t="shared" ca="1" si="421"/>
        <v>-6.8933542723765049</v>
      </c>
      <c r="L912" s="304">
        <f t="shared" ca="1" si="406"/>
        <v>870.83978623211112</v>
      </c>
      <c r="M912" s="306">
        <f t="shared" ca="1" si="422"/>
        <v>-1.4599931592511557</v>
      </c>
      <c r="N912" s="304">
        <f t="shared" ca="1" si="423"/>
        <v>-83.651446143062699</v>
      </c>
      <c r="P912" s="310">
        <f t="shared" ca="1" si="424"/>
        <v>23</v>
      </c>
      <c r="Q912" s="304">
        <f t="shared" ca="1" si="425"/>
        <v>0</v>
      </c>
      <c r="R912" s="306">
        <f t="shared" ca="1" si="426"/>
        <v>0</v>
      </c>
      <c r="S912" s="307">
        <f t="shared" ca="1" si="427"/>
        <v>8.0749999999999993</v>
      </c>
      <c r="T912" s="304">
        <f t="shared" ca="1" si="407"/>
        <v>79.21575</v>
      </c>
      <c r="U912" s="311">
        <f t="shared" ca="1" si="408"/>
        <v>0</v>
      </c>
      <c r="V912" s="306">
        <f t="shared" ca="1" si="409"/>
        <v>1.2258447270485067</v>
      </c>
      <c r="W912" s="304">
        <f t="shared" ca="1" si="410"/>
        <v>59.676102717589856</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2.3596482453133216</v>
      </c>
      <c r="AH912" s="304">
        <f t="shared" ca="1" si="434"/>
        <v>-7.3901920213706003</v>
      </c>
    </row>
    <row r="913" spans="1:34" x14ac:dyDescent="0.2">
      <c r="A913" s="347">
        <f t="shared" ca="1" si="412"/>
        <v>1E-4</v>
      </c>
      <c r="B913" s="304">
        <f t="shared" ca="1" si="413"/>
        <v>34.720200000000851</v>
      </c>
      <c r="D913" s="306">
        <f t="shared" ca="1" si="414"/>
        <v>-0.8171862865593541</v>
      </c>
      <c r="E913" s="307">
        <f t="shared" ca="1" si="415"/>
        <v>-2.46509035250621</v>
      </c>
      <c r="F913" s="304">
        <f t="shared" ca="1" si="416"/>
        <v>2.5970105646608097</v>
      </c>
      <c r="G913" s="306">
        <f t="shared" ca="1" si="417"/>
        <v>13.581067960271181</v>
      </c>
      <c r="H913" s="307">
        <f t="shared" ca="1" si="418"/>
        <v>-122.06827303038257</v>
      </c>
      <c r="I913" s="304">
        <f t="shared" ca="1" si="419"/>
        <v>122.82145043746036</v>
      </c>
      <c r="J913" s="306">
        <f t="shared" ca="1" si="420"/>
        <v>870.81250275341392</v>
      </c>
      <c r="K913" s="307">
        <f t="shared" ca="1" si="421"/>
        <v>-6.9055610873540916</v>
      </c>
      <c r="L913" s="304">
        <f t="shared" ca="1" si="406"/>
        <v>870.83988294381402</v>
      </c>
      <c r="M913" s="306">
        <f t="shared" ca="1" si="422"/>
        <v>-1.4599940424488644</v>
      </c>
      <c r="N913" s="304">
        <f t="shared" ca="1" si="423"/>
        <v>-83.651496746563893</v>
      </c>
      <c r="P913" s="310">
        <f t="shared" ca="1" si="424"/>
        <v>23</v>
      </c>
      <c r="Q913" s="304">
        <f t="shared" ca="1" si="425"/>
        <v>0</v>
      </c>
      <c r="R913" s="306">
        <f t="shared" ca="1" si="426"/>
        <v>0</v>
      </c>
      <c r="S913" s="307">
        <f t="shared" ca="1" si="427"/>
        <v>8.0749999999999993</v>
      </c>
      <c r="T913" s="304">
        <f t="shared" ca="1" si="407"/>
        <v>79.21575</v>
      </c>
      <c r="U913" s="311">
        <f t="shared" ca="1" si="408"/>
        <v>0</v>
      </c>
      <c r="V913" s="306">
        <f t="shared" ca="1" si="409"/>
        <v>1.2258462234155756</v>
      </c>
      <c r="W913" s="304">
        <f t="shared" ca="1" si="410"/>
        <v>59.676404860305588</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2.3596117860405759</v>
      </c>
      <c r="AH913" s="304">
        <f t="shared" ca="1" si="434"/>
        <v>-7.3902294387108185</v>
      </c>
    </row>
    <row r="914" spans="1:34" x14ac:dyDescent="0.2">
      <c r="A914" s="347">
        <f t="shared" ca="1" si="412"/>
        <v>1E-4</v>
      </c>
      <c r="B914" s="304">
        <f t="shared" ca="1" si="413"/>
        <v>34.720300000000854</v>
      </c>
      <c r="D914" s="306">
        <f t="shared" ca="1" si="414"/>
        <v>-0.81718393696869729</v>
      </c>
      <c r="E914" s="307">
        <f t="shared" ca="1" si="415"/>
        <v>-2.4650524431698688</v>
      </c>
      <c r="F914" s="304">
        <f t="shared" ca="1" si="416"/>
        <v>2.5969738416890915</v>
      </c>
      <c r="G914" s="306">
        <f t="shared" ca="1" si="417"/>
        <v>13.580986241877484</v>
      </c>
      <c r="H914" s="307">
        <f t="shared" ca="1" si="418"/>
        <v>-122.06851953562689</v>
      </c>
      <c r="I914" s="304">
        <f t="shared" ca="1" si="419"/>
        <v>122.82168639504096</v>
      </c>
      <c r="J914" s="306">
        <f t="shared" ca="1" si="420"/>
        <v>870.81250275341392</v>
      </c>
      <c r="K914" s="307">
        <f t="shared" ca="1" si="421"/>
        <v>-6.9177679269823917</v>
      </c>
      <c r="L914" s="304">
        <f t="shared" ca="1" si="406"/>
        <v>870.83997982680842</v>
      </c>
      <c r="M914" s="306">
        <f t="shared" ca="1" si="422"/>
        <v>-1.4599949256378657</v>
      </c>
      <c r="N914" s="304">
        <f t="shared" ca="1" si="423"/>
        <v>-83.651547349566172</v>
      </c>
      <c r="P914" s="310">
        <f t="shared" ca="1" si="424"/>
        <v>23</v>
      </c>
      <c r="Q914" s="304">
        <f t="shared" ca="1" si="425"/>
        <v>0</v>
      </c>
      <c r="R914" s="306">
        <f t="shared" ca="1" si="426"/>
        <v>0</v>
      </c>
      <c r="S914" s="307">
        <f t="shared" ca="1" si="427"/>
        <v>8.0749999999999993</v>
      </c>
      <c r="T914" s="304">
        <f t="shared" ca="1" si="407"/>
        <v>79.21575</v>
      </c>
      <c r="U914" s="311">
        <f t="shared" ca="1" si="408"/>
        <v>0</v>
      </c>
      <c r="V914" s="306">
        <f t="shared" ca="1" si="409"/>
        <v>1.2258477197874931</v>
      </c>
      <c r="W914" s="304">
        <f t="shared" ca="1" si="410"/>
        <v>59.676707000714707</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2.3595753270364135</v>
      </c>
      <c r="AH914" s="304">
        <f t="shared" ca="1" si="434"/>
        <v>-7.3902668557653985</v>
      </c>
    </row>
    <row r="915" spans="1:34" x14ac:dyDescent="0.2">
      <c r="A915" s="347">
        <f t="shared" ca="1" si="412"/>
        <v>1E-4</v>
      </c>
      <c r="B915" s="304">
        <f t="shared" ca="1" si="413"/>
        <v>34.720400000000858</v>
      </c>
      <c r="D915" s="306">
        <f t="shared" ca="1" si="414"/>
        <v>-0.81718158734408575</v>
      </c>
      <c r="E915" s="307">
        <f t="shared" ca="1" si="415"/>
        <v>-2.4650145341229601</v>
      </c>
      <c r="F915" s="304">
        <f t="shared" ca="1" si="416"/>
        <v>2.5969371190176389</v>
      </c>
      <c r="G915" s="306">
        <f t="shared" ca="1" si="417"/>
        <v>13.58090452371875</v>
      </c>
      <c r="H915" s="307">
        <f t="shared" ca="1" si="418"/>
        <v>-122.06876603708031</v>
      </c>
      <c r="I915" s="304">
        <f t="shared" ca="1" si="419"/>
        <v>122.8219223489757</v>
      </c>
      <c r="J915" s="306">
        <f t="shared" ca="1" si="420"/>
        <v>870.81250275341392</v>
      </c>
      <c r="K915" s="307">
        <f t="shared" ca="1" si="421"/>
        <v>-6.929974791261027</v>
      </c>
      <c r="L915" s="304">
        <f t="shared" ca="1" si="406"/>
        <v>870.84007688109534</v>
      </c>
      <c r="M915" s="306">
        <f t="shared" ca="1" si="422"/>
        <v>-1.4599958088181593</v>
      </c>
      <c r="N915" s="304">
        <f t="shared" ca="1" si="423"/>
        <v>-83.651597952069551</v>
      </c>
      <c r="P915" s="310">
        <f t="shared" ca="1" si="424"/>
        <v>23</v>
      </c>
      <c r="Q915" s="304">
        <f t="shared" ca="1" si="425"/>
        <v>0</v>
      </c>
      <c r="R915" s="306">
        <f t="shared" ca="1" si="426"/>
        <v>0</v>
      </c>
      <c r="S915" s="307">
        <f t="shared" ca="1" si="427"/>
        <v>8.0749999999999993</v>
      </c>
      <c r="T915" s="304">
        <f t="shared" ca="1" si="407"/>
        <v>79.21575</v>
      </c>
      <c r="U915" s="311">
        <f t="shared" ca="1" si="408"/>
        <v>0</v>
      </c>
      <c r="V915" s="306">
        <f t="shared" ca="1" si="409"/>
        <v>1.2258492161642605</v>
      </c>
      <c r="W915" s="304">
        <f t="shared" ca="1" si="410"/>
        <v>59.677009138817333</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2.3595388683008522</v>
      </c>
      <c r="AH915" s="304">
        <f t="shared" ca="1" si="434"/>
        <v>-7.3903042725343298</v>
      </c>
    </row>
    <row r="916" spans="1:34" x14ac:dyDescent="0.2">
      <c r="A916" s="347">
        <f t="shared" ca="1" si="412"/>
        <v>1E-4</v>
      </c>
      <c r="B916" s="304">
        <f t="shared" ca="1" si="413"/>
        <v>34.720500000000861</v>
      </c>
      <c r="D916" s="306">
        <f t="shared" ca="1" si="414"/>
        <v>-0.8171792376855247</v>
      </c>
      <c r="E916" s="307">
        <f t="shared" ca="1" si="415"/>
        <v>-2.4649766253654706</v>
      </c>
      <c r="F916" s="304">
        <f t="shared" ca="1" si="416"/>
        <v>2.5969003966464403</v>
      </c>
      <c r="G916" s="306">
        <f t="shared" ca="1" si="417"/>
        <v>13.580822805794982</v>
      </c>
      <c r="H916" s="307">
        <f t="shared" ca="1" si="418"/>
        <v>-122.06901253474284</v>
      </c>
      <c r="I916" s="304">
        <f t="shared" ca="1" si="419"/>
        <v>122.82215829926457</v>
      </c>
      <c r="J916" s="306">
        <f t="shared" ca="1" si="420"/>
        <v>870.81250275341392</v>
      </c>
      <c r="K916" s="307">
        <f t="shared" ca="1" si="421"/>
        <v>-6.9421816801896181</v>
      </c>
      <c r="L916" s="304">
        <f t="shared" ca="1" si="406"/>
        <v>870.8401741066757</v>
      </c>
      <c r="M916" s="306">
        <f t="shared" ca="1" si="422"/>
        <v>-1.4599966919897451</v>
      </c>
      <c r="N916" s="304">
        <f t="shared" ca="1" si="423"/>
        <v>-83.651648554074001</v>
      </c>
      <c r="P916" s="310">
        <f t="shared" ca="1" si="424"/>
        <v>23</v>
      </c>
      <c r="Q916" s="304">
        <f t="shared" ca="1" si="425"/>
        <v>0</v>
      </c>
      <c r="R916" s="306">
        <f t="shared" ca="1" si="426"/>
        <v>0</v>
      </c>
      <c r="S916" s="307">
        <f t="shared" ca="1" si="427"/>
        <v>8.0749999999999993</v>
      </c>
      <c r="T916" s="304">
        <f t="shared" ca="1" si="407"/>
        <v>79.21575</v>
      </c>
      <c r="U916" s="311">
        <f t="shared" ca="1" si="408"/>
        <v>0</v>
      </c>
      <c r="V916" s="306">
        <f t="shared" ca="1" si="409"/>
        <v>1.2258507125458762</v>
      </c>
      <c r="W916" s="304">
        <f t="shared" ca="1" si="410"/>
        <v>59.677311274613309</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2.3595024098338735</v>
      </c>
      <c r="AH916" s="304">
        <f t="shared" ca="1" si="434"/>
        <v>-7.3903416890176272</v>
      </c>
    </row>
    <row r="917" spans="1:34" x14ac:dyDescent="0.2">
      <c r="A917" s="347">
        <f t="shared" ca="1" si="412"/>
        <v>1E-4</v>
      </c>
      <c r="B917" s="304">
        <f t="shared" ca="1" si="413"/>
        <v>34.720600000000864</v>
      </c>
      <c r="D917" s="306">
        <f t="shared" ca="1" si="414"/>
        <v>-0.81717688799301347</v>
      </c>
      <c r="E917" s="307">
        <f t="shared" ca="1" si="415"/>
        <v>-2.4649387168974197</v>
      </c>
      <c r="F917" s="304">
        <f t="shared" ca="1" si="416"/>
        <v>2.5968636745755145</v>
      </c>
      <c r="G917" s="306">
        <f t="shared" ca="1" si="417"/>
        <v>13.580741088106183</v>
      </c>
      <c r="H917" s="307">
        <f t="shared" ca="1" si="418"/>
        <v>-122.06925902861452</v>
      </c>
      <c r="I917" s="304">
        <f t="shared" ca="1" si="419"/>
        <v>122.82239424590763</v>
      </c>
      <c r="J917" s="306">
        <f t="shared" ca="1" si="420"/>
        <v>870.81250275341392</v>
      </c>
      <c r="K917" s="307">
        <f t="shared" ca="1" si="421"/>
        <v>-6.9543885937677858</v>
      </c>
      <c r="L917" s="304">
        <f t="shared" ca="1" si="406"/>
        <v>870.84027150355053</v>
      </c>
      <c r="M917" s="306">
        <f t="shared" ca="1" si="422"/>
        <v>-1.4599975751526237</v>
      </c>
      <c r="N917" s="304">
        <f t="shared" ca="1" si="423"/>
        <v>-83.651699155579564</v>
      </c>
      <c r="P917" s="310">
        <f t="shared" ca="1" si="424"/>
        <v>23</v>
      </c>
      <c r="Q917" s="304">
        <f t="shared" ca="1" si="425"/>
        <v>0</v>
      </c>
      <c r="R917" s="306">
        <f t="shared" ca="1" si="426"/>
        <v>0</v>
      </c>
      <c r="S917" s="307">
        <f t="shared" ca="1" si="427"/>
        <v>8.0749999999999993</v>
      </c>
      <c r="T917" s="304">
        <f t="shared" ca="1" si="407"/>
        <v>79.21575</v>
      </c>
      <c r="U917" s="311">
        <f t="shared" ca="1" si="408"/>
        <v>0</v>
      </c>
      <c r="V917" s="306">
        <f t="shared" ca="1" si="409"/>
        <v>1.2258522089323405</v>
      </c>
      <c r="W917" s="304">
        <f t="shared" ca="1" si="410"/>
        <v>59.677613408102694</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2.3594659516354968</v>
      </c>
      <c r="AH917" s="304">
        <f t="shared" ca="1" si="434"/>
        <v>-7.3903791052152714</v>
      </c>
    </row>
    <row r="918" spans="1:34" x14ac:dyDescent="0.2">
      <c r="A918" s="347">
        <f t="shared" ca="1" si="412"/>
        <v>1E-4</v>
      </c>
      <c r="B918" s="304">
        <f t="shared" ca="1" si="413"/>
        <v>34.720700000000868</v>
      </c>
      <c r="D918" s="306">
        <f t="shared" ca="1" si="414"/>
        <v>-0.81717453826655129</v>
      </c>
      <c r="E918" s="307">
        <f t="shared" ca="1" si="415"/>
        <v>-2.4649008087188005</v>
      </c>
      <c r="F918" s="304">
        <f t="shared" ca="1" si="416"/>
        <v>2.5968269528048551</v>
      </c>
      <c r="G918" s="306">
        <f t="shared" ca="1" si="417"/>
        <v>13.580659370652358</v>
      </c>
      <c r="H918" s="307">
        <f t="shared" ca="1" si="418"/>
        <v>-122.06950551869539</v>
      </c>
      <c r="I918" s="304">
        <f t="shared" ca="1" si="419"/>
        <v>122.8226301889049</v>
      </c>
      <c r="J918" s="306">
        <f t="shared" ca="1" si="420"/>
        <v>870.81250275341392</v>
      </c>
      <c r="K918" s="307">
        <f t="shared" ca="1" si="421"/>
        <v>-6.9665955319951509</v>
      </c>
      <c r="L918" s="304">
        <f t="shared" ca="1" si="406"/>
        <v>870.84036907172083</v>
      </c>
      <c r="M918" s="306">
        <f t="shared" ca="1" si="422"/>
        <v>-1.4599984583067951</v>
      </c>
      <c r="N918" s="304">
        <f t="shared" ca="1" si="423"/>
        <v>-83.651749756586241</v>
      </c>
      <c r="P918" s="310">
        <f t="shared" ca="1" si="424"/>
        <v>23</v>
      </c>
      <c r="Q918" s="304">
        <f t="shared" ca="1" si="425"/>
        <v>0</v>
      </c>
      <c r="R918" s="306">
        <f t="shared" ca="1" si="426"/>
        <v>0</v>
      </c>
      <c r="S918" s="307">
        <f t="shared" ca="1" si="427"/>
        <v>8.0749999999999993</v>
      </c>
      <c r="T918" s="304">
        <f t="shared" ca="1" si="407"/>
        <v>79.21575</v>
      </c>
      <c r="U918" s="311">
        <f t="shared" ca="1" si="408"/>
        <v>0</v>
      </c>
      <c r="V918" s="306">
        <f t="shared" ca="1" si="409"/>
        <v>1.225853705323654</v>
      </c>
      <c r="W918" s="304">
        <f t="shared" ca="1" si="410"/>
        <v>59.677915539285515</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2.3594294937057185</v>
      </c>
      <c r="AH918" s="304">
        <f t="shared" ca="1" si="434"/>
        <v>-7.3904165211272694</v>
      </c>
    </row>
    <row r="919" spans="1:34" x14ac:dyDescent="0.2">
      <c r="A919" s="347">
        <f t="shared" ca="1" si="412"/>
        <v>1E-4</v>
      </c>
      <c r="B919" s="304">
        <f t="shared" ca="1" si="413"/>
        <v>34.720800000000871</v>
      </c>
      <c r="D919" s="306">
        <f t="shared" ca="1" si="414"/>
        <v>-0.8171721885061406</v>
      </c>
      <c r="E919" s="307">
        <f t="shared" ca="1" si="415"/>
        <v>-2.4648629008296083</v>
      </c>
      <c r="F919" s="304">
        <f t="shared" ca="1" si="416"/>
        <v>2.5967902313344577</v>
      </c>
      <c r="G919" s="306">
        <f t="shared" ca="1" si="417"/>
        <v>13.580577653433506</v>
      </c>
      <c r="H919" s="307">
        <f t="shared" ca="1" si="418"/>
        <v>-122.06975200498547</v>
      </c>
      <c r="I919" s="304">
        <f t="shared" ca="1" si="419"/>
        <v>122.82286612825639</v>
      </c>
      <c r="J919" s="306">
        <f t="shared" ca="1" si="420"/>
        <v>870.81250275341392</v>
      </c>
      <c r="K919" s="307">
        <f t="shared" ca="1" si="421"/>
        <v>-6.978802494871335</v>
      </c>
      <c r="L919" s="304">
        <f t="shared" ca="1" si="406"/>
        <v>870.84046681118753</v>
      </c>
      <c r="M919" s="306">
        <f t="shared" ca="1" si="422"/>
        <v>-1.4599993414522594</v>
      </c>
      <c r="N919" s="304">
        <f t="shared" ca="1" si="423"/>
        <v>-83.651800357094046</v>
      </c>
      <c r="P919" s="310">
        <f t="shared" ca="1" si="424"/>
        <v>23</v>
      </c>
      <c r="Q919" s="304">
        <f t="shared" ca="1" si="425"/>
        <v>0</v>
      </c>
      <c r="R919" s="306">
        <f t="shared" ca="1" si="426"/>
        <v>0</v>
      </c>
      <c r="S919" s="307">
        <f t="shared" ca="1" si="427"/>
        <v>8.0749999999999993</v>
      </c>
      <c r="T919" s="304">
        <f t="shared" ca="1" si="407"/>
        <v>79.21575</v>
      </c>
      <c r="U919" s="311">
        <f t="shared" ca="1" si="408"/>
        <v>0</v>
      </c>
      <c r="V919" s="306">
        <f t="shared" ca="1" si="409"/>
        <v>1.2258552017198168</v>
      </c>
      <c r="W919" s="304">
        <f t="shared" ca="1" si="410"/>
        <v>59.678217668161757</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2.3593930360445317</v>
      </c>
      <c r="AH919" s="304">
        <f t="shared" ca="1" si="434"/>
        <v>-7.3904539367536248</v>
      </c>
    </row>
    <row r="920" spans="1:34" x14ac:dyDescent="0.2">
      <c r="A920" s="347">
        <f t="shared" ca="1" si="412"/>
        <v>1E-4</v>
      </c>
      <c r="B920" s="304">
        <f t="shared" ca="1" si="413"/>
        <v>34.720900000000874</v>
      </c>
      <c r="D920" s="306">
        <f t="shared" ca="1" si="414"/>
        <v>-0.81716983871178106</v>
      </c>
      <c r="E920" s="307">
        <f t="shared" ca="1" si="415"/>
        <v>-2.4648249932298469</v>
      </c>
      <c r="F920" s="304">
        <f t="shared" ca="1" si="416"/>
        <v>2.5967535101643269</v>
      </c>
      <c r="G920" s="306">
        <f t="shared" ca="1" si="417"/>
        <v>13.580495936449635</v>
      </c>
      <c r="H920" s="307">
        <f t="shared" ca="1" si="418"/>
        <v>-122.0699984874848</v>
      </c>
      <c r="I920" s="304">
        <f t="shared" ca="1" si="419"/>
        <v>122.82310206396215</v>
      </c>
      <c r="J920" s="306">
        <f t="shared" ca="1" si="420"/>
        <v>870.81250275341392</v>
      </c>
      <c r="K920" s="307">
        <f t="shared" ca="1" si="421"/>
        <v>-6.9910094823959588</v>
      </c>
      <c r="L920" s="304">
        <f t="shared" ca="1" si="406"/>
        <v>870.84056472195152</v>
      </c>
      <c r="M920" s="306">
        <f t="shared" ca="1" si="422"/>
        <v>-1.4600002245890167</v>
      </c>
      <c r="N920" s="304">
        <f t="shared" ca="1" si="423"/>
        <v>-83.651850957102965</v>
      </c>
      <c r="P920" s="310">
        <f t="shared" ca="1" si="424"/>
        <v>23</v>
      </c>
      <c r="Q920" s="304">
        <f t="shared" ca="1" si="425"/>
        <v>0</v>
      </c>
      <c r="R920" s="306">
        <f t="shared" ca="1" si="426"/>
        <v>0</v>
      </c>
      <c r="S920" s="307">
        <f t="shared" ca="1" si="427"/>
        <v>8.0749999999999993</v>
      </c>
      <c r="T920" s="304">
        <f t="shared" ca="1" si="407"/>
        <v>79.21575</v>
      </c>
      <c r="U920" s="311">
        <f t="shared" ca="1" si="408"/>
        <v>0</v>
      </c>
      <c r="V920" s="306">
        <f t="shared" ca="1" si="409"/>
        <v>1.2258566981208281</v>
      </c>
      <c r="W920" s="304">
        <f t="shared" ca="1" si="410"/>
        <v>59.678519794731386</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2.3593565786519415</v>
      </c>
      <c r="AH920" s="304">
        <f t="shared" ca="1" si="434"/>
        <v>-7.3904913520943358</v>
      </c>
    </row>
    <row r="921" spans="1:34" x14ac:dyDescent="0.2">
      <c r="A921" s="347">
        <f t="shared" ca="1" si="412"/>
        <v>1E-4</v>
      </c>
      <c r="B921" s="304">
        <f t="shared" ca="1" si="413"/>
        <v>34.721000000000878</v>
      </c>
      <c r="D921" s="306">
        <f t="shared" ca="1" si="414"/>
        <v>-0.8171674888834739</v>
      </c>
      <c r="E921" s="307">
        <f t="shared" ca="1" si="415"/>
        <v>-2.4647870859195189</v>
      </c>
      <c r="F921" s="304">
        <f t="shared" ca="1" si="416"/>
        <v>2.5967167892944651</v>
      </c>
      <c r="G921" s="306">
        <f t="shared" ca="1" si="417"/>
        <v>13.580414219700748</v>
      </c>
      <c r="H921" s="307">
        <f t="shared" ca="1" si="418"/>
        <v>-122.07024496619339</v>
      </c>
      <c r="I921" s="304">
        <f t="shared" ca="1" si="419"/>
        <v>122.8233379960222</v>
      </c>
      <c r="J921" s="306">
        <f t="shared" ca="1" si="420"/>
        <v>870.81250275341392</v>
      </c>
      <c r="K921" s="307">
        <f t="shared" ca="1" si="421"/>
        <v>-7.003216494568643</v>
      </c>
      <c r="L921" s="304">
        <f t="shared" ca="1" si="406"/>
        <v>870.84066280401396</v>
      </c>
      <c r="M921" s="306">
        <f t="shared" ca="1" si="422"/>
        <v>-1.4600011077170671</v>
      </c>
      <c r="N921" s="304">
        <f t="shared" ca="1" si="423"/>
        <v>-83.651901556613041</v>
      </c>
      <c r="P921" s="310">
        <f t="shared" ca="1" si="424"/>
        <v>23</v>
      </c>
      <c r="Q921" s="304">
        <f t="shared" ca="1" si="425"/>
        <v>0</v>
      </c>
      <c r="R921" s="306">
        <f t="shared" ca="1" si="426"/>
        <v>0</v>
      </c>
      <c r="S921" s="307">
        <f t="shared" ca="1" si="427"/>
        <v>8.0749999999999993</v>
      </c>
      <c r="T921" s="304">
        <f t="shared" ca="1" si="407"/>
        <v>79.21575</v>
      </c>
      <c r="U921" s="311">
        <f t="shared" ca="1" si="408"/>
        <v>0</v>
      </c>
      <c r="V921" s="306">
        <f t="shared" ca="1" si="409"/>
        <v>1.2258581945266882</v>
      </c>
      <c r="W921" s="304">
        <f t="shared" ca="1" si="410"/>
        <v>59.678821918994437</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2.3593201215279507</v>
      </c>
      <c r="AH921" s="304">
        <f t="shared" ca="1" si="434"/>
        <v>-7.390528767149398</v>
      </c>
    </row>
    <row r="922" spans="1:34" x14ac:dyDescent="0.2">
      <c r="A922" s="347">
        <f t="shared" ca="1" si="412"/>
        <v>1E-4</v>
      </c>
      <c r="B922" s="304">
        <f t="shared" ca="1" si="413"/>
        <v>34.721100000000881</v>
      </c>
      <c r="D922" s="306">
        <f t="shared" ca="1" si="414"/>
        <v>-0.81716513902122001</v>
      </c>
      <c r="E922" s="307">
        <f t="shared" ca="1" si="415"/>
        <v>-2.4647491788986198</v>
      </c>
      <c r="F922" s="304">
        <f t="shared" ca="1" si="416"/>
        <v>2.596680068724869</v>
      </c>
      <c r="G922" s="306">
        <f t="shared" ca="1" si="417"/>
        <v>13.580332503186845</v>
      </c>
      <c r="H922" s="307">
        <f t="shared" ca="1" si="418"/>
        <v>-122.07049144111127</v>
      </c>
      <c r="I922" s="304">
        <f t="shared" ca="1" si="419"/>
        <v>122.82357392443657</v>
      </c>
      <c r="J922" s="306">
        <f t="shared" ca="1" si="420"/>
        <v>870.81250275341392</v>
      </c>
      <c r="K922" s="307">
        <f t="shared" ca="1" si="421"/>
        <v>-7.0154235313890085</v>
      </c>
      <c r="L922" s="304">
        <f t="shared" ca="1" si="406"/>
        <v>870.84076105737574</v>
      </c>
      <c r="M922" s="306">
        <f t="shared" ca="1" si="422"/>
        <v>-1.4600019908364108</v>
      </c>
      <c r="N922" s="304">
        <f t="shared" ca="1" si="423"/>
        <v>-83.65195215562423</v>
      </c>
      <c r="P922" s="310">
        <f t="shared" ca="1" si="424"/>
        <v>23</v>
      </c>
      <c r="Q922" s="304">
        <f t="shared" ca="1" si="425"/>
        <v>0</v>
      </c>
      <c r="R922" s="306">
        <f t="shared" ca="1" si="426"/>
        <v>0</v>
      </c>
      <c r="S922" s="307">
        <f t="shared" ca="1" si="427"/>
        <v>8.0749999999999993</v>
      </c>
      <c r="T922" s="304">
        <f t="shared" ca="1" si="407"/>
        <v>79.21575</v>
      </c>
      <c r="U922" s="311">
        <f t="shared" ca="1" si="408"/>
        <v>0</v>
      </c>
      <c r="V922" s="306">
        <f t="shared" ca="1" si="409"/>
        <v>1.2258596909373969</v>
      </c>
      <c r="W922" s="304">
        <f t="shared" ca="1" si="410"/>
        <v>59.679124040950853</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2.3592836646725557</v>
      </c>
      <c r="AH922" s="304">
        <f t="shared" ca="1" si="434"/>
        <v>-7.3905661819188166</v>
      </c>
    </row>
    <row r="923" spans="1:34" x14ac:dyDescent="0.2">
      <c r="A923" s="347">
        <f t="shared" ca="1" si="412"/>
        <v>1E-4</v>
      </c>
      <c r="B923" s="304">
        <f t="shared" ca="1" si="413"/>
        <v>34.721200000000884</v>
      </c>
      <c r="D923" s="306">
        <f t="shared" ca="1" si="414"/>
        <v>-0.81716278912501994</v>
      </c>
      <c r="E923" s="307">
        <f t="shared" ca="1" si="415"/>
        <v>-2.4647112721671585</v>
      </c>
      <c r="F923" s="304">
        <f t="shared" ca="1" si="416"/>
        <v>2.5966433484555469</v>
      </c>
      <c r="G923" s="306">
        <f t="shared" ca="1" si="417"/>
        <v>13.580250786907932</v>
      </c>
      <c r="H923" s="307">
        <f t="shared" ca="1" si="418"/>
        <v>-122.07073791223849</v>
      </c>
      <c r="I923" s="304">
        <f t="shared" ca="1" si="419"/>
        <v>122.82380984920526</v>
      </c>
      <c r="J923" s="306">
        <f t="shared" ca="1" si="420"/>
        <v>870.81250275341392</v>
      </c>
      <c r="K923" s="307">
        <f t="shared" ca="1" si="421"/>
        <v>-7.027630592856676</v>
      </c>
      <c r="L923" s="304">
        <f t="shared" ca="1" si="406"/>
        <v>870.84085948203767</v>
      </c>
      <c r="M923" s="306">
        <f t="shared" ca="1" si="422"/>
        <v>-1.4600028739470481</v>
      </c>
      <c r="N923" s="304">
        <f t="shared" ca="1" si="423"/>
        <v>-83.652002754136589</v>
      </c>
      <c r="P923" s="310">
        <f t="shared" ca="1" si="424"/>
        <v>23</v>
      </c>
      <c r="Q923" s="304">
        <f t="shared" ca="1" si="425"/>
        <v>0</v>
      </c>
      <c r="R923" s="306">
        <f t="shared" ca="1" si="426"/>
        <v>0</v>
      </c>
      <c r="S923" s="307">
        <f t="shared" ca="1" si="427"/>
        <v>8.0749999999999993</v>
      </c>
      <c r="T923" s="304">
        <f t="shared" ca="1" si="407"/>
        <v>79.21575</v>
      </c>
      <c r="U923" s="311">
        <f t="shared" ca="1" si="408"/>
        <v>0</v>
      </c>
      <c r="V923" s="306">
        <f t="shared" ca="1" si="409"/>
        <v>1.2258611873529544</v>
      </c>
      <c r="W923" s="304">
        <f t="shared" ca="1" si="410"/>
        <v>59.67942616060067</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2.3592472080857636</v>
      </c>
      <c r="AH923" s="304">
        <f t="shared" ca="1" si="434"/>
        <v>-7.3906035964025829</v>
      </c>
    </row>
    <row r="924" spans="1:34" x14ac:dyDescent="0.2">
      <c r="A924" s="347">
        <f t="shared" ca="1" si="412"/>
        <v>1E-4</v>
      </c>
      <c r="B924" s="304">
        <f t="shared" ca="1" si="413"/>
        <v>34.721300000000888</v>
      </c>
      <c r="D924" s="306">
        <f t="shared" ca="1" si="414"/>
        <v>-0.81716043919487291</v>
      </c>
      <c r="E924" s="307">
        <f t="shared" ca="1" si="415"/>
        <v>-2.4646733657251287</v>
      </c>
      <c r="F924" s="304">
        <f t="shared" ca="1" si="416"/>
        <v>2.596606628486493</v>
      </c>
      <c r="G924" s="306">
        <f t="shared" ca="1" si="417"/>
        <v>13.580169070864013</v>
      </c>
      <c r="H924" s="307">
        <f t="shared" ca="1" si="418"/>
        <v>-122.07098437957505</v>
      </c>
      <c r="I924" s="304">
        <f t="shared" ca="1" si="419"/>
        <v>122.82404577032833</v>
      </c>
      <c r="J924" s="306">
        <f t="shared" ca="1" si="420"/>
        <v>870.81250275341392</v>
      </c>
      <c r="K924" s="307">
        <f t="shared" ca="1" si="421"/>
        <v>-7.0398376789712671</v>
      </c>
      <c r="L924" s="304">
        <f t="shared" ca="1" si="406"/>
        <v>870.84095807800111</v>
      </c>
      <c r="M924" s="306">
        <f t="shared" ca="1" si="422"/>
        <v>-1.4600037570489786</v>
      </c>
      <c r="N924" s="304">
        <f t="shared" ca="1" si="423"/>
        <v>-83.652053352150091</v>
      </c>
      <c r="P924" s="310">
        <f t="shared" ca="1" si="424"/>
        <v>23</v>
      </c>
      <c r="Q924" s="304">
        <f t="shared" ca="1" si="425"/>
        <v>0</v>
      </c>
      <c r="R924" s="306">
        <f t="shared" ca="1" si="426"/>
        <v>0</v>
      </c>
      <c r="S924" s="307">
        <f t="shared" ca="1" si="427"/>
        <v>8.0749999999999993</v>
      </c>
      <c r="T924" s="304">
        <f t="shared" ca="1" si="407"/>
        <v>79.21575</v>
      </c>
      <c r="U924" s="311">
        <f t="shared" ca="1" si="408"/>
        <v>0</v>
      </c>
      <c r="V924" s="306">
        <f t="shared" ca="1" si="409"/>
        <v>1.2258626837733606</v>
      </c>
      <c r="W924" s="304">
        <f t="shared" ca="1" si="410"/>
        <v>59.679728277943852</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2.3592107517675718</v>
      </c>
      <c r="AH924" s="304">
        <f t="shared" ca="1" si="434"/>
        <v>-7.390641010600703</v>
      </c>
    </row>
    <row r="925" spans="1:34" x14ac:dyDescent="0.2">
      <c r="A925" s="347">
        <f t="shared" ca="1" si="412"/>
        <v>1E-4</v>
      </c>
      <c r="B925" s="304">
        <f t="shared" ca="1" si="413"/>
        <v>34.721400000000891</v>
      </c>
      <c r="D925" s="306">
        <f t="shared" ca="1" si="414"/>
        <v>-0.81715808923078348</v>
      </c>
      <c r="E925" s="307">
        <f t="shared" ca="1" si="415"/>
        <v>-2.464635459572535</v>
      </c>
      <c r="F925" s="304">
        <f t="shared" ca="1" si="416"/>
        <v>2.5965699088177132</v>
      </c>
      <c r="G925" s="306">
        <f t="shared" ca="1" si="417"/>
        <v>13.58008735505509</v>
      </c>
      <c r="H925" s="307">
        <f t="shared" ca="1" si="418"/>
        <v>-122.07123084312101</v>
      </c>
      <c r="I925" s="304">
        <f t="shared" ca="1" si="419"/>
        <v>122.82428168780579</v>
      </c>
      <c r="J925" s="306">
        <f t="shared" ca="1" si="420"/>
        <v>870.81250275341392</v>
      </c>
      <c r="K925" s="307">
        <f t="shared" ca="1" si="421"/>
        <v>-7.0520447897324017</v>
      </c>
      <c r="L925" s="304">
        <f t="shared" ca="1" si="406"/>
        <v>870.84105684526662</v>
      </c>
      <c r="M925" s="306">
        <f t="shared" ca="1" si="422"/>
        <v>-1.4600046401422029</v>
      </c>
      <c r="N925" s="304">
        <f t="shared" ca="1" si="423"/>
        <v>-83.652103949664763</v>
      </c>
      <c r="P925" s="310">
        <f t="shared" ca="1" si="424"/>
        <v>23</v>
      </c>
      <c r="Q925" s="304">
        <f t="shared" ca="1" si="425"/>
        <v>0</v>
      </c>
      <c r="R925" s="306">
        <f t="shared" ca="1" si="426"/>
        <v>0</v>
      </c>
      <c r="S925" s="307">
        <f t="shared" ca="1" si="427"/>
        <v>8.0749999999999993</v>
      </c>
      <c r="T925" s="304">
        <f t="shared" ca="1" si="407"/>
        <v>79.21575</v>
      </c>
      <c r="U925" s="311">
        <f t="shared" ca="1" si="408"/>
        <v>0</v>
      </c>
      <c r="V925" s="306">
        <f t="shared" ca="1" si="409"/>
        <v>1.2258641801986156</v>
      </c>
      <c r="W925" s="304">
        <f t="shared" ca="1" si="410"/>
        <v>59.680030392980456</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2.359174295717982</v>
      </c>
      <c r="AH925" s="304">
        <f t="shared" ca="1" si="434"/>
        <v>-7.3906784245131716</v>
      </c>
    </row>
    <row r="926" spans="1:34" x14ac:dyDescent="0.2">
      <c r="A926" s="347">
        <f t="shared" ca="1" si="412"/>
        <v>1E-4</v>
      </c>
      <c r="B926" s="304">
        <f t="shared" ca="1" si="413"/>
        <v>34.721500000000894</v>
      </c>
      <c r="D926" s="306">
        <f t="shared" ca="1" si="414"/>
        <v>-0.81715573923274909</v>
      </c>
      <c r="E926" s="307">
        <f t="shared" ca="1" si="415"/>
        <v>-2.4645975537093721</v>
      </c>
      <c r="F926" s="304">
        <f t="shared" ca="1" si="416"/>
        <v>2.5965331894492012</v>
      </c>
      <c r="G926" s="306">
        <f t="shared" ca="1" si="417"/>
        <v>13.580005639481167</v>
      </c>
      <c r="H926" s="307">
        <f t="shared" ca="1" si="418"/>
        <v>-122.07147730287639</v>
      </c>
      <c r="I926" s="304">
        <f t="shared" ca="1" si="419"/>
        <v>122.82451760163769</v>
      </c>
      <c r="J926" s="306">
        <f t="shared" ca="1" si="420"/>
        <v>870.81250275341392</v>
      </c>
      <c r="K926" s="307">
        <f t="shared" ca="1" si="421"/>
        <v>-7.0642519251397013</v>
      </c>
      <c r="L926" s="304">
        <f t="shared" ca="1" si="406"/>
        <v>870.84115578383546</v>
      </c>
      <c r="M926" s="306">
        <f t="shared" ca="1" si="422"/>
        <v>-1.4600055232267211</v>
      </c>
      <c r="N926" s="304">
        <f t="shared" ca="1" si="423"/>
        <v>-83.652154546680606</v>
      </c>
      <c r="P926" s="310">
        <f t="shared" ca="1" si="424"/>
        <v>23</v>
      </c>
      <c r="Q926" s="304">
        <f t="shared" ca="1" si="425"/>
        <v>0</v>
      </c>
      <c r="R926" s="306">
        <f t="shared" ca="1" si="426"/>
        <v>0</v>
      </c>
      <c r="S926" s="307">
        <f t="shared" ca="1" si="427"/>
        <v>8.0749999999999993</v>
      </c>
      <c r="T926" s="304">
        <f t="shared" ca="1" si="407"/>
        <v>79.21575</v>
      </c>
      <c r="U926" s="311">
        <f t="shared" ca="1" si="408"/>
        <v>0</v>
      </c>
      <c r="V926" s="306">
        <f t="shared" ca="1" si="409"/>
        <v>1.2258656766287195</v>
      </c>
      <c r="W926" s="304">
        <f t="shared" ca="1" si="410"/>
        <v>59.680332505710439</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2.3591378399369916</v>
      </c>
      <c r="AH926" s="304">
        <f t="shared" ca="1" si="434"/>
        <v>-7.3907158381399949</v>
      </c>
    </row>
    <row r="927" spans="1:34" x14ac:dyDescent="0.2">
      <c r="A927" s="347">
        <f t="shared" ca="1" si="412"/>
        <v>1E-4</v>
      </c>
      <c r="B927" s="304">
        <f t="shared" ca="1" si="413"/>
        <v>34.721600000000898</v>
      </c>
      <c r="D927" s="306">
        <f t="shared" ca="1" si="414"/>
        <v>-0.81715338920077085</v>
      </c>
      <c r="E927" s="307">
        <f t="shared" ca="1" si="415"/>
        <v>-2.4645596481356433</v>
      </c>
      <c r="F927" s="304">
        <f t="shared" ca="1" si="416"/>
        <v>2.5964964703809619</v>
      </c>
      <c r="G927" s="306">
        <f t="shared" ca="1" si="417"/>
        <v>13.579923924142246</v>
      </c>
      <c r="H927" s="307">
        <f t="shared" ca="1" si="418"/>
        <v>-122.0717237588412</v>
      </c>
      <c r="I927" s="304">
        <f t="shared" ca="1" si="419"/>
        <v>122.82475351182401</v>
      </c>
      <c r="J927" s="306">
        <f t="shared" ca="1" si="420"/>
        <v>870.81250275341392</v>
      </c>
      <c r="K927" s="307">
        <f t="shared" ca="1" si="421"/>
        <v>-7.0764590851927869</v>
      </c>
      <c r="L927" s="304">
        <f t="shared" ca="1" si="406"/>
        <v>870.84125489370842</v>
      </c>
      <c r="M927" s="306">
        <f t="shared" ca="1" si="422"/>
        <v>-1.4600064063025329</v>
      </c>
      <c r="N927" s="304">
        <f t="shared" ca="1" si="423"/>
        <v>-83.652205143197605</v>
      </c>
      <c r="P927" s="310">
        <f t="shared" ca="1" si="424"/>
        <v>23</v>
      </c>
      <c r="Q927" s="304">
        <f t="shared" ca="1" si="425"/>
        <v>0</v>
      </c>
      <c r="R927" s="306">
        <f t="shared" ca="1" si="426"/>
        <v>0</v>
      </c>
      <c r="S927" s="307">
        <f t="shared" ca="1" si="427"/>
        <v>8.0749999999999993</v>
      </c>
      <c r="T927" s="304">
        <f t="shared" ca="1" si="407"/>
        <v>79.21575</v>
      </c>
      <c r="U927" s="311">
        <f t="shared" ca="1" si="408"/>
        <v>0</v>
      </c>
      <c r="V927" s="306">
        <f t="shared" ca="1" si="409"/>
        <v>1.2258671730636717</v>
      </c>
      <c r="W927" s="304">
        <f t="shared" ca="1" si="410"/>
        <v>59.680634616133752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2.359101384424604</v>
      </c>
      <c r="AH927" s="304">
        <f t="shared" ca="1" si="434"/>
        <v>-7.3907532514811694</v>
      </c>
    </row>
    <row r="928" spans="1:34" x14ac:dyDescent="0.2">
      <c r="A928" s="347">
        <f t="shared" ca="1" si="412"/>
        <v>1E-4</v>
      </c>
      <c r="B928" s="304">
        <f t="shared" ca="1" si="413"/>
        <v>34.721700000000901</v>
      </c>
      <c r="D928" s="306">
        <f t="shared" ca="1" si="414"/>
        <v>-0.81715103913485176</v>
      </c>
      <c r="E928" s="307">
        <f t="shared" ca="1" si="415"/>
        <v>-2.4645217428513559</v>
      </c>
      <c r="F928" s="304">
        <f t="shared" ca="1" si="416"/>
        <v>2.5964597516130024</v>
      </c>
      <c r="G928" s="306">
        <f t="shared" ca="1" si="417"/>
        <v>13.579842209038333</v>
      </c>
      <c r="H928" s="307">
        <f t="shared" ca="1" si="418"/>
        <v>-122.07197021101548</v>
      </c>
      <c r="I928" s="304">
        <f t="shared" ca="1" si="419"/>
        <v>122.82498941836482</v>
      </c>
      <c r="J928" s="306">
        <f t="shared" ca="1" si="420"/>
        <v>870.81250275341392</v>
      </c>
      <c r="K928" s="307">
        <f t="shared" ca="1" si="421"/>
        <v>-7.0886662698912799</v>
      </c>
      <c r="L928" s="304">
        <f t="shared" ca="1" si="406"/>
        <v>870.84135417488665</v>
      </c>
      <c r="M928" s="306">
        <f t="shared" ca="1" si="422"/>
        <v>-1.460007289369639</v>
      </c>
      <c r="N928" s="304">
        <f t="shared" ca="1" si="423"/>
        <v>-83.652255739215818</v>
      </c>
      <c r="P928" s="310">
        <f t="shared" ca="1" si="424"/>
        <v>23</v>
      </c>
      <c r="Q928" s="304">
        <f t="shared" ca="1" si="425"/>
        <v>0</v>
      </c>
      <c r="R928" s="306">
        <f t="shared" ca="1" si="426"/>
        <v>0</v>
      </c>
      <c r="S928" s="307">
        <f t="shared" ca="1" si="427"/>
        <v>8.0749999999999993</v>
      </c>
      <c r="T928" s="304">
        <f t="shared" ca="1" si="407"/>
        <v>79.21575</v>
      </c>
      <c r="U928" s="311">
        <f t="shared" ca="1" si="408"/>
        <v>0</v>
      </c>
      <c r="V928" s="306">
        <f t="shared" ca="1" si="409"/>
        <v>1.2258686695034722</v>
      </c>
      <c r="W928" s="304">
        <f t="shared" ca="1" si="410"/>
        <v>59.680936724250444</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2.3590649291808266</v>
      </c>
      <c r="AH928" s="304">
        <f t="shared" ca="1" si="434"/>
        <v>-7.3907906645366879</v>
      </c>
    </row>
    <row r="929" spans="1:34" x14ac:dyDescent="0.2">
      <c r="A929" s="347">
        <f t="shared" ca="1" si="412"/>
        <v>1E-4</v>
      </c>
      <c r="B929" s="304">
        <f t="shared" ca="1" si="413"/>
        <v>34.721800000000904</v>
      </c>
      <c r="D929" s="306">
        <f t="shared" ca="1" si="414"/>
        <v>-0.81714868903498916</v>
      </c>
      <c r="E929" s="307">
        <f t="shared" ca="1" si="415"/>
        <v>-2.4644838378565019</v>
      </c>
      <c r="F929" s="304">
        <f t="shared" ca="1" si="416"/>
        <v>2.5964230331453142</v>
      </c>
      <c r="G929" s="306">
        <f t="shared" ca="1" si="417"/>
        <v>13.579760494169429</v>
      </c>
      <c r="H929" s="307">
        <f t="shared" ca="1" si="418"/>
        <v>-122.07221665939927</v>
      </c>
      <c r="I929" s="304">
        <f t="shared" ca="1" si="419"/>
        <v>122.82522532126013</v>
      </c>
      <c r="J929" s="306">
        <f t="shared" ca="1" si="420"/>
        <v>870.81250275341392</v>
      </c>
      <c r="K929" s="307">
        <f t="shared" ca="1" si="421"/>
        <v>-7.1008734792348003</v>
      </c>
      <c r="L929" s="304">
        <f t="shared" ca="1" si="406"/>
        <v>870.84145362737104</v>
      </c>
      <c r="M929" s="306">
        <f t="shared" ca="1" si="422"/>
        <v>-1.4600081724280392</v>
      </c>
      <c r="N929" s="304">
        <f t="shared" ca="1" si="423"/>
        <v>-83.652306334735215</v>
      </c>
      <c r="P929" s="310">
        <f t="shared" ca="1" si="424"/>
        <v>23</v>
      </c>
      <c r="Q929" s="304">
        <f t="shared" ca="1" si="425"/>
        <v>0</v>
      </c>
      <c r="R929" s="306">
        <f t="shared" ca="1" si="426"/>
        <v>0</v>
      </c>
      <c r="S929" s="307">
        <f t="shared" ca="1" si="427"/>
        <v>8.0749999999999993</v>
      </c>
      <c r="T929" s="304">
        <f t="shared" ca="1" si="407"/>
        <v>79.21575</v>
      </c>
      <c r="U929" s="311">
        <f t="shared" ca="1" si="408"/>
        <v>0</v>
      </c>
      <c r="V929" s="306">
        <f t="shared" ca="1" si="409"/>
        <v>1.2258701659481215</v>
      </c>
      <c r="W929" s="304">
        <f t="shared" ca="1" si="410"/>
        <v>59.681238830060501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2.359028474205652</v>
      </c>
      <c r="AH929" s="304">
        <f t="shared" ca="1" si="434"/>
        <v>-7.3908280773065576</v>
      </c>
    </row>
    <row r="930" spans="1:34" x14ac:dyDescent="0.2">
      <c r="A930" s="347">
        <f t="shared" ca="1" si="412"/>
        <v>1E-4</v>
      </c>
      <c r="B930" s="304">
        <f t="shared" ca="1" si="413"/>
        <v>34.721900000000907</v>
      </c>
      <c r="D930" s="306">
        <f t="shared" ca="1" si="414"/>
        <v>-0.81714633890118615</v>
      </c>
      <c r="E930" s="307">
        <f t="shared" ca="1" si="415"/>
        <v>-2.4644459331510866</v>
      </c>
      <c r="F930" s="304">
        <f t="shared" ca="1" si="416"/>
        <v>2.5963863149779045</v>
      </c>
      <c r="G930" s="306">
        <f t="shared" ca="1" si="417"/>
        <v>13.57967877953554</v>
      </c>
      <c r="H930" s="307">
        <f t="shared" ca="1" si="418"/>
        <v>-122.07246310399259</v>
      </c>
      <c r="I930" s="304">
        <f t="shared" ca="1" si="419"/>
        <v>122.82546122050998</v>
      </c>
      <c r="J930" s="306">
        <f t="shared" ca="1" si="420"/>
        <v>870.81250275341392</v>
      </c>
      <c r="K930" s="307">
        <f t="shared" ca="1" si="421"/>
        <v>-7.1130807132229696</v>
      </c>
      <c r="L930" s="304">
        <f t="shared" ca="1" si="406"/>
        <v>870.84155325116251</v>
      </c>
      <c r="M930" s="306">
        <f t="shared" ca="1" si="422"/>
        <v>-1.4600090554777336</v>
      </c>
      <c r="N930" s="304">
        <f t="shared" ca="1" si="423"/>
        <v>-83.652356929755797</v>
      </c>
      <c r="P930" s="310">
        <f t="shared" ca="1" si="424"/>
        <v>23</v>
      </c>
      <c r="Q930" s="304">
        <f t="shared" ca="1" si="425"/>
        <v>0</v>
      </c>
      <c r="R930" s="306">
        <f t="shared" ca="1" si="426"/>
        <v>0</v>
      </c>
      <c r="S930" s="307">
        <f t="shared" ca="1" si="427"/>
        <v>8.0749999999999993</v>
      </c>
      <c r="T930" s="304">
        <f t="shared" ca="1" si="407"/>
        <v>79.21575</v>
      </c>
      <c r="U930" s="311">
        <f t="shared" ca="1" si="408"/>
        <v>0</v>
      </c>
      <c r="V930" s="306">
        <f t="shared" ca="1" si="409"/>
        <v>1.2258716623976191</v>
      </c>
      <c r="W930" s="304">
        <f t="shared" ca="1" si="410"/>
        <v>59.68154093356393</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2.3589920194990821</v>
      </c>
      <c r="AH930" s="304">
        <f t="shared" ca="1" si="434"/>
        <v>-7.3908654897907748</v>
      </c>
    </row>
    <row r="931" spans="1:34" x14ac:dyDescent="0.2">
      <c r="A931" s="347">
        <f t="shared" ca="1" si="412"/>
        <v>1E-4</v>
      </c>
      <c r="B931" s="304">
        <f t="shared" ca="1" si="413"/>
        <v>34.722000000000911</v>
      </c>
      <c r="D931" s="306">
        <f t="shared" ca="1" si="414"/>
        <v>-0.81714398873344296</v>
      </c>
      <c r="E931" s="307">
        <f t="shared" ca="1" si="415"/>
        <v>-2.4644080287351073</v>
      </c>
      <c r="F931" s="304">
        <f t="shared" ca="1" si="416"/>
        <v>2.5963495971107702</v>
      </c>
      <c r="G931" s="306">
        <f t="shared" ca="1" si="417"/>
        <v>13.579597065136666</v>
      </c>
      <c r="H931" s="307">
        <f t="shared" ca="1" si="418"/>
        <v>-122.07270954479546</v>
      </c>
      <c r="I931" s="304">
        <f t="shared" ca="1" si="419"/>
        <v>122.82569711611437</v>
      </c>
      <c r="J931" s="306">
        <f t="shared" ca="1" si="420"/>
        <v>870.81250275341392</v>
      </c>
      <c r="K931" s="307">
        <f t="shared" ca="1" si="421"/>
        <v>-7.1252879718554087</v>
      </c>
      <c r="L931" s="304">
        <f t="shared" ca="1" si="406"/>
        <v>870.84165304626208</v>
      </c>
      <c r="M931" s="306">
        <f t="shared" ca="1" si="422"/>
        <v>-1.4600099385187226</v>
      </c>
      <c r="N931" s="304">
        <f t="shared" ca="1" si="423"/>
        <v>-83.652407524277606</v>
      </c>
      <c r="P931" s="310">
        <f t="shared" ca="1" si="424"/>
        <v>23</v>
      </c>
      <c r="Q931" s="304">
        <f t="shared" ca="1" si="425"/>
        <v>0</v>
      </c>
      <c r="R931" s="306">
        <f t="shared" ca="1" si="426"/>
        <v>0</v>
      </c>
      <c r="S931" s="307">
        <f t="shared" ca="1" si="427"/>
        <v>8.0749999999999993</v>
      </c>
      <c r="T931" s="304">
        <f t="shared" ca="1" si="407"/>
        <v>79.21575</v>
      </c>
      <c r="U931" s="311">
        <f t="shared" ca="1" si="408"/>
        <v>0</v>
      </c>
      <c r="V931" s="306">
        <f t="shared" ca="1" si="409"/>
        <v>1.2258731588519658</v>
      </c>
      <c r="W931" s="304">
        <f t="shared" ca="1" si="410"/>
        <v>59.681843034760718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2.3589555650611205</v>
      </c>
      <c r="AH931" s="304">
        <f t="shared" ca="1" si="434"/>
        <v>-7.3909029019893415</v>
      </c>
    </row>
    <row r="932" spans="1:34" x14ac:dyDescent="0.2">
      <c r="A932" s="347">
        <f t="shared" ca="1" si="412"/>
        <v>1E-4</v>
      </c>
      <c r="B932" s="304">
        <f t="shared" ca="1" si="413"/>
        <v>34.722100000000914</v>
      </c>
      <c r="D932" s="306">
        <f t="shared" ca="1" si="414"/>
        <v>-0.81714163853175958</v>
      </c>
      <c r="E932" s="307">
        <f t="shared" ca="1" si="415"/>
        <v>-2.4643701246085632</v>
      </c>
      <c r="F932" s="304">
        <f t="shared" ca="1" si="416"/>
        <v>2.5963128795439108</v>
      </c>
      <c r="G932" s="306">
        <f t="shared" ca="1" si="417"/>
        <v>13.579515350972812</v>
      </c>
      <c r="H932" s="307">
        <f t="shared" ca="1" si="418"/>
        <v>-122.07295598180792</v>
      </c>
      <c r="I932" s="304">
        <f t="shared" ca="1" si="419"/>
        <v>122.82593300807333</v>
      </c>
      <c r="J932" s="306">
        <f t="shared" ca="1" si="420"/>
        <v>870.81250275341392</v>
      </c>
      <c r="K932" s="307">
        <f t="shared" ca="1" si="421"/>
        <v>-7.1374952551317392</v>
      </c>
      <c r="L932" s="304">
        <f t="shared" ca="1" si="406"/>
        <v>870.84175301267078</v>
      </c>
      <c r="M932" s="306">
        <f t="shared" ca="1" si="422"/>
        <v>-1.4600108215510061</v>
      </c>
      <c r="N932" s="304">
        <f t="shared" ca="1" si="423"/>
        <v>-83.652458118300629</v>
      </c>
      <c r="P932" s="310">
        <f t="shared" ca="1" si="424"/>
        <v>23</v>
      </c>
      <c r="Q932" s="304">
        <f t="shared" ca="1" si="425"/>
        <v>0</v>
      </c>
      <c r="R932" s="306">
        <f t="shared" ca="1" si="426"/>
        <v>0</v>
      </c>
      <c r="S932" s="307">
        <f t="shared" ca="1" si="427"/>
        <v>8.0749999999999993</v>
      </c>
      <c r="T932" s="304">
        <f t="shared" ca="1" si="407"/>
        <v>79.21575</v>
      </c>
      <c r="U932" s="311">
        <f t="shared" ca="1" si="408"/>
        <v>0</v>
      </c>
      <c r="V932" s="306">
        <f t="shared" ca="1" si="409"/>
        <v>1.2258746553111604</v>
      </c>
      <c r="W932" s="304">
        <f t="shared" ca="1" si="410"/>
        <v>59.68214513365082</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2.3589191108917662</v>
      </c>
      <c r="AH932" s="304">
        <f t="shared" ca="1" si="434"/>
        <v>-7.3909403139022567</v>
      </c>
    </row>
    <row r="933" spans="1:34" x14ac:dyDescent="0.2">
      <c r="A933" s="347">
        <f t="shared" ca="1" si="412"/>
        <v>1E-4</v>
      </c>
      <c r="B933" s="304">
        <f t="shared" ca="1" si="413"/>
        <v>34.722200000000917</v>
      </c>
      <c r="D933" s="306">
        <f t="shared" ca="1" si="414"/>
        <v>-0.81713928829613713</v>
      </c>
      <c r="E933" s="307">
        <f t="shared" ca="1" si="415"/>
        <v>-2.4643322207714631</v>
      </c>
      <c r="F933" s="304">
        <f t="shared" ca="1" si="416"/>
        <v>2.5962761622773352</v>
      </c>
      <c r="G933" s="306">
        <f t="shared" ca="1" si="417"/>
        <v>13.579433637043982</v>
      </c>
      <c r="H933" s="307">
        <f t="shared" ca="1" si="418"/>
        <v>-122.07320241503</v>
      </c>
      <c r="I933" s="304">
        <f t="shared" ca="1" si="419"/>
        <v>122.82616889638693</v>
      </c>
      <c r="J933" s="306">
        <f t="shared" ca="1" si="420"/>
        <v>870.81250275341392</v>
      </c>
      <c r="K933" s="307">
        <f t="shared" ca="1" si="421"/>
        <v>-7.1497025630515809</v>
      </c>
      <c r="L933" s="304">
        <f t="shared" ca="1" si="406"/>
        <v>870.84185315038951</v>
      </c>
      <c r="M933" s="306">
        <f t="shared" ca="1" si="422"/>
        <v>-1.4600117045745842</v>
      </c>
      <c r="N933" s="304">
        <f t="shared" ca="1" si="423"/>
        <v>-83.652508711824865</v>
      </c>
      <c r="P933" s="310">
        <f t="shared" ca="1" si="424"/>
        <v>23</v>
      </c>
      <c r="Q933" s="304">
        <f t="shared" ca="1" si="425"/>
        <v>0</v>
      </c>
      <c r="R933" s="306">
        <f t="shared" ca="1" si="426"/>
        <v>0</v>
      </c>
      <c r="S933" s="307">
        <f t="shared" ca="1" si="427"/>
        <v>8.0749999999999993</v>
      </c>
      <c r="T933" s="304">
        <f t="shared" ca="1" si="407"/>
        <v>79.21575</v>
      </c>
      <c r="U933" s="311">
        <f t="shared" ca="1" si="408"/>
        <v>0</v>
      </c>
      <c r="V933" s="306">
        <f t="shared" ca="1" si="409"/>
        <v>1.2258761517752035</v>
      </c>
      <c r="W933" s="304">
        <f t="shared" ca="1" si="410"/>
        <v>59.68244723023431</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2.3588826569910237</v>
      </c>
      <c r="AH933" s="304">
        <f t="shared" ca="1" si="434"/>
        <v>-7.3909777255295142</v>
      </c>
    </row>
    <row r="934" spans="1:34" x14ac:dyDescent="0.2">
      <c r="A934" s="347">
        <f t="shared" ca="1" si="412"/>
        <v>1E-4</v>
      </c>
      <c r="B934" s="304">
        <f t="shared" ca="1" si="413"/>
        <v>34.722300000000921</v>
      </c>
      <c r="D934" s="306">
        <f t="shared" ca="1" si="414"/>
        <v>-0.81713693802657839</v>
      </c>
      <c r="E934" s="307">
        <f t="shared" ca="1" si="415"/>
        <v>-2.4642943172237972</v>
      </c>
      <c r="F934" s="304">
        <f t="shared" ca="1" si="416"/>
        <v>2.5962394453110353</v>
      </c>
      <c r="G934" s="306">
        <f t="shared" ca="1" si="417"/>
        <v>13.579351923350179</v>
      </c>
      <c r="H934" s="307">
        <f t="shared" ca="1" si="418"/>
        <v>-122.07344884446172</v>
      </c>
      <c r="I934" s="304">
        <f t="shared" ca="1" si="419"/>
        <v>122.82640478105515</v>
      </c>
      <c r="J934" s="306">
        <f t="shared" ca="1" si="420"/>
        <v>870.81250275341392</v>
      </c>
      <c r="K934" s="307">
        <f t="shared" ca="1" si="421"/>
        <v>-7.1619098956145555</v>
      </c>
      <c r="L934" s="304">
        <f t="shared" ca="1" si="406"/>
        <v>870.8419534594193</v>
      </c>
      <c r="M934" s="306">
        <f t="shared" ca="1" si="422"/>
        <v>-1.4600125875894572</v>
      </c>
      <c r="N934" s="304">
        <f t="shared" ca="1" si="423"/>
        <v>-83.652559304850328</v>
      </c>
      <c r="P934" s="310">
        <f t="shared" ca="1" si="424"/>
        <v>23</v>
      </c>
      <c r="Q934" s="304">
        <f t="shared" ca="1" si="425"/>
        <v>0</v>
      </c>
      <c r="R934" s="306">
        <f t="shared" ca="1" si="426"/>
        <v>0</v>
      </c>
      <c r="S934" s="307">
        <f t="shared" ca="1" si="427"/>
        <v>8.0749999999999993</v>
      </c>
      <c r="T934" s="304">
        <f t="shared" ca="1" si="407"/>
        <v>79.21575</v>
      </c>
      <c r="U934" s="311">
        <f t="shared" ca="1" si="408"/>
        <v>0</v>
      </c>
      <c r="V934" s="306">
        <f t="shared" ca="1" si="409"/>
        <v>1.2258776482440952</v>
      </c>
      <c r="W934" s="304">
        <f t="shared" ca="1" si="410"/>
        <v>59.682749324511107</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2.358846203358886</v>
      </c>
      <c r="AH934" s="304">
        <f t="shared" ca="1" si="434"/>
        <v>-7.3910151368711228</v>
      </c>
    </row>
    <row r="935" spans="1:34" x14ac:dyDescent="0.2">
      <c r="A935" s="347">
        <f t="shared" ca="1" si="412"/>
        <v>1E-4</v>
      </c>
      <c r="B935" s="304">
        <f t="shared" ca="1" si="413"/>
        <v>34.722400000000924</v>
      </c>
      <c r="D935" s="306">
        <f t="shared" ca="1" si="414"/>
        <v>-0.81713458772308067</v>
      </c>
      <c r="E935" s="307">
        <f t="shared" ca="1" si="415"/>
        <v>-2.4642564139655745</v>
      </c>
      <c r="F935" s="304">
        <f t="shared" ca="1" si="416"/>
        <v>2.5962027286450189</v>
      </c>
      <c r="G935" s="306">
        <f t="shared" ca="1" si="417"/>
        <v>13.579270209891407</v>
      </c>
      <c r="H935" s="307">
        <f t="shared" ca="1" si="418"/>
        <v>-122.07369527010312</v>
      </c>
      <c r="I935" s="304">
        <f t="shared" ca="1" si="419"/>
        <v>122.82664066207803</v>
      </c>
      <c r="J935" s="306">
        <f t="shared" ca="1" si="420"/>
        <v>870.81250275341392</v>
      </c>
      <c r="K935" s="307">
        <f t="shared" ca="1" si="421"/>
        <v>-7.1741172528202837</v>
      </c>
      <c r="L935" s="304">
        <f t="shared" ca="1" si="406"/>
        <v>870.84205393976106</v>
      </c>
      <c r="M935" s="306">
        <f t="shared" ca="1" si="422"/>
        <v>-1.4600134705956251</v>
      </c>
      <c r="N935" s="304">
        <f t="shared" ca="1" si="423"/>
        <v>-83.652609897377033</v>
      </c>
      <c r="P935" s="310">
        <f t="shared" ca="1" si="424"/>
        <v>23</v>
      </c>
      <c r="Q935" s="304">
        <f t="shared" ca="1" si="425"/>
        <v>0</v>
      </c>
      <c r="R935" s="306">
        <f t="shared" ca="1" si="426"/>
        <v>0</v>
      </c>
      <c r="S935" s="307">
        <f t="shared" ca="1" si="427"/>
        <v>8.0749999999999993</v>
      </c>
      <c r="T935" s="304">
        <f t="shared" ca="1" si="407"/>
        <v>79.21575</v>
      </c>
      <c r="U935" s="311">
        <f t="shared" ca="1" si="408"/>
        <v>0</v>
      </c>
      <c r="V935" s="306">
        <f t="shared" ca="1" si="409"/>
        <v>1.2258791447178348</v>
      </c>
      <c r="W935" s="304">
        <f t="shared" ca="1" si="410"/>
        <v>59.683051416481241</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2.3588097499953626</v>
      </c>
      <c r="AH935" s="304">
        <f t="shared" ca="1" si="434"/>
        <v>-7.3910525479270728</v>
      </c>
    </row>
    <row r="936" spans="1:34" x14ac:dyDescent="0.2">
      <c r="A936" s="347">
        <f t="shared" ca="1" si="412"/>
        <v>1E-4</v>
      </c>
      <c r="B936" s="304">
        <f t="shared" ca="1" si="413"/>
        <v>34.722500000000927</v>
      </c>
      <c r="D936" s="306">
        <f t="shared" ca="1" si="414"/>
        <v>-0.81713223738564611</v>
      </c>
      <c r="E936" s="307">
        <f t="shared" ca="1" si="415"/>
        <v>-2.4642185109967931</v>
      </c>
      <c r="F936" s="304">
        <f t="shared" ca="1" si="416"/>
        <v>2.5961660122792849</v>
      </c>
      <c r="G936" s="306">
        <f t="shared" ca="1" si="417"/>
        <v>13.579188496667667</v>
      </c>
      <c r="H936" s="307">
        <f t="shared" ca="1" si="418"/>
        <v>-122.07394169195422</v>
      </c>
      <c r="I936" s="304">
        <f t="shared" ca="1" si="419"/>
        <v>122.82687653945561</v>
      </c>
      <c r="J936" s="306">
        <f t="shared" ca="1" si="420"/>
        <v>870.81250275341392</v>
      </c>
      <c r="K936" s="307">
        <f t="shared" ca="1" si="421"/>
        <v>-7.1863246346683862</v>
      </c>
      <c r="L936" s="304">
        <f t="shared" ca="1" si="406"/>
        <v>870.84215459141581</v>
      </c>
      <c r="M936" s="306">
        <f t="shared" ca="1" si="422"/>
        <v>-1.4600143535930881</v>
      </c>
      <c r="N936" s="304">
        <f t="shared" ca="1" si="423"/>
        <v>-83.65266048940498</v>
      </c>
      <c r="P936" s="310">
        <f t="shared" ca="1" si="424"/>
        <v>23</v>
      </c>
      <c r="Q936" s="304">
        <f t="shared" ca="1" si="425"/>
        <v>0</v>
      </c>
      <c r="R936" s="306">
        <f t="shared" ca="1" si="426"/>
        <v>0</v>
      </c>
      <c r="S936" s="307">
        <f t="shared" ca="1" si="427"/>
        <v>8.0749999999999993</v>
      </c>
      <c r="T936" s="304">
        <f t="shared" ca="1" si="407"/>
        <v>79.21575</v>
      </c>
      <c r="U936" s="311">
        <f t="shared" ca="1" si="408"/>
        <v>0</v>
      </c>
      <c r="V936" s="306">
        <f t="shared" ca="1" si="409"/>
        <v>1.2258806411964234</v>
      </c>
      <c r="W936" s="304">
        <f t="shared" ca="1" si="410"/>
        <v>59.683353506144748</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2.358773296900452</v>
      </c>
      <c r="AH936" s="304">
        <f t="shared" ca="1" si="434"/>
        <v>-7.3910899586973677</v>
      </c>
    </row>
    <row r="937" spans="1:34" x14ac:dyDescent="0.2">
      <c r="A937" s="347">
        <f t="shared" ca="1" si="412"/>
        <v>1E-4</v>
      </c>
      <c r="B937" s="304">
        <f t="shared" ca="1" si="413"/>
        <v>34.722600000000931</v>
      </c>
      <c r="D937" s="306">
        <f t="shared" ca="1" si="414"/>
        <v>-0.81712988701427691</v>
      </c>
      <c r="E937" s="307">
        <f t="shared" ca="1" si="415"/>
        <v>-2.464180608317446</v>
      </c>
      <c r="F937" s="304">
        <f t="shared" ca="1" si="416"/>
        <v>2.5961292962138276</v>
      </c>
      <c r="G937" s="306">
        <f t="shared" ca="1" si="417"/>
        <v>13.579106783678967</v>
      </c>
      <c r="H937" s="307">
        <f t="shared" ca="1" si="418"/>
        <v>-122.07418811001504</v>
      </c>
      <c r="I937" s="304">
        <f t="shared" ca="1" si="419"/>
        <v>122.82711241318789</v>
      </c>
      <c r="J937" s="306">
        <f t="shared" ca="1" si="420"/>
        <v>870.81250275341392</v>
      </c>
      <c r="K937" s="307">
        <f t="shared" ca="1" si="421"/>
        <v>-7.1985320411584848</v>
      </c>
      <c r="L937" s="304">
        <f t="shared" ca="1" si="406"/>
        <v>870.84225541438457</v>
      </c>
      <c r="M937" s="306">
        <f t="shared" ca="1" si="422"/>
        <v>-1.4600152365818462</v>
      </c>
      <c r="N937" s="304">
        <f t="shared" ca="1" si="423"/>
        <v>-83.652711080934182</v>
      </c>
      <c r="P937" s="310">
        <f t="shared" ca="1" si="424"/>
        <v>23</v>
      </c>
      <c r="Q937" s="304">
        <f t="shared" ca="1" si="425"/>
        <v>0</v>
      </c>
      <c r="R937" s="306">
        <f t="shared" ca="1" si="426"/>
        <v>0</v>
      </c>
      <c r="S937" s="307">
        <f t="shared" ca="1" si="427"/>
        <v>8.0749999999999993</v>
      </c>
      <c r="T937" s="304">
        <f t="shared" ca="1" si="407"/>
        <v>79.21575</v>
      </c>
      <c r="U937" s="311">
        <f t="shared" ca="1" si="408"/>
        <v>0</v>
      </c>
      <c r="V937" s="306">
        <f t="shared" ca="1" si="409"/>
        <v>1.2258821376798597</v>
      </c>
      <c r="W937" s="304">
        <f t="shared" ca="1" si="410"/>
        <v>59.683655593501534</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2.3587368440741487</v>
      </c>
      <c r="AH937" s="304">
        <f t="shared" ca="1" si="434"/>
        <v>-7.391127369182013</v>
      </c>
    </row>
    <row r="938" spans="1:34" x14ac:dyDescent="0.2">
      <c r="A938" s="347">
        <f t="shared" ca="1" si="412"/>
        <v>1E-4</v>
      </c>
      <c r="B938" s="304">
        <f t="shared" ca="1" si="413"/>
        <v>34.722700000000934</v>
      </c>
      <c r="D938" s="306">
        <f t="shared" ca="1" si="414"/>
        <v>-0.81712753660897186</v>
      </c>
      <c r="E938" s="307">
        <f t="shared" ca="1" si="415"/>
        <v>-2.4641427059275474</v>
      </c>
      <c r="F938" s="304">
        <f t="shared" ca="1" si="416"/>
        <v>2.5960925804486599</v>
      </c>
      <c r="G938" s="306">
        <f t="shared" ca="1" si="417"/>
        <v>13.579025070925306</v>
      </c>
      <c r="H938" s="307">
        <f t="shared" ca="1" si="418"/>
        <v>-122.07443452428564</v>
      </c>
      <c r="I938" s="304">
        <f t="shared" ca="1" si="419"/>
        <v>122.82734828327492</v>
      </c>
      <c r="J938" s="306">
        <f t="shared" ca="1" si="420"/>
        <v>870.81250275341392</v>
      </c>
      <c r="K938" s="307">
        <f t="shared" ca="1" si="421"/>
        <v>-7.2107394722902001</v>
      </c>
      <c r="L938" s="304">
        <f t="shared" ca="1" si="406"/>
        <v>870.84235640866814</v>
      </c>
      <c r="M938" s="306">
        <f t="shared" ca="1" si="422"/>
        <v>-1.4600161195618997</v>
      </c>
      <c r="N938" s="304">
        <f t="shared" ca="1" si="423"/>
        <v>-83.65276167196464</v>
      </c>
      <c r="P938" s="310">
        <f t="shared" ca="1" si="424"/>
        <v>23</v>
      </c>
      <c r="Q938" s="304">
        <f t="shared" ca="1" si="425"/>
        <v>0</v>
      </c>
      <c r="R938" s="306">
        <f t="shared" ca="1" si="426"/>
        <v>0</v>
      </c>
      <c r="S938" s="307">
        <f t="shared" ca="1" si="427"/>
        <v>8.0749999999999993</v>
      </c>
      <c r="T938" s="304">
        <f t="shared" ca="1" si="407"/>
        <v>79.21575</v>
      </c>
      <c r="U938" s="311">
        <f t="shared" ca="1" si="408"/>
        <v>0</v>
      </c>
      <c r="V938" s="306">
        <f t="shared" ca="1" si="409"/>
        <v>1.2258836341681445</v>
      </c>
      <c r="W938" s="304">
        <f t="shared" ca="1" si="410"/>
        <v>59.683957678551657</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2.3587003915164662</v>
      </c>
      <c r="AH938" s="304">
        <f t="shared" ca="1" si="434"/>
        <v>-7.3911647793809951</v>
      </c>
    </row>
    <row r="939" spans="1:34" x14ac:dyDescent="0.2">
      <c r="A939" s="347">
        <f t="shared" ca="1" si="412"/>
        <v>1E-4</v>
      </c>
      <c r="B939" s="304">
        <f t="shared" ca="1" si="413"/>
        <v>34.722800000000937</v>
      </c>
      <c r="D939" s="306">
        <f t="shared" ca="1" si="414"/>
        <v>-0.81712518616973218</v>
      </c>
      <c r="E939" s="307">
        <f t="shared" ca="1" si="415"/>
        <v>-2.4641048038270883</v>
      </c>
      <c r="F939" s="304">
        <f t="shared" ca="1" si="416"/>
        <v>2.5960558649837742</v>
      </c>
      <c r="G939" s="306">
        <f t="shared" ca="1" si="417"/>
        <v>13.57894335840669</v>
      </c>
      <c r="H939" s="307">
        <f t="shared" ca="1" si="418"/>
        <v>-122.07468093476602</v>
      </c>
      <c r="I939" s="304">
        <f t="shared" ca="1" si="419"/>
        <v>122.82758414971673</v>
      </c>
      <c r="J939" s="306">
        <f t="shared" ca="1" si="420"/>
        <v>870.81250275341392</v>
      </c>
      <c r="K939" s="307">
        <f t="shared" ca="1" si="421"/>
        <v>-7.2229469280631529</v>
      </c>
      <c r="L939" s="304">
        <f t="shared" ca="1" si="406"/>
        <v>870.84245757426766</v>
      </c>
      <c r="M939" s="306">
        <f t="shared" ca="1" si="422"/>
        <v>-1.4600170025332486</v>
      </c>
      <c r="N939" s="304">
        <f t="shared" ca="1" si="423"/>
        <v>-83.652812262496369</v>
      </c>
      <c r="P939" s="310">
        <f t="shared" ca="1" si="424"/>
        <v>23</v>
      </c>
      <c r="Q939" s="304">
        <f t="shared" ca="1" si="425"/>
        <v>0</v>
      </c>
      <c r="R939" s="306">
        <f t="shared" ca="1" si="426"/>
        <v>0</v>
      </c>
      <c r="S939" s="307">
        <f t="shared" ca="1" si="427"/>
        <v>8.0749999999999993</v>
      </c>
      <c r="T939" s="304">
        <f t="shared" ca="1" si="407"/>
        <v>79.21575</v>
      </c>
      <c r="U939" s="311">
        <f t="shared" ca="1" si="408"/>
        <v>0</v>
      </c>
      <c r="V939" s="306">
        <f t="shared" ca="1" si="409"/>
        <v>1.2258851306612775</v>
      </c>
      <c r="W939" s="304">
        <f t="shared" ca="1" si="410"/>
        <v>59.684259761295102</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2.3586639392273936</v>
      </c>
      <c r="AH939" s="304">
        <f t="shared" ca="1" si="434"/>
        <v>-7.3912021892943232</v>
      </c>
    </row>
    <row r="940" spans="1:34" x14ac:dyDescent="0.2">
      <c r="A940" s="347">
        <f t="shared" ca="1" si="412"/>
        <v>1E-4</v>
      </c>
      <c r="B940" s="304">
        <f t="shared" ca="1" si="413"/>
        <v>34.722900000000941</v>
      </c>
      <c r="D940" s="306">
        <f t="shared" ca="1" si="414"/>
        <v>-0.81712283569655897</v>
      </c>
      <c r="E940" s="307">
        <f t="shared" ca="1" si="415"/>
        <v>-2.4640669020160706</v>
      </c>
      <c r="F940" s="304">
        <f t="shared" ca="1" si="416"/>
        <v>2.5960191498191731</v>
      </c>
      <c r="G940" s="306">
        <f t="shared" ca="1" si="417"/>
        <v>13.578861646123121</v>
      </c>
      <c r="H940" s="307">
        <f t="shared" ca="1" si="418"/>
        <v>-122.07492734145622</v>
      </c>
      <c r="I940" s="304">
        <f t="shared" ca="1" si="419"/>
        <v>122.82782001251333</v>
      </c>
      <c r="J940" s="306">
        <f t="shared" ca="1" si="420"/>
        <v>870.81250275341392</v>
      </c>
      <c r="K940" s="307">
        <f t="shared" ca="1" si="421"/>
        <v>-7.2351544084769639</v>
      </c>
      <c r="L940" s="304">
        <f t="shared" ca="1" si="406"/>
        <v>870.84255891118403</v>
      </c>
      <c r="M940" s="306">
        <f t="shared" ca="1" si="422"/>
        <v>-1.460017885495893</v>
      </c>
      <c r="N940" s="304">
        <f t="shared" ca="1" si="423"/>
        <v>-83.652862852529353</v>
      </c>
      <c r="P940" s="310">
        <f t="shared" ca="1" si="424"/>
        <v>23</v>
      </c>
      <c r="Q940" s="304">
        <f t="shared" ca="1" si="425"/>
        <v>0</v>
      </c>
      <c r="R940" s="306">
        <f t="shared" ca="1" si="426"/>
        <v>0</v>
      </c>
      <c r="S940" s="307">
        <f t="shared" ca="1" si="427"/>
        <v>8.0749999999999993</v>
      </c>
      <c r="T940" s="304">
        <f t="shared" ca="1" si="407"/>
        <v>79.21575</v>
      </c>
      <c r="U940" s="311">
        <f t="shared" ca="1" si="408"/>
        <v>0</v>
      </c>
      <c r="V940" s="306">
        <f t="shared" ca="1" si="409"/>
        <v>1.2258866271592586</v>
      </c>
      <c r="W940" s="304">
        <f t="shared" ca="1" si="410"/>
        <v>59.684561841731856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2.3586274872069373</v>
      </c>
      <c r="AH940" s="304">
        <f t="shared" ca="1" si="434"/>
        <v>-7.3912395989219943</v>
      </c>
    </row>
    <row r="941" spans="1:34" x14ac:dyDescent="0.2">
      <c r="A941" s="347">
        <f t="shared" ca="1" si="412"/>
        <v>1E-4</v>
      </c>
      <c r="B941" s="304">
        <f t="shared" ca="1" si="413"/>
        <v>34.723000000000944</v>
      </c>
      <c r="D941" s="306">
        <f t="shared" ca="1" si="414"/>
        <v>-0.81712048518945402</v>
      </c>
      <c r="E941" s="307">
        <f t="shared" ca="1" si="415"/>
        <v>-2.4640290004944969</v>
      </c>
      <c r="F941" s="304">
        <f t="shared" ca="1" si="416"/>
        <v>2.5959824349548586</v>
      </c>
      <c r="G941" s="306">
        <f t="shared" ca="1" si="417"/>
        <v>13.578779934074602</v>
      </c>
      <c r="H941" s="307">
        <f t="shared" ca="1" si="418"/>
        <v>-122.07517374435626</v>
      </c>
      <c r="I941" s="304">
        <f t="shared" ca="1" si="419"/>
        <v>122.82805587166474</v>
      </c>
      <c r="J941" s="306">
        <f t="shared" ca="1" si="420"/>
        <v>870.81250275341392</v>
      </c>
      <c r="K941" s="307">
        <f t="shared" ca="1" si="421"/>
        <v>-7.2473619135312548</v>
      </c>
      <c r="L941" s="304">
        <f t="shared" ca="1" si="406"/>
        <v>870.84266041941828</v>
      </c>
      <c r="M941" s="306">
        <f t="shared" ca="1" si="422"/>
        <v>-1.4600187684498331</v>
      </c>
      <c r="N941" s="304">
        <f t="shared" ca="1" si="423"/>
        <v>-83.652913442063635</v>
      </c>
      <c r="P941" s="310">
        <f t="shared" ca="1" si="424"/>
        <v>23</v>
      </c>
      <c r="Q941" s="304">
        <f t="shared" ca="1" si="425"/>
        <v>0</v>
      </c>
      <c r="R941" s="306">
        <f t="shared" ca="1" si="426"/>
        <v>0</v>
      </c>
      <c r="S941" s="307">
        <f t="shared" ca="1" si="427"/>
        <v>8.0749999999999993</v>
      </c>
      <c r="T941" s="304">
        <f t="shared" ca="1" si="407"/>
        <v>79.21575</v>
      </c>
      <c r="U941" s="311">
        <f t="shared" ca="1" si="408"/>
        <v>0</v>
      </c>
      <c r="V941" s="306">
        <f t="shared" ca="1" si="409"/>
        <v>1.2258881236620878</v>
      </c>
      <c r="W941" s="304">
        <f t="shared" ca="1" si="410"/>
        <v>59.684863919861904</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2.3585910354550981</v>
      </c>
      <c r="AH941" s="304">
        <f t="shared" ca="1" si="434"/>
        <v>-7.3912770082640078</v>
      </c>
    </row>
    <row r="942" spans="1:34" x14ac:dyDescent="0.2">
      <c r="A942" s="347">
        <f t="shared" ca="1" si="412"/>
        <v>1E-4</v>
      </c>
      <c r="B942" s="304">
        <f t="shared" ca="1" si="413"/>
        <v>34.723100000000947</v>
      </c>
      <c r="D942" s="306">
        <f t="shared" ca="1" si="414"/>
        <v>-0.81711813464841554</v>
      </c>
      <c r="E942" s="307">
        <f t="shared" ca="1" si="415"/>
        <v>-2.463991099262369</v>
      </c>
      <c r="F942" s="304">
        <f t="shared" ca="1" si="416"/>
        <v>2.5959457203908336</v>
      </c>
      <c r="G942" s="306">
        <f t="shared" ca="1" si="417"/>
        <v>13.578698222261137</v>
      </c>
      <c r="H942" s="307">
        <f t="shared" ca="1" si="418"/>
        <v>-122.07542014346619</v>
      </c>
      <c r="I942" s="304">
        <f t="shared" ca="1" si="419"/>
        <v>122.82829172717102</v>
      </c>
      <c r="J942" s="306">
        <f t="shared" ca="1" si="420"/>
        <v>870.81250275341392</v>
      </c>
      <c r="K942" s="307">
        <f t="shared" ca="1" si="421"/>
        <v>-7.2595694432256463</v>
      </c>
      <c r="L942" s="304">
        <f t="shared" ca="1" si="406"/>
        <v>870.84276209897132</v>
      </c>
      <c r="M942" s="306">
        <f t="shared" ca="1" si="422"/>
        <v>-1.4600196513950692</v>
      </c>
      <c r="N942" s="304">
        <f t="shared" ca="1" si="423"/>
        <v>-83.652964031099202</v>
      </c>
      <c r="P942" s="310">
        <f t="shared" ca="1" si="424"/>
        <v>23</v>
      </c>
      <c r="Q942" s="304">
        <f t="shared" ca="1" si="425"/>
        <v>0</v>
      </c>
      <c r="R942" s="306">
        <f t="shared" ca="1" si="426"/>
        <v>0</v>
      </c>
      <c r="S942" s="307">
        <f t="shared" ca="1" si="427"/>
        <v>8.0749999999999993</v>
      </c>
      <c r="T942" s="304">
        <f t="shared" ca="1" si="407"/>
        <v>79.21575</v>
      </c>
      <c r="U942" s="311">
        <f t="shared" ca="1" si="408"/>
        <v>0</v>
      </c>
      <c r="V942" s="306">
        <f t="shared" ca="1" si="409"/>
        <v>1.2258896201697651</v>
      </c>
      <c r="W942" s="304">
        <f t="shared" ca="1" si="410"/>
        <v>59.68516599568526</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2.358554583971876</v>
      </c>
      <c r="AH942" s="304">
        <f t="shared" ca="1" si="434"/>
        <v>-7.39131441732036</v>
      </c>
    </row>
    <row r="943" spans="1:34" x14ac:dyDescent="0.2">
      <c r="A943" s="347">
        <f t="shared" ca="1" si="412"/>
        <v>1E-4</v>
      </c>
      <c r="B943" s="304">
        <f t="shared" ca="1" si="413"/>
        <v>34.723200000000951</v>
      </c>
      <c r="D943" s="306">
        <f t="shared" ca="1" si="414"/>
        <v>-0.81711578407344554</v>
      </c>
      <c r="E943" s="307">
        <f t="shared" ca="1" si="415"/>
        <v>-2.4639531983196843</v>
      </c>
      <c r="F943" s="304">
        <f t="shared" ca="1" si="416"/>
        <v>2.5959090061270951</v>
      </c>
      <c r="G943" s="306">
        <f t="shared" ca="1" si="417"/>
        <v>13.57861651068273</v>
      </c>
      <c r="H943" s="307">
        <f t="shared" ca="1" si="418"/>
        <v>-122.07566653878602</v>
      </c>
      <c r="I943" s="304">
        <f t="shared" ca="1" si="419"/>
        <v>122.82852757903217</v>
      </c>
      <c r="J943" s="306">
        <f t="shared" ca="1" si="420"/>
        <v>870.81250275341392</v>
      </c>
      <c r="K943" s="307">
        <f t="shared" ca="1" si="421"/>
        <v>-7.2717769975597593</v>
      </c>
      <c r="L943" s="304">
        <f t="shared" ca="1" si="406"/>
        <v>870.84286394984417</v>
      </c>
      <c r="M943" s="306">
        <f t="shared" ca="1" si="422"/>
        <v>-1.4600205343316013</v>
      </c>
      <c r="N943" s="304">
        <f t="shared" ca="1" si="423"/>
        <v>-83.653014619636068</v>
      </c>
      <c r="P943" s="310">
        <f t="shared" ca="1" si="424"/>
        <v>23</v>
      </c>
      <c r="Q943" s="304">
        <f t="shared" ca="1" si="425"/>
        <v>0</v>
      </c>
      <c r="R943" s="306">
        <f t="shared" ca="1" si="426"/>
        <v>0</v>
      </c>
      <c r="S943" s="307">
        <f t="shared" ca="1" si="427"/>
        <v>8.0749999999999993</v>
      </c>
      <c r="T943" s="304">
        <f t="shared" ca="1" si="407"/>
        <v>79.21575</v>
      </c>
      <c r="U943" s="311">
        <f t="shared" ca="1" si="408"/>
        <v>0</v>
      </c>
      <c r="V943" s="306">
        <f t="shared" ca="1" si="409"/>
        <v>1.2258911166822908</v>
      </c>
      <c r="W943" s="304">
        <f t="shared" ca="1" si="410"/>
        <v>59.685468069201931</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2.3585181327572746</v>
      </c>
      <c r="AH943" s="304">
        <f t="shared" ca="1" si="434"/>
        <v>-7.3913518260910545</v>
      </c>
    </row>
    <row r="944" spans="1:34" x14ac:dyDescent="0.2">
      <c r="A944" s="347">
        <f t="shared" ca="1" si="412"/>
        <v>1E-4</v>
      </c>
      <c r="B944" s="304">
        <f t="shared" ca="1" si="413"/>
        <v>34.723300000000954</v>
      </c>
      <c r="D944" s="306">
        <f t="shared" ca="1" si="414"/>
        <v>-0.81711343346454413</v>
      </c>
      <c r="E944" s="307">
        <f t="shared" ca="1" si="415"/>
        <v>-2.4639152976664427</v>
      </c>
      <c r="F944" s="304">
        <f t="shared" ca="1" si="416"/>
        <v>2.5958722921636439</v>
      </c>
      <c r="G944" s="306">
        <f t="shared" ca="1" si="417"/>
        <v>13.578534799339383</v>
      </c>
      <c r="H944" s="307">
        <f t="shared" ca="1" si="418"/>
        <v>-122.07591293031579</v>
      </c>
      <c r="I944" s="304">
        <f t="shared" ca="1" si="419"/>
        <v>122.82876342724823</v>
      </c>
      <c r="J944" s="306">
        <f t="shared" ca="1" si="420"/>
        <v>870.81250275341392</v>
      </c>
      <c r="K944" s="307">
        <f t="shared" ca="1" si="421"/>
        <v>-7.2839845765332143</v>
      </c>
      <c r="L944" s="304">
        <f t="shared" ca="1" si="406"/>
        <v>870.84296597203775</v>
      </c>
      <c r="M944" s="306">
        <f t="shared" ca="1" si="422"/>
        <v>-1.4600214172594292</v>
      </c>
      <c r="N944" s="304">
        <f t="shared" ca="1" si="423"/>
        <v>-83.653065207674217</v>
      </c>
      <c r="P944" s="310">
        <f t="shared" ca="1" si="424"/>
        <v>23</v>
      </c>
      <c r="Q944" s="304">
        <f t="shared" ca="1" si="425"/>
        <v>0</v>
      </c>
      <c r="R944" s="306">
        <f t="shared" ca="1" si="426"/>
        <v>0</v>
      </c>
      <c r="S944" s="307">
        <f t="shared" ca="1" si="427"/>
        <v>8.0749999999999993</v>
      </c>
      <c r="T944" s="304">
        <f t="shared" ca="1" si="407"/>
        <v>79.21575</v>
      </c>
      <c r="U944" s="311">
        <f t="shared" ca="1" si="408"/>
        <v>0</v>
      </c>
      <c r="V944" s="306">
        <f t="shared" ca="1" si="409"/>
        <v>1.2258926131996646</v>
      </c>
      <c r="W944" s="304">
        <f t="shared" ca="1" si="410"/>
        <v>59.685770140411918</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2.3584816818112886</v>
      </c>
      <c r="AH944" s="304">
        <f t="shared" ca="1" si="434"/>
        <v>-7.3913892345760912</v>
      </c>
    </row>
    <row r="945" spans="1:34" x14ac:dyDescent="0.2">
      <c r="A945" s="347">
        <f t="shared" ca="1" si="412"/>
        <v>1E-4</v>
      </c>
      <c r="B945" s="304">
        <f t="shared" ca="1" si="413"/>
        <v>34.723400000000957</v>
      </c>
      <c r="D945" s="306">
        <f t="shared" ca="1" si="414"/>
        <v>-0.81711108282171474</v>
      </c>
      <c r="E945" s="307">
        <f t="shared" ca="1" si="415"/>
        <v>-2.4638773973026442</v>
      </c>
      <c r="F945" s="304">
        <f t="shared" ca="1" si="416"/>
        <v>2.595835578500481</v>
      </c>
      <c r="G945" s="306">
        <f t="shared" ca="1" si="417"/>
        <v>13.578453088231102</v>
      </c>
      <c r="H945" s="307">
        <f t="shared" ca="1" si="418"/>
        <v>-122.07615931805553</v>
      </c>
      <c r="I945" s="304">
        <f t="shared" ca="1" si="419"/>
        <v>122.82899927181923</v>
      </c>
      <c r="J945" s="306">
        <f t="shared" ca="1" si="420"/>
        <v>870.81250275341392</v>
      </c>
      <c r="K945" s="307">
        <f t="shared" ca="1" si="421"/>
        <v>-7.2961921801456331</v>
      </c>
      <c r="L945" s="304">
        <f t="shared" ca="1" si="406"/>
        <v>870.84306816555306</v>
      </c>
      <c r="M945" s="306">
        <f t="shared" ca="1" si="422"/>
        <v>-1.4600223001785535</v>
      </c>
      <c r="N945" s="304">
        <f t="shared" ca="1" si="423"/>
        <v>-83.653115795213694</v>
      </c>
      <c r="P945" s="310">
        <f t="shared" ca="1" si="424"/>
        <v>23</v>
      </c>
      <c r="Q945" s="304">
        <f t="shared" ca="1" si="425"/>
        <v>0</v>
      </c>
      <c r="R945" s="306">
        <f t="shared" ca="1" si="426"/>
        <v>0</v>
      </c>
      <c r="S945" s="307">
        <f t="shared" ca="1" si="427"/>
        <v>8.0749999999999993</v>
      </c>
      <c r="T945" s="304">
        <f t="shared" ca="1" si="407"/>
        <v>79.21575</v>
      </c>
      <c r="U945" s="311">
        <f t="shared" ca="1" si="408"/>
        <v>0</v>
      </c>
      <c r="V945" s="306">
        <f t="shared" ca="1" si="409"/>
        <v>1.2258941097218861</v>
      </c>
      <c r="W945" s="304">
        <f t="shared" ca="1" si="410"/>
        <v>59.686072209315178</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2.3584452311339215</v>
      </c>
      <c r="AH945" s="304">
        <f t="shared" ca="1" si="434"/>
        <v>-7.3914266427754702</v>
      </c>
    </row>
    <row r="946" spans="1:34" x14ac:dyDescent="0.2">
      <c r="A946" s="347">
        <f t="shared" ca="1" si="412"/>
        <v>1E-4</v>
      </c>
      <c r="B946" s="304">
        <f t="shared" ca="1" si="413"/>
        <v>34.723500000000961</v>
      </c>
      <c r="D946" s="306">
        <f t="shared" ca="1" si="414"/>
        <v>-0.81710873214495516</v>
      </c>
      <c r="E946" s="307">
        <f t="shared" ca="1" si="415"/>
        <v>-2.4638394972282924</v>
      </c>
      <c r="F946" s="304">
        <f t="shared" ca="1" si="416"/>
        <v>2.5957988651376094</v>
      </c>
      <c r="G946" s="306">
        <f t="shared" ca="1" si="417"/>
        <v>13.578371377357888</v>
      </c>
      <c r="H946" s="307">
        <f t="shared" ca="1" si="418"/>
        <v>-122.07640570200526</v>
      </c>
      <c r="I946" s="304">
        <f t="shared" ca="1" si="419"/>
        <v>122.82923511274518</v>
      </c>
      <c r="J946" s="306">
        <f t="shared" ca="1" si="420"/>
        <v>870.81250275341392</v>
      </c>
      <c r="K946" s="307">
        <f t="shared" ca="1" si="421"/>
        <v>-7.3083998083966364</v>
      </c>
      <c r="L946" s="304">
        <f t="shared" ca="1" si="406"/>
        <v>870.84317053039115</v>
      </c>
      <c r="M946" s="306">
        <f t="shared" ca="1" si="422"/>
        <v>-1.4600231830889743</v>
      </c>
      <c r="N946" s="304">
        <f t="shared" ca="1" si="423"/>
        <v>-83.653166382254497</v>
      </c>
      <c r="P946" s="310">
        <f t="shared" ca="1" si="424"/>
        <v>23</v>
      </c>
      <c r="Q946" s="304">
        <f t="shared" ca="1" si="425"/>
        <v>0</v>
      </c>
      <c r="R946" s="306">
        <f t="shared" ca="1" si="426"/>
        <v>0</v>
      </c>
      <c r="S946" s="307">
        <f t="shared" ca="1" si="427"/>
        <v>8.0749999999999993</v>
      </c>
      <c r="T946" s="304">
        <f t="shared" ca="1" si="407"/>
        <v>79.21575</v>
      </c>
      <c r="U946" s="311">
        <f t="shared" ca="1" si="408"/>
        <v>0</v>
      </c>
      <c r="V946" s="306">
        <f t="shared" ca="1" si="409"/>
        <v>1.2258956062489557</v>
      </c>
      <c r="W946" s="304">
        <f t="shared" ca="1" si="410"/>
        <v>59.68637427591171</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2.3584087807251759</v>
      </c>
      <c r="AH946" s="304">
        <f t="shared" ca="1" si="434"/>
        <v>-7.3914640506891871</v>
      </c>
    </row>
    <row r="947" spans="1:34" x14ac:dyDescent="0.2">
      <c r="A947" s="347">
        <f t="shared" ca="1" si="412"/>
        <v>1E-4</v>
      </c>
      <c r="B947" s="304">
        <f t="shared" ca="1" si="413"/>
        <v>34.723600000000964</v>
      </c>
      <c r="D947" s="306">
        <f t="shared" ca="1" si="414"/>
        <v>-0.81710638143426551</v>
      </c>
      <c r="E947" s="307">
        <f t="shared" ca="1" si="415"/>
        <v>-2.4638015974433909</v>
      </c>
      <c r="F947" s="304">
        <f t="shared" ca="1" si="416"/>
        <v>2.5957621520750327</v>
      </c>
      <c r="G947" s="306">
        <f t="shared" ca="1" si="417"/>
        <v>13.578289666719744</v>
      </c>
      <c r="H947" s="307">
        <f t="shared" ca="1" si="418"/>
        <v>-122.07665208216501</v>
      </c>
      <c r="I947" s="304">
        <f t="shared" ca="1" si="419"/>
        <v>122.82947095002612</v>
      </c>
      <c r="J947" s="306">
        <f t="shared" ca="1" si="420"/>
        <v>870.81250275341392</v>
      </c>
      <c r="K947" s="307">
        <f t="shared" ca="1" si="421"/>
        <v>-7.3206074612858449</v>
      </c>
      <c r="L947" s="304">
        <f t="shared" ca="1" si="406"/>
        <v>870.84327306655291</v>
      </c>
      <c r="M947" s="306">
        <f t="shared" ca="1" si="422"/>
        <v>-1.4600240659906913</v>
      </c>
      <c r="N947" s="304">
        <f t="shared" ca="1" si="423"/>
        <v>-83.653216968796613</v>
      </c>
      <c r="P947" s="310">
        <f t="shared" ca="1" si="424"/>
        <v>23</v>
      </c>
      <c r="Q947" s="304">
        <f t="shared" ca="1" si="425"/>
        <v>0</v>
      </c>
      <c r="R947" s="306">
        <f t="shared" ca="1" si="426"/>
        <v>0</v>
      </c>
      <c r="S947" s="307">
        <f t="shared" ca="1" si="427"/>
        <v>8.0749999999999993</v>
      </c>
      <c r="T947" s="304">
        <f t="shared" ca="1" si="407"/>
        <v>79.21575</v>
      </c>
      <c r="U947" s="311">
        <f t="shared" ca="1" si="408"/>
        <v>0</v>
      </c>
      <c r="V947" s="306">
        <f t="shared" ca="1" si="409"/>
        <v>1.2258971027808732</v>
      </c>
      <c r="W947" s="304">
        <f t="shared" ca="1" si="410"/>
        <v>59.686676340201551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2.3583723305850555</v>
      </c>
      <c r="AH947" s="304">
        <f t="shared" ca="1" si="434"/>
        <v>-7.39150145831724</v>
      </c>
    </row>
    <row r="948" spans="1:34" x14ac:dyDescent="0.2">
      <c r="A948" s="347">
        <f t="shared" ca="1" si="412"/>
        <v>1E-4</v>
      </c>
      <c r="B948" s="304">
        <f t="shared" ca="1" si="413"/>
        <v>34.723700000000967</v>
      </c>
      <c r="D948" s="306">
        <f t="shared" ca="1" si="414"/>
        <v>-0.81710403068964987</v>
      </c>
      <c r="E948" s="307">
        <f t="shared" ca="1" si="415"/>
        <v>-2.4637636979479316</v>
      </c>
      <c r="F948" s="304">
        <f t="shared" ca="1" si="416"/>
        <v>2.5957254393127442</v>
      </c>
      <c r="G948" s="306">
        <f t="shared" ca="1" si="417"/>
        <v>13.578207956316675</v>
      </c>
      <c r="H948" s="307">
        <f t="shared" ca="1" si="418"/>
        <v>-122.07689845853481</v>
      </c>
      <c r="I948" s="304">
        <f t="shared" ca="1" si="419"/>
        <v>122.82970678366208</v>
      </c>
      <c r="J948" s="306">
        <f t="shared" ca="1" si="420"/>
        <v>870.81250275341392</v>
      </c>
      <c r="K948" s="307">
        <f t="shared" ca="1" si="421"/>
        <v>-7.3328151388128795</v>
      </c>
      <c r="L948" s="304">
        <f t="shared" ca="1" si="406"/>
        <v>870.84337577403926</v>
      </c>
      <c r="M948" s="306">
        <f t="shared" ca="1" si="422"/>
        <v>-1.4600249488837052</v>
      </c>
      <c r="N948" s="304">
        <f t="shared" ca="1" si="423"/>
        <v>-83.653267554840056</v>
      </c>
      <c r="P948" s="310">
        <f t="shared" ca="1" si="424"/>
        <v>23</v>
      </c>
      <c r="Q948" s="304">
        <f t="shared" ca="1" si="425"/>
        <v>0</v>
      </c>
      <c r="R948" s="306">
        <f t="shared" ca="1" si="426"/>
        <v>0</v>
      </c>
      <c r="S948" s="307">
        <f t="shared" ca="1" si="427"/>
        <v>8.0749999999999993</v>
      </c>
      <c r="T948" s="304">
        <f t="shared" ca="1" si="407"/>
        <v>79.21575</v>
      </c>
      <c r="U948" s="311">
        <f t="shared" ca="1" si="408"/>
        <v>0</v>
      </c>
      <c r="V948" s="306">
        <f t="shared" ca="1" si="409"/>
        <v>1.2258985993176386</v>
      </c>
      <c r="W948" s="304">
        <f t="shared" ca="1" si="410"/>
        <v>59.686978402184643</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2.3583358807135522</v>
      </c>
      <c r="AH948" s="304">
        <f t="shared" ca="1" si="434"/>
        <v>-7.3915388656596352</v>
      </c>
    </row>
    <row r="949" spans="1:34" x14ac:dyDescent="0.2">
      <c r="A949" s="347">
        <f t="shared" ca="1" si="412"/>
        <v>1E-4</v>
      </c>
      <c r="B949" s="304">
        <f t="shared" ca="1" si="413"/>
        <v>34.723800000000971</v>
      </c>
      <c r="D949" s="306">
        <f t="shared" ca="1" si="414"/>
        <v>-0.81710167991110561</v>
      </c>
      <c r="E949" s="307">
        <f t="shared" ca="1" si="415"/>
        <v>-2.4637257987419234</v>
      </c>
      <c r="F949" s="304">
        <f t="shared" ca="1" si="416"/>
        <v>2.5956887268507525</v>
      </c>
      <c r="G949" s="306">
        <f t="shared" ca="1" si="417"/>
        <v>13.578126246148683</v>
      </c>
      <c r="H949" s="307">
        <f t="shared" ca="1" si="418"/>
        <v>-122.07714483111469</v>
      </c>
      <c r="I949" s="304">
        <f t="shared" ca="1" si="419"/>
        <v>122.82994261365306</v>
      </c>
      <c r="J949" s="306">
        <f t="shared" ca="1" si="420"/>
        <v>870.81250275341392</v>
      </c>
      <c r="K949" s="307">
        <f t="shared" ca="1" si="421"/>
        <v>-7.3450228409773617</v>
      </c>
      <c r="L949" s="304">
        <f t="shared" ca="1" si="406"/>
        <v>870.84347865285122</v>
      </c>
      <c r="M949" s="306">
        <f t="shared" ca="1" si="422"/>
        <v>-1.4600258317680155</v>
      </c>
      <c r="N949" s="304">
        <f t="shared" ca="1" si="423"/>
        <v>-83.65331814038484</v>
      </c>
      <c r="P949" s="310">
        <f t="shared" ca="1" si="424"/>
        <v>23</v>
      </c>
      <c r="Q949" s="304">
        <f t="shared" ca="1" si="425"/>
        <v>0</v>
      </c>
      <c r="R949" s="306">
        <f t="shared" ca="1" si="426"/>
        <v>0</v>
      </c>
      <c r="S949" s="307">
        <f t="shared" ca="1" si="427"/>
        <v>8.0749999999999993</v>
      </c>
      <c r="T949" s="304">
        <f t="shared" ca="1" si="407"/>
        <v>79.21575</v>
      </c>
      <c r="U949" s="311">
        <f t="shared" ca="1" si="408"/>
        <v>0</v>
      </c>
      <c r="V949" s="306">
        <f t="shared" ca="1" si="409"/>
        <v>1.2259000958592523</v>
      </c>
      <c r="W949" s="304">
        <f t="shared" ca="1" si="410"/>
        <v>59.687280461861029</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2.3582994311106775</v>
      </c>
      <c r="AH949" s="304">
        <f t="shared" ca="1" si="434"/>
        <v>-7.3915762727163647</v>
      </c>
    </row>
    <row r="950" spans="1:34" x14ac:dyDescent="0.2">
      <c r="A950" s="347">
        <f t="shared" ca="1" si="412"/>
        <v>1E-4</v>
      </c>
      <c r="B950" s="304">
        <f t="shared" ca="1" si="413"/>
        <v>34.723900000000974</v>
      </c>
      <c r="D950" s="306">
        <f t="shared" ca="1" si="414"/>
        <v>-0.81709932909863703</v>
      </c>
      <c r="E950" s="307">
        <f t="shared" ca="1" si="415"/>
        <v>-2.4636878998253611</v>
      </c>
      <c r="F950" s="304">
        <f t="shared" ca="1" si="416"/>
        <v>2.5956520146890534</v>
      </c>
      <c r="G950" s="306">
        <f t="shared" ca="1" si="417"/>
        <v>13.578044536215772</v>
      </c>
      <c r="H950" s="307">
        <f t="shared" ca="1" si="418"/>
        <v>-122.07739119990468</v>
      </c>
      <c r="I950" s="304">
        <f t="shared" ca="1" si="419"/>
        <v>122.83017843999912</v>
      </c>
      <c r="J950" s="306">
        <f t="shared" ca="1" si="420"/>
        <v>870.81250275341392</v>
      </c>
      <c r="K950" s="307">
        <f t="shared" ca="1" si="421"/>
        <v>-7.3572305677789123</v>
      </c>
      <c r="L950" s="304">
        <f t="shared" ca="1" si="406"/>
        <v>870.84358170298992</v>
      </c>
      <c r="M950" s="306">
        <f t="shared" ca="1" si="422"/>
        <v>-1.4600267146436228</v>
      </c>
      <c r="N950" s="304">
        <f t="shared" ca="1" si="423"/>
        <v>-83.653368725430965</v>
      </c>
      <c r="P950" s="310">
        <f t="shared" ca="1" si="424"/>
        <v>23</v>
      </c>
      <c r="Q950" s="304">
        <f t="shared" ca="1" si="425"/>
        <v>0</v>
      </c>
      <c r="R950" s="306">
        <f t="shared" ca="1" si="426"/>
        <v>0</v>
      </c>
      <c r="S950" s="307">
        <f t="shared" ca="1" si="427"/>
        <v>8.0749999999999993</v>
      </c>
      <c r="T950" s="304">
        <f t="shared" ca="1" si="407"/>
        <v>79.21575</v>
      </c>
      <c r="U950" s="311">
        <f t="shared" ca="1" si="408"/>
        <v>0</v>
      </c>
      <c r="V950" s="306">
        <f t="shared" ca="1" si="409"/>
        <v>1.2259015924057131</v>
      </c>
      <c r="W950" s="304">
        <f t="shared" ca="1" si="410"/>
        <v>59.687582519230652</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2.3582629817764236</v>
      </c>
      <c r="AH950" s="304">
        <f t="shared" ca="1" si="434"/>
        <v>-7.3916136794874348</v>
      </c>
    </row>
    <row r="951" spans="1:34" x14ac:dyDescent="0.2">
      <c r="A951" s="347">
        <f t="shared" ca="1" si="412"/>
        <v>1E-4</v>
      </c>
      <c r="B951" s="304">
        <f t="shared" ca="1" si="413"/>
        <v>34.724000000000977</v>
      </c>
      <c r="D951" s="306">
        <f t="shared" ca="1" si="414"/>
        <v>-0.81709697825224148</v>
      </c>
      <c r="E951" s="307">
        <f t="shared" ca="1" si="415"/>
        <v>-2.4636500011982498</v>
      </c>
      <c r="F951" s="304">
        <f t="shared" ca="1" si="416"/>
        <v>2.5956153028276514</v>
      </c>
      <c r="G951" s="306">
        <f t="shared" ca="1" si="417"/>
        <v>13.577962826517947</v>
      </c>
      <c r="H951" s="307">
        <f t="shared" ca="1" si="418"/>
        <v>-122.0776375649048</v>
      </c>
      <c r="I951" s="304">
        <f t="shared" ca="1" si="419"/>
        <v>122.83041426270026</v>
      </c>
      <c r="J951" s="306">
        <f t="shared" ca="1" si="420"/>
        <v>870.81250275341392</v>
      </c>
      <c r="K951" s="307">
        <f t="shared" ca="1" si="421"/>
        <v>-7.3694383192171529</v>
      </c>
      <c r="L951" s="304">
        <f t="shared" ca="1" si="406"/>
        <v>870.84368492445606</v>
      </c>
      <c r="M951" s="306">
        <f t="shared" ca="1" si="422"/>
        <v>-1.460027597510527</v>
      </c>
      <c r="N951" s="304">
        <f t="shared" ca="1" si="423"/>
        <v>-83.65341930997846</v>
      </c>
      <c r="P951" s="310">
        <f t="shared" ca="1" si="424"/>
        <v>23</v>
      </c>
      <c r="Q951" s="304">
        <f t="shared" ca="1" si="425"/>
        <v>0</v>
      </c>
      <c r="R951" s="306">
        <f t="shared" ca="1" si="426"/>
        <v>0</v>
      </c>
      <c r="S951" s="307">
        <f t="shared" ca="1" si="427"/>
        <v>8.0749999999999993</v>
      </c>
      <c r="T951" s="304">
        <f t="shared" ca="1" si="407"/>
        <v>79.21575</v>
      </c>
      <c r="U951" s="311">
        <f t="shared" ca="1" si="408"/>
        <v>0</v>
      </c>
      <c r="V951" s="306">
        <f t="shared" ca="1" si="409"/>
        <v>1.2259030889570224</v>
      </c>
      <c r="W951" s="304">
        <f t="shared" ca="1" si="410"/>
        <v>59.68788457429357</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2.3582265327108018</v>
      </c>
      <c r="AH951" s="304">
        <f t="shared" ca="1" si="434"/>
        <v>-7.3916510859728373</v>
      </c>
    </row>
    <row r="952" spans="1:34" x14ac:dyDescent="0.2">
      <c r="A952" s="347">
        <f t="shared" ca="1" si="412"/>
        <v>1E-4</v>
      </c>
      <c r="B952" s="304">
        <f t="shared" ca="1" si="413"/>
        <v>34.724100000000981</v>
      </c>
      <c r="D952" s="306">
        <f t="shared" ca="1" si="414"/>
        <v>-0.81709462737192162</v>
      </c>
      <c r="E952" s="307">
        <f t="shared" ca="1" si="415"/>
        <v>-2.4636121028605853</v>
      </c>
      <c r="F952" s="304">
        <f t="shared" ca="1" si="416"/>
        <v>2.5955785912665434</v>
      </c>
      <c r="G952" s="306">
        <f t="shared" ca="1" si="417"/>
        <v>13.57788111705521</v>
      </c>
      <c r="H952" s="307">
        <f t="shared" ca="1" si="418"/>
        <v>-122.07788392611509</v>
      </c>
      <c r="I952" s="304">
        <f t="shared" ca="1" si="419"/>
        <v>122.83065008175653</v>
      </c>
      <c r="J952" s="306">
        <f t="shared" ca="1" si="420"/>
        <v>870.81250275341392</v>
      </c>
      <c r="K952" s="307">
        <f t="shared" ca="1" si="421"/>
        <v>-7.3816460952917042</v>
      </c>
      <c r="L952" s="304">
        <f t="shared" ca="1" si="406"/>
        <v>870.84378831725076</v>
      </c>
      <c r="M952" s="306">
        <f t="shared" ca="1" si="422"/>
        <v>-1.4600284803687285</v>
      </c>
      <c r="N952" s="304">
        <f t="shared" ca="1" si="423"/>
        <v>-83.65346989402731</v>
      </c>
      <c r="P952" s="310">
        <f t="shared" ca="1" si="424"/>
        <v>23</v>
      </c>
      <c r="Q952" s="304">
        <f t="shared" ca="1" si="425"/>
        <v>0</v>
      </c>
      <c r="R952" s="306">
        <f t="shared" ca="1" si="426"/>
        <v>0</v>
      </c>
      <c r="S952" s="307">
        <f t="shared" ca="1" si="427"/>
        <v>8.0749999999999993</v>
      </c>
      <c r="T952" s="304">
        <f t="shared" ca="1" si="407"/>
        <v>79.21575</v>
      </c>
      <c r="U952" s="311">
        <f t="shared" ca="1" si="408"/>
        <v>0</v>
      </c>
      <c r="V952" s="306">
        <f t="shared" ca="1" si="409"/>
        <v>1.2259045855131792</v>
      </c>
      <c r="W952" s="304">
        <f t="shared" ca="1" si="410"/>
        <v>59.688186627049731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2.3581900839138008</v>
      </c>
      <c r="AH952" s="304">
        <f t="shared" ca="1" si="434"/>
        <v>-7.3916884921725785</v>
      </c>
    </row>
    <row r="953" spans="1:34" x14ac:dyDescent="0.2">
      <c r="A953" s="347">
        <f t="shared" ca="1" si="412"/>
        <v>1E-4</v>
      </c>
      <c r="B953" s="304">
        <f t="shared" ca="1" si="413"/>
        <v>34.724200000000984</v>
      </c>
      <c r="D953" s="306">
        <f t="shared" ca="1" si="414"/>
        <v>-0.81709227645767701</v>
      </c>
      <c r="E953" s="307">
        <f t="shared" ca="1" si="415"/>
        <v>-2.4635742048123719</v>
      </c>
      <c r="F953" s="304">
        <f t="shared" ca="1" si="416"/>
        <v>2.5955418800057339</v>
      </c>
      <c r="G953" s="306">
        <f t="shared" ca="1" si="417"/>
        <v>13.577799407827564</v>
      </c>
      <c r="H953" s="307">
        <f t="shared" ca="1" si="418"/>
        <v>-122.07813028353557</v>
      </c>
      <c r="I953" s="304">
        <f t="shared" ca="1" si="419"/>
        <v>122.83088589716793</v>
      </c>
      <c r="J953" s="306">
        <f t="shared" ca="1" si="420"/>
        <v>870.81250275341392</v>
      </c>
      <c r="K953" s="307">
        <f t="shared" ca="1" si="421"/>
        <v>-7.3938538960021871</v>
      </c>
      <c r="L953" s="304">
        <f t="shared" ca="1" si="406"/>
        <v>870.84389188137493</v>
      </c>
      <c r="M953" s="306">
        <f t="shared" ca="1" si="422"/>
        <v>-1.4600293632182271</v>
      </c>
      <c r="N953" s="304">
        <f t="shared" ca="1" si="423"/>
        <v>-83.65352047757753</v>
      </c>
      <c r="P953" s="310">
        <f t="shared" ca="1" si="424"/>
        <v>23</v>
      </c>
      <c r="Q953" s="304">
        <f t="shared" ca="1" si="425"/>
        <v>0</v>
      </c>
      <c r="R953" s="306">
        <f t="shared" ca="1" si="426"/>
        <v>0</v>
      </c>
      <c r="S953" s="307">
        <f t="shared" ca="1" si="427"/>
        <v>8.0749999999999993</v>
      </c>
      <c r="T953" s="304">
        <f t="shared" ca="1" si="407"/>
        <v>79.21575</v>
      </c>
      <c r="U953" s="311">
        <f t="shared" ca="1" si="408"/>
        <v>0</v>
      </c>
      <c r="V953" s="306">
        <f t="shared" ca="1" si="409"/>
        <v>1.2259060820741843</v>
      </c>
      <c r="W953" s="304">
        <f t="shared" ca="1" si="410"/>
        <v>59.688488677499151</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2.3581536353854293</v>
      </c>
      <c r="AH953" s="304">
        <f t="shared" ca="1" si="434"/>
        <v>-7.3917258980866549</v>
      </c>
    </row>
    <row r="954" spans="1:34" x14ac:dyDescent="0.2">
      <c r="A954" s="347">
        <f t="shared" ca="1" si="412"/>
        <v>1E-4</v>
      </c>
      <c r="B954" s="304">
        <f t="shared" ca="1" si="413"/>
        <v>34.724300000000987</v>
      </c>
      <c r="D954" s="306">
        <f t="shared" ca="1" si="414"/>
        <v>-0.81708992550950932</v>
      </c>
      <c r="E954" s="307">
        <f t="shared" ca="1" si="415"/>
        <v>-2.4635363070536096</v>
      </c>
      <c r="F954" s="304">
        <f t="shared" ca="1" si="416"/>
        <v>2.5955051690452233</v>
      </c>
      <c r="G954" s="306">
        <f t="shared" ca="1" si="417"/>
        <v>13.577717698835013</v>
      </c>
      <c r="H954" s="307">
        <f t="shared" ca="1" si="418"/>
        <v>-122.07837663716627</v>
      </c>
      <c r="I954" s="304">
        <f t="shared" ca="1" si="419"/>
        <v>122.8311217089345</v>
      </c>
      <c r="J954" s="306">
        <f t="shared" ca="1" si="420"/>
        <v>870.81250275341392</v>
      </c>
      <c r="K954" s="307">
        <f t="shared" ca="1" si="421"/>
        <v>-7.4060617213482223</v>
      </c>
      <c r="L954" s="304">
        <f t="shared" ca="1" si="406"/>
        <v>870.84399561682972</v>
      </c>
      <c r="M954" s="306">
        <f t="shared" ca="1" si="422"/>
        <v>-1.4600302460590231</v>
      </c>
      <c r="N954" s="304">
        <f t="shared" ca="1" si="423"/>
        <v>-83.653571060629119</v>
      </c>
      <c r="P954" s="310">
        <f t="shared" ca="1" si="424"/>
        <v>23</v>
      </c>
      <c r="Q954" s="304">
        <f t="shared" ca="1" si="425"/>
        <v>0</v>
      </c>
      <c r="R954" s="306">
        <f t="shared" ca="1" si="426"/>
        <v>0</v>
      </c>
      <c r="S954" s="307">
        <f t="shared" ca="1" si="427"/>
        <v>8.0749999999999993</v>
      </c>
      <c r="T954" s="304">
        <f t="shared" ca="1" si="407"/>
        <v>79.21575</v>
      </c>
      <c r="U954" s="311">
        <f t="shared" ca="1" si="408"/>
        <v>0</v>
      </c>
      <c r="V954" s="306">
        <f t="shared" ca="1" si="409"/>
        <v>1.2259075786400362</v>
      </c>
      <c r="W954" s="304">
        <f t="shared" ca="1" si="410"/>
        <v>59.688790725641802</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2.3581171871256865</v>
      </c>
      <c r="AH954" s="304">
        <f t="shared" ca="1" si="434"/>
        <v>-7.3917633037150656</v>
      </c>
    </row>
    <row r="955" spans="1:34" x14ac:dyDescent="0.2">
      <c r="A955" s="347">
        <f t="shared" ca="1" si="412"/>
        <v>1E-4</v>
      </c>
      <c r="B955" s="304">
        <f t="shared" ca="1" si="413"/>
        <v>34.72440000000099</v>
      </c>
      <c r="D955" s="306">
        <f t="shared" ca="1" si="414"/>
        <v>-0.81708757452741843</v>
      </c>
      <c r="E955" s="307">
        <f t="shared" ca="1" si="415"/>
        <v>-2.4634984095842993</v>
      </c>
      <c r="F955" s="304">
        <f t="shared" ca="1" si="416"/>
        <v>2.5954684583850121</v>
      </c>
      <c r="G955" s="306">
        <f t="shared" ca="1" si="417"/>
        <v>13.57763599007756</v>
      </c>
      <c r="H955" s="307">
        <f t="shared" ca="1" si="418"/>
        <v>-122.07862298700724</v>
      </c>
      <c r="I955" s="304">
        <f t="shared" ca="1" si="419"/>
        <v>122.83135751705629</v>
      </c>
      <c r="J955" s="306">
        <f t="shared" ca="1" si="420"/>
        <v>870.81250275341392</v>
      </c>
      <c r="K955" s="307">
        <f t="shared" ca="1" si="421"/>
        <v>-7.4182695713294313</v>
      </c>
      <c r="L955" s="304">
        <f t="shared" ca="1" si="406"/>
        <v>870.84409952361591</v>
      </c>
      <c r="M955" s="306">
        <f t="shared" ca="1" si="422"/>
        <v>-1.4600311288911165</v>
      </c>
      <c r="N955" s="304">
        <f t="shared" ca="1" si="423"/>
        <v>-83.653621643182092</v>
      </c>
      <c r="P955" s="310">
        <f t="shared" ca="1" si="424"/>
        <v>23</v>
      </c>
      <c r="Q955" s="304">
        <f t="shared" ca="1" si="425"/>
        <v>0</v>
      </c>
      <c r="R955" s="306">
        <f t="shared" ca="1" si="426"/>
        <v>0</v>
      </c>
      <c r="S955" s="307">
        <f t="shared" ca="1" si="427"/>
        <v>8.0749999999999993</v>
      </c>
      <c r="T955" s="304">
        <f t="shared" ca="1" si="407"/>
        <v>79.21575</v>
      </c>
      <c r="U955" s="311">
        <f t="shared" ca="1" si="408"/>
        <v>0</v>
      </c>
      <c r="V955" s="306">
        <f t="shared" ca="1" si="409"/>
        <v>1.2259090752107364</v>
      </c>
      <c r="W955" s="304">
        <f t="shared" ca="1" si="410"/>
        <v>59.689092771477704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2.3580807391345742</v>
      </c>
      <c r="AH955" s="304">
        <f t="shared" ca="1" si="434"/>
        <v>-7.3918007090578088</v>
      </c>
    </row>
    <row r="956" spans="1:34" x14ac:dyDescent="0.2">
      <c r="A956" s="347">
        <f t="shared" ca="1" si="412"/>
        <v>1E-4</v>
      </c>
      <c r="B956" s="304">
        <f t="shared" ca="1" si="413"/>
        <v>34.724500000000994</v>
      </c>
      <c r="D956" s="306">
        <f t="shared" ca="1" si="414"/>
        <v>-0.81708522351140644</v>
      </c>
      <c r="E956" s="307">
        <f t="shared" ca="1" si="415"/>
        <v>-2.4634605124044411</v>
      </c>
      <c r="F956" s="304">
        <f t="shared" ca="1" si="416"/>
        <v>2.5954317480251019</v>
      </c>
      <c r="G956" s="306">
        <f t="shared" ca="1" si="417"/>
        <v>13.577554281555209</v>
      </c>
      <c r="H956" s="307">
        <f t="shared" ca="1" si="418"/>
        <v>-122.07886933305848</v>
      </c>
      <c r="I956" s="304">
        <f t="shared" ca="1" si="419"/>
        <v>122.8315933215333</v>
      </c>
      <c r="J956" s="306">
        <f t="shared" ca="1" si="420"/>
        <v>870.81250275341392</v>
      </c>
      <c r="K956" s="307">
        <f t="shared" ca="1" si="421"/>
        <v>-7.430477445945435</v>
      </c>
      <c r="L956" s="304">
        <f t="shared" ca="1" si="406"/>
        <v>870.84420360173453</v>
      </c>
      <c r="M956" s="306">
        <f t="shared" ca="1" si="422"/>
        <v>-1.4600320117145078</v>
      </c>
      <c r="N956" s="304">
        <f t="shared" ca="1" si="423"/>
        <v>-83.653672225236463</v>
      </c>
      <c r="P956" s="310">
        <f t="shared" ca="1" si="424"/>
        <v>23</v>
      </c>
      <c r="Q956" s="304">
        <f t="shared" ca="1" si="425"/>
        <v>0</v>
      </c>
      <c r="R956" s="306">
        <f t="shared" ca="1" si="426"/>
        <v>0</v>
      </c>
      <c r="S956" s="307">
        <f t="shared" ca="1" si="427"/>
        <v>8.0749999999999993</v>
      </c>
      <c r="T956" s="304">
        <f t="shared" ca="1" si="407"/>
        <v>79.21575</v>
      </c>
      <c r="U956" s="311">
        <f t="shared" ca="1" si="408"/>
        <v>0</v>
      </c>
      <c r="V956" s="306">
        <f t="shared" ca="1" si="409"/>
        <v>1.2259105717862844</v>
      </c>
      <c r="W956" s="304">
        <f t="shared" ca="1" si="410"/>
        <v>59.689394815006878</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2.3580442914120923</v>
      </c>
      <c r="AH956" s="304">
        <f t="shared" ca="1" si="434"/>
        <v>-7.3918381141148863</v>
      </c>
    </row>
    <row r="957" spans="1:34" x14ac:dyDescent="0.2">
      <c r="A957" s="347">
        <f t="shared" ca="1" si="412"/>
        <v>1E-4</v>
      </c>
      <c r="B957" s="304">
        <f t="shared" ca="1" si="413"/>
        <v>34.724600000000997</v>
      </c>
      <c r="D957" s="306">
        <f t="shared" ca="1" si="414"/>
        <v>-0.81708287246147204</v>
      </c>
      <c r="E957" s="307">
        <f t="shared" ca="1" si="415"/>
        <v>-2.4634226155140286</v>
      </c>
      <c r="F957" s="304">
        <f t="shared" ca="1" si="416"/>
        <v>2.5953950379654862</v>
      </c>
      <c r="G957" s="306">
        <f t="shared" ca="1" si="417"/>
        <v>13.577472573267963</v>
      </c>
      <c r="H957" s="307">
        <f t="shared" ca="1" si="418"/>
        <v>-122.07911567532003</v>
      </c>
      <c r="I957" s="304">
        <f t="shared" ca="1" si="419"/>
        <v>122.83182912236556</v>
      </c>
      <c r="J957" s="306">
        <f t="shared" ca="1" si="420"/>
        <v>870.81250275341392</v>
      </c>
      <c r="K957" s="307">
        <f t="shared" ca="1" si="421"/>
        <v>-7.4426853451958541</v>
      </c>
      <c r="L957" s="304">
        <f t="shared" ca="1" si="406"/>
        <v>870.8443078511865</v>
      </c>
      <c r="M957" s="306">
        <f t="shared" ca="1" si="422"/>
        <v>-1.4600328945291967</v>
      </c>
      <c r="N957" s="304">
        <f t="shared" ca="1" si="423"/>
        <v>-83.653722806792231</v>
      </c>
      <c r="P957" s="310">
        <f t="shared" ca="1" si="424"/>
        <v>23</v>
      </c>
      <c r="Q957" s="304">
        <f t="shared" ca="1" si="425"/>
        <v>0</v>
      </c>
      <c r="R957" s="306">
        <f t="shared" ca="1" si="426"/>
        <v>0</v>
      </c>
      <c r="S957" s="307">
        <f t="shared" ca="1" si="427"/>
        <v>8.0749999999999993</v>
      </c>
      <c r="T957" s="304">
        <f t="shared" ca="1" si="407"/>
        <v>79.21575</v>
      </c>
      <c r="U957" s="311">
        <f t="shared" ca="1" si="408"/>
        <v>0</v>
      </c>
      <c r="V957" s="306">
        <f t="shared" ca="1" si="409"/>
        <v>1.2259120683666798</v>
      </c>
      <c r="W957" s="304">
        <f t="shared" ca="1" si="410"/>
        <v>59.689696856229261</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2.3580078439582355</v>
      </c>
      <c r="AH957" s="304">
        <f t="shared" ca="1" si="434"/>
        <v>-7.3918755188863017</v>
      </c>
    </row>
    <row r="958" spans="1:34" x14ac:dyDescent="0.2">
      <c r="A958" s="347">
        <f t="shared" ca="1" si="412"/>
        <v>1E-4</v>
      </c>
      <c r="B958" s="304">
        <f t="shared" ca="1" si="413"/>
        <v>34.724700000001</v>
      </c>
      <c r="D958" s="306">
        <f t="shared" ca="1" si="414"/>
        <v>-0.81708052137761755</v>
      </c>
      <c r="E958" s="307">
        <f t="shared" ca="1" si="415"/>
        <v>-2.4633847189130744</v>
      </c>
      <c r="F958" s="304">
        <f t="shared" ca="1" si="416"/>
        <v>2.5953583282061778</v>
      </c>
      <c r="G958" s="306">
        <f t="shared" ca="1" si="417"/>
        <v>13.577390865215825</v>
      </c>
      <c r="H958" s="307">
        <f t="shared" ca="1" si="418"/>
        <v>-122.07936201379192</v>
      </c>
      <c r="I958" s="304">
        <f t="shared" ca="1" si="419"/>
        <v>122.8320649195531</v>
      </c>
      <c r="J958" s="306">
        <f t="shared" ca="1" si="420"/>
        <v>870.81250275341392</v>
      </c>
      <c r="K958" s="307">
        <f t="shared" ca="1" si="421"/>
        <v>-7.4548932690803094</v>
      </c>
      <c r="L958" s="304">
        <f t="shared" ca="1" si="406"/>
        <v>870.84441227197294</v>
      </c>
      <c r="M958" s="306">
        <f t="shared" ca="1" si="422"/>
        <v>-1.4600337773351835</v>
      </c>
      <c r="N958" s="304">
        <f t="shared" ca="1" si="423"/>
        <v>-83.653773387849398</v>
      </c>
      <c r="P958" s="310">
        <f t="shared" ca="1" si="424"/>
        <v>23</v>
      </c>
      <c r="Q958" s="304">
        <f t="shared" ca="1" si="425"/>
        <v>0</v>
      </c>
      <c r="R958" s="306">
        <f t="shared" ca="1" si="426"/>
        <v>0</v>
      </c>
      <c r="S958" s="307">
        <f t="shared" ca="1" si="427"/>
        <v>8.0749999999999993</v>
      </c>
      <c r="T958" s="304">
        <f t="shared" ca="1" si="407"/>
        <v>79.21575</v>
      </c>
      <c r="U958" s="311">
        <f t="shared" ca="1" si="408"/>
        <v>0</v>
      </c>
      <c r="V958" s="306">
        <f t="shared" ca="1" si="409"/>
        <v>1.2259135649519231</v>
      </c>
      <c r="W958" s="304">
        <f t="shared" ca="1" si="410"/>
        <v>59.689998895144889</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2.3579713967730189</v>
      </c>
      <c r="AH958" s="304">
        <f t="shared" ca="1" si="434"/>
        <v>-7.3919129233720451</v>
      </c>
    </row>
    <row r="959" spans="1:34" x14ac:dyDescent="0.2">
      <c r="A959" s="347">
        <f t="shared" ca="1" si="412"/>
        <v>1E-4</v>
      </c>
      <c r="B959" s="304">
        <f t="shared" ca="1" si="413"/>
        <v>34.724800000001004</v>
      </c>
      <c r="D959" s="306">
        <f t="shared" ca="1" si="414"/>
        <v>-0.81707817025984375</v>
      </c>
      <c r="E959" s="307">
        <f t="shared" ca="1" si="415"/>
        <v>-2.4633468226015713</v>
      </c>
      <c r="F959" s="304">
        <f t="shared" ca="1" si="416"/>
        <v>2.5953216187471702</v>
      </c>
      <c r="G959" s="306">
        <f t="shared" ca="1" si="417"/>
        <v>13.577309157398799</v>
      </c>
      <c r="H959" s="307">
        <f t="shared" ca="1" si="418"/>
        <v>-122.07960834847418</v>
      </c>
      <c r="I959" s="304">
        <f t="shared" ca="1" si="419"/>
        <v>122.83230071309595</v>
      </c>
      <c r="J959" s="306">
        <f t="shared" ca="1" si="420"/>
        <v>870.81250275341392</v>
      </c>
      <c r="K959" s="307">
        <f t="shared" ca="1" si="421"/>
        <v>-7.4671012175984224</v>
      </c>
      <c r="L959" s="304">
        <f t="shared" ca="1" si="406"/>
        <v>870.84451686409466</v>
      </c>
      <c r="M959" s="306">
        <f t="shared" ca="1" si="422"/>
        <v>-1.4600346601324681</v>
      </c>
      <c r="N959" s="304">
        <f t="shared" ca="1" si="423"/>
        <v>-83.653823968407977</v>
      </c>
      <c r="P959" s="310">
        <f t="shared" ca="1" si="424"/>
        <v>23</v>
      </c>
      <c r="Q959" s="304">
        <f t="shared" ca="1" si="425"/>
        <v>0</v>
      </c>
      <c r="R959" s="306">
        <f t="shared" ca="1" si="426"/>
        <v>0</v>
      </c>
      <c r="S959" s="307">
        <f t="shared" ca="1" si="427"/>
        <v>8.0749999999999993</v>
      </c>
      <c r="T959" s="304">
        <f t="shared" ca="1" si="407"/>
        <v>79.21575</v>
      </c>
      <c r="U959" s="311">
        <f t="shared" ca="1" si="408"/>
        <v>0</v>
      </c>
      <c r="V959" s="306">
        <f t="shared" ca="1" si="409"/>
        <v>1.2259150615420136</v>
      </c>
      <c r="W959" s="304">
        <f t="shared" ca="1" si="410"/>
        <v>59.69030093175374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2.3579349498564293</v>
      </c>
      <c r="AH959" s="304">
        <f t="shared" ca="1" si="434"/>
        <v>-7.3919503275721228</v>
      </c>
    </row>
    <row r="960" spans="1:34" x14ac:dyDescent="0.2">
      <c r="A960" s="347">
        <f t="shared" ca="1" si="412"/>
        <v>1E-4</v>
      </c>
      <c r="B960" s="304">
        <f t="shared" ca="1" si="413"/>
        <v>34.724900000001007</v>
      </c>
      <c r="D960" s="306">
        <f t="shared" ca="1" si="414"/>
        <v>-0.81707581910815219</v>
      </c>
      <c r="E960" s="307">
        <f t="shared" ca="1" si="415"/>
        <v>-2.4633089265795212</v>
      </c>
      <c r="F960" s="304">
        <f t="shared" ca="1" si="416"/>
        <v>2.5952849095884658</v>
      </c>
      <c r="G960" s="306">
        <f t="shared" ca="1" si="417"/>
        <v>13.577227449816888</v>
      </c>
      <c r="H960" s="307">
        <f t="shared" ca="1" si="418"/>
        <v>-122.07985467936685</v>
      </c>
      <c r="I960" s="304">
        <f t="shared" ca="1" si="419"/>
        <v>122.83253650299415</v>
      </c>
      <c r="J960" s="306">
        <f t="shared" ca="1" si="420"/>
        <v>870.81250275341392</v>
      </c>
      <c r="K960" s="307">
        <f t="shared" ca="1" si="421"/>
        <v>-7.4793091907498148</v>
      </c>
      <c r="L960" s="304">
        <f t="shared" ca="1" si="406"/>
        <v>870.84462162755267</v>
      </c>
      <c r="M960" s="306">
        <f t="shared" ca="1" si="422"/>
        <v>-1.460035542921051</v>
      </c>
      <c r="N960" s="304">
        <f t="shared" ca="1" si="423"/>
        <v>-83.653874548467982</v>
      </c>
      <c r="P960" s="310">
        <f t="shared" ca="1" si="424"/>
        <v>23</v>
      </c>
      <c r="Q960" s="304">
        <f t="shared" ca="1" si="425"/>
        <v>0</v>
      </c>
      <c r="R960" s="306">
        <f t="shared" ca="1" si="426"/>
        <v>0</v>
      </c>
      <c r="S960" s="307">
        <f t="shared" ca="1" si="427"/>
        <v>8.0749999999999993</v>
      </c>
      <c r="T960" s="304">
        <f t="shared" ca="1" si="407"/>
        <v>79.21575</v>
      </c>
      <c r="U960" s="311">
        <f t="shared" ca="1" si="408"/>
        <v>0</v>
      </c>
      <c r="V960" s="306">
        <f t="shared" ca="1" si="409"/>
        <v>1.2259165581369518</v>
      </c>
      <c r="W960" s="304">
        <f t="shared" ca="1" si="410"/>
        <v>59.690602966055813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2.3578985032084745</v>
      </c>
      <c r="AH960" s="304">
        <f t="shared" ca="1" si="434"/>
        <v>-7.3919877314865321</v>
      </c>
    </row>
    <row r="961" spans="1:34" x14ac:dyDescent="0.2">
      <c r="A961" s="347">
        <f t="shared" ca="1" si="412"/>
        <v>1E-4</v>
      </c>
      <c r="B961" s="304">
        <f t="shared" ca="1" si="413"/>
        <v>34.72500000000101</v>
      </c>
      <c r="D961" s="306">
        <f t="shared" ca="1" si="414"/>
        <v>-0.81707346792254099</v>
      </c>
      <c r="E961" s="307">
        <f t="shared" ca="1" si="415"/>
        <v>-2.4632710308469274</v>
      </c>
      <c r="F961" s="304">
        <f t="shared" ca="1" si="416"/>
        <v>2.5952482007300675</v>
      </c>
      <c r="G961" s="306">
        <f t="shared" ca="1" si="417"/>
        <v>13.577145742470096</v>
      </c>
      <c r="H961" s="307">
        <f t="shared" ca="1" si="418"/>
        <v>-122.08010100646993</v>
      </c>
      <c r="I961" s="304">
        <f t="shared" ca="1" si="419"/>
        <v>122.83277228924769</v>
      </c>
      <c r="J961" s="306">
        <f t="shared" ca="1" si="420"/>
        <v>870.81250275341392</v>
      </c>
      <c r="K961" s="307">
        <f t="shared" ca="1" si="421"/>
        <v>-7.4915171885341065</v>
      </c>
      <c r="L961" s="304">
        <f t="shared" ca="1" si="406"/>
        <v>870.844726562348</v>
      </c>
      <c r="M961" s="306">
        <f t="shared" ca="1" si="422"/>
        <v>-1.4600364257009322</v>
      </c>
      <c r="N961" s="304">
        <f t="shared" ca="1" si="423"/>
        <v>-83.653925128029414</v>
      </c>
      <c r="P961" s="310">
        <f t="shared" ca="1" si="424"/>
        <v>23</v>
      </c>
      <c r="Q961" s="304">
        <f t="shared" ca="1" si="425"/>
        <v>0</v>
      </c>
      <c r="R961" s="306">
        <f t="shared" ca="1" si="426"/>
        <v>0</v>
      </c>
      <c r="S961" s="307">
        <f t="shared" ca="1" si="427"/>
        <v>8.0749999999999993</v>
      </c>
      <c r="T961" s="304">
        <f t="shared" ca="1" si="407"/>
        <v>79.21575</v>
      </c>
      <c r="U961" s="311">
        <f t="shared" ca="1" si="408"/>
        <v>0</v>
      </c>
      <c r="V961" s="306">
        <f t="shared" ca="1" si="409"/>
        <v>1.2259180547367374</v>
      </c>
      <c r="W961" s="304">
        <f t="shared" ca="1" si="410"/>
        <v>59.69090499805111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2.3578620568291546</v>
      </c>
      <c r="AH961" s="304">
        <f t="shared" ca="1" si="434"/>
        <v>-7.3920251351152713</v>
      </c>
    </row>
    <row r="962" spans="1:34" x14ac:dyDescent="0.2">
      <c r="A962" s="347">
        <f t="shared" ca="1" si="412"/>
        <v>1E-4</v>
      </c>
      <c r="B962" s="304">
        <f t="shared" ca="1" si="413"/>
        <v>34.725100000001014</v>
      </c>
      <c r="D962" s="306">
        <f t="shared" ca="1" si="414"/>
        <v>-0.81707111670301225</v>
      </c>
      <c r="E962" s="307">
        <f t="shared" ca="1" si="415"/>
        <v>-2.4632331354037875</v>
      </c>
      <c r="F962" s="304">
        <f t="shared" ca="1" si="416"/>
        <v>2.5952114921719733</v>
      </c>
      <c r="G962" s="306">
        <f t="shared" ca="1" si="417"/>
        <v>13.577064035358426</v>
      </c>
      <c r="H962" s="307">
        <f t="shared" ca="1" si="418"/>
        <v>-122.08034732978348</v>
      </c>
      <c r="I962" s="304">
        <f t="shared" ca="1" si="419"/>
        <v>122.83300807185663</v>
      </c>
      <c r="J962" s="306">
        <f t="shared" ca="1" si="420"/>
        <v>870.81250275341392</v>
      </c>
      <c r="K962" s="307">
        <f t="shared" ca="1" si="421"/>
        <v>-7.5037252109509192</v>
      </c>
      <c r="L962" s="304">
        <f t="shared" ca="1" si="406"/>
        <v>870.84483166848156</v>
      </c>
      <c r="M962" s="306">
        <f t="shared" ca="1" si="422"/>
        <v>-1.4600373084721119</v>
      </c>
      <c r="N962" s="304">
        <f t="shared" ca="1" si="423"/>
        <v>-83.653975707092286</v>
      </c>
      <c r="P962" s="310">
        <f t="shared" ca="1" si="424"/>
        <v>23</v>
      </c>
      <c r="Q962" s="304">
        <f t="shared" ca="1" si="425"/>
        <v>0</v>
      </c>
      <c r="R962" s="306">
        <f t="shared" ca="1" si="426"/>
        <v>0</v>
      </c>
      <c r="S962" s="307">
        <f t="shared" ca="1" si="427"/>
        <v>8.0749999999999993</v>
      </c>
      <c r="T962" s="304">
        <f t="shared" ca="1" si="407"/>
        <v>79.21575</v>
      </c>
      <c r="U962" s="311">
        <f t="shared" ca="1" si="408"/>
        <v>0</v>
      </c>
      <c r="V962" s="306">
        <f t="shared" ca="1" si="409"/>
        <v>1.2259195513413708</v>
      </c>
      <c r="W962" s="304">
        <f t="shared" ca="1" si="410"/>
        <v>59.691207027739623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2.3578256107184714</v>
      </c>
      <c r="AH962" s="304">
        <f t="shared" ca="1" si="434"/>
        <v>-7.392062538458342</v>
      </c>
    </row>
    <row r="963" spans="1:34" x14ac:dyDescent="0.2">
      <c r="A963" s="347">
        <f t="shared" ca="1" si="412"/>
        <v>1E-4</v>
      </c>
      <c r="B963" s="304">
        <f t="shared" ca="1" si="413"/>
        <v>34.725200000001017</v>
      </c>
      <c r="D963" s="306">
        <f t="shared" ca="1" si="414"/>
        <v>-0.81706876544956575</v>
      </c>
      <c r="E963" s="307">
        <f t="shared" ca="1" si="415"/>
        <v>-2.4631952402501014</v>
      </c>
      <c r="F963" s="304">
        <f t="shared" ca="1" si="416"/>
        <v>2.5951747839141839</v>
      </c>
      <c r="G963" s="306">
        <f t="shared" ca="1" si="417"/>
        <v>13.576982328481881</v>
      </c>
      <c r="H963" s="307">
        <f t="shared" ca="1" si="418"/>
        <v>-122.0805936493075</v>
      </c>
      <c r="I963" s="304">
        <f t="shared" ca="1" si="419"/>
        <v>122.83324385082098</v>
      </c>
      <c r="J963" s="306">
        <f t="shared" ca="1" si="420"/>
        <v>870.81250275341392</v>
      </c>
      <c r="K963" s="307">
        <f t="shared" ca="1" si="421"/>
        <v>-7.5159332579998734</v>
      </c>
      <c r="L963" s="304">
        <f t="shared" ca="1" si="406"/>
        <v>870.84493694595437</v>
      </c>
      <c r="M963" s="306">
        <f t="shared" ca="1" si="422"/>
        <v>-1.4600381912345899</v>
      </c>
      <c r="N963" s="304">
        <f t="shared" ca="1" si="423"/>
        <v>-83.654026285656585</v>
      </c>
      <c r="P963" s="310">
        <f t="shared" ca="1" si="424"/>
        <v>23</v>
      </c>
      <c r="Q963" s="304">
        <f t="shared" ca="1" si="425"/>
        <v>0</v>
      </c>
      <c r="R963" s="306">
        <f t="shared" ca="1" si="426"/>
        <v>0</v>
      </c>
      <c r="S963" s="307">
        <f t="shared" ca="1" si="427"/>
        <v>8.0749999999999993</v>
      </c>
      <c r="T963" s="304">
        <f t="shared" ca="1" si="407"/>
        <v>79.21575</v>
      </c>
      <c r="U963" s="311">
        <f t="shared" ca="1" si="408"/>
        <v>0</v>
      </c>
      <c r="V963" s="306">
        <f t="shared" ca="1" si="409"/>
        <v>1.2259210479508516</v>
      </c>
      <c r="W963" s="304">
        <f t="shared" ca="1" si="410"/>
        <v>59.691509055121344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2.357789164876424</v>
      </c>
      <c r="AH963" s="304">
        <f t="shared" ca="1" si="434"/>
        <v>-7.3920999415157436</v>
      </c>
    </row>
    <row r="964" spans="1:34" x14ac:dyDescent="0.2">
      <c r="A964" s="347">
        <f t="shared" ca="1" si="412"/>
        <v>1E-4</v>
      </c>
      <c r="B964" s="304">
        <f t="shared" ca="1" si="413"/>
        <v>34.72530000000102</v>
      </c>
      <c r="D964" s="306">
        <f t="shared" ca="1" si="414"/>
        <v>-0.81706641416220482</v>
      </c>
      <c r="E964" s="307">
        <f t="shared" ca="1" si="415"/>
        <v>-2.4631573453858717</v>
      </c>
      <c r="F964" s="304">
        <f t="shared" ca="1" si="416"/>
        <v>2.5951380759567031</v>
      </c>
      <c r="G964" s="306">
        <f t="shared" ca="1" si="417"/>
        <v>13.576900621840466</v>
      </c>
      <c r="H964" s="307">
        <f t="shared" ca="1" si="418"/>
        <v>-122.08083996504205</v>
      </c>
      <c r="I964" s="304">
        <f t="shared" ca="1" si="419"/>
        <v>122.83347962614077</v>
      </c>
      <c r="J964" s="306">
        <f t="shared" ca="1" si="420"/>
        <v>870.81250275341392</v>
      </c>
      <c r="K964" s="307">
        <f t="shared" ca="1" si="421"/>
        <v>-7.528141329680591</v>
      </c>
      <c r="L964" s="304">
        <f t="shared" ref="L964:L1004" ca="1" si="435">SQRT(pos_x^2+pos_z^2)</f>
        <v>870.84504239476735</v>
      </c>
      <c r="M964" s="306">
        <f t="shared" ca="1" si="422"/>
        <v>-1.4600390739883666</v>
      </c>
      <c r="N964" s="304">
        <f t="shared" ca="1" si="423"/>
        <v>-83.654076863722338</v>
      </c>
      <c r="P964" s="310">
        <f t="shared" ca="1" si="424"/>
        <v>23</v>
      </c>
      <c r="Q964" s="304">
        <f t="shared" ca="1" si="425"/>
        <v>0</v>
      </c>
      <c r="R964" s="306">
        <f t="shared" ca="1" si="426"/>
        <v>0</v>
      </c>
      <c r="S964" s="307">
        <f t="shared" ca="1" si="427"/>
        <v>8.0749999999999993</v>
      </c>
      <c r="T964" s="304">
        <f t="shared" ref="T964:T1004" ca="1" si="436">m*g</f>
        <v>79.21575</v>
      </c>
      <c r="U964" s="311">
        <f t="shared" ref="U964:U1004" ca="1" si="437">IF(pos_xz&lt;L_rampe,Poids*COS(Beta),0)</f>
        <v>0</v>
      </c>
      <c r="V964" s="306">
        <f t="shared" ref="V964:V1004" ca="1" si="438">Rho_moyen*(20000-Alt_rampe-pos_z)/(20000+Alt_rampe+pos_z)</f>
        <v>1.2259225445651794</v>
      </c>
      <c r="W964" s="304">
        <f t="shared" ref="W964:W1003" ca="1" si="439">1/2*Rho*Sref*Cx*vit_xz^2</f>
        <v>59.691811080196267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2.3577527193030132</v>
      </c>
      <c r="AH964" s="304">
        <f t="shared" ca="1" si="434"/>
        <v>-7.3921373442874732</v>
      </c>
    </row>
    <row r="965" spans="1:34" x14ac:dyDescent="0.2">
      <c r="A965" s="347">
        <f t="shared" ref="A965:A1004" ca="1" si="441">IF(B964+0.01&lt;=T_ini+ROUNDUP(Temps_fin_propu,0), 0.01, IF(K964&gt;0, 0.1, 0.0001))</f>
        <v>1E-4</v>
      </c>
      <c r="B965" s="304">
        <f t="shared" ref="B965:B1004" ca="1" si="442">B964+pas</f>
        <v>34.725400000001024</v>
      </c>
      <c r="D965" s="306">
        <f t="shared" ref="D965:D1004" ca="1" si="443">IF(AND(L964&lt;L_rampe,Poussee&lt;Poids*SIN(M964)),0,(-W964+Poussee)/m*COS(M964)-U964/m*SIN(M964))</f>
        <v>-0.81706406284092803</v>
      </c>
      <c r="E965" s="307">
        <f t="shared" ref="E965:E1004" ca="1" si="444">IF(AND(L964&lt;L_rampe,Poussee&lt;Poids*SIN(M964)),0,(-W964+Poussee)/m*SIN(M964)+U964/m*COS(M964)-Poids/m)</f>
        <v>-2.4631194508110985</v>
      </c>
      <c r="F965" s="304">
        <f t="shared" ref="F965:F1004" ca="1" si="445">SQRT(acc_x^2+acc_z^2)</f>
        <v>2.5951013682995296</v>
      </c>
      <c r="G965" s="306">
        <f t="shared" ref="G965:G1004" ca="1" si="446">G964+acc_x*pas</f>
        <v>13.576818915434181</v>
      </c>
      <c r="H965" s="307">
        <f t="shared" ref="H965:H1004" ca="1" si="447">H964+acc_z*pas</f>
        <v>-122.08108627698712</v>
      </c>
      <c r="I965" s="304">
        <f t="shared" ref="I965:I1004" ca="1" si="448">SQRT(vit_x^2+vit_z^2)</f>
        <v>122.83371539781602</v>
      </c>
      <c r="J965" s="306">
        <f t="shared" ref="J965:J1004" ca="1" si="449">J964+0.5*(vit_x+G964)*pas*(K964&gt;=0)</f>
        <v>870.81250275341392</v>
      </c>
      <c r="K965" s="307">
        <f t="shared" ref="K965:K1004" ca="1" si="450">K964+0.5*(vit_z+H964)*pas</f>
        <v>-7.5403494259926926</v>
      </c>
      <c r="L965" s="304">
        <f t="shared" ca="1" si="435"/>
        <v>870.84514801492151</v>
      </c>
      <c r="M965" s="306">
        <f t="shared" ref="M965:M1004" ca="1" si="451">IF(AND(L964&gt;L_rampe,G965&gt;0),ATAN2(G965,H965),$M$4)</f>
        <v>-1.4600399567334421</v>
      </c>
      <c r="N965" s="304">
        <f t="shared" ref="N965:N1004" ca="1" si="452">DEGREES(Beta)</f>
        <v>-83.65412744128956</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8.0749999999999993</v>
      </c>
      <c r="T965" s="304">
        <f t="shared" ca="1" si="436"/>
        <v>79.21575</v>
      </c>
      <c r="U965" s="311">
        <f t="shared" ca="1" si="437"/>
        <v>0</v>
      </c>
      <c r="V965" s="306">
        <f t="shared" ca="1" si="438"/>
        <v>1.2259240411843548</v>
      </c>
      <c r="W965" s="304">
        <f t="shared" ca="1" si="439"/>
        <v>59.692113102964363</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2.3577162739982427</v>
      </c>
      <c r="AH965" s="304">
        <f t="shared" ref="AH965:AH1004" ca="1" si="463">IF(AND(L964&lt;L_rampe,Poussee&lt;Poids*SIN(M964)), g*SIN(M964), (-W964+Poussee)/m)</f>
        <v>-7.3921747467735326</v>
      </c>
    </row>
    <row r="966" spans="1:34" x14ac:dyDescent="0.2">
      <c r="A966" s="347">
        <f t="shared" ca="1" si="441"/>
        <v>1E-4</v>
      </c>
      <c r="B966" s="304">
        <f t="shared" ca="1" si="442"/>
        <v>34.725500000001027</v>
      </c>
      <c r="D966" s="306">
        <f t="shared" ca="1" si="443"/>
        <v>-0.81706171148573636</v>
      </c>
      <c r="E966" s="307">
        <f t="shared" ca="1" si="444"/>
        <v>-2.4630815565257871</v>
      </c>
      <c r="F966" s="304">
        <f t="shared" ca="1" si="445"/>
        <v>2.5950646609426697</v>
      </c>
      <c r="G966" s="306">
        <f t="shared" ca="1" si="446"/>
        <v>13.576737209263033</v>
      </c>
      <c r="H966" s="307">
        <f t="shared" ca="1" si="447"/>
        <v>-122.08133258514277</v>
      </c>
      <c r="I966" s="304">
        <f t="shared" ca="1" si="448"/>
        <v>122.83395116584677</v>
      </c>
      <c r="J966" s="306">
        <f t="shared" ca="1" si="449"/>
        <v>870.81250275341392</v>
      </c>
      <c r="K966" s="307">
        <f t="shared" ca="1" si="450"/>
        <v>-7.5525575469357991</v>
      </c>
      <c r="L966" s="304">
        <f t="shared" ca="1" si="435"/>
        <v>870.84525380641787</v>
      </c>
      <c r="M966" s="306">
        <f t="shared" ca="1" si="451"/>
        <v>-1.4600408394698166</v>
      </c>
      <c r="N966" s="304">
        <f t="shared" ca="1" si="452"/>
        <v>-83.654178018358238</v>
      </c>
      <c r="P966" s="310">
        <f t="shared" ca="1" si="453"/>
        <v>23</v>
      </c>
      <c r="Q966" s="304">
        <f t="shared" ca="1" si="454"/>
        <v>0</v>
      </c>
      <c r="R966" s="306">
        <f t="shared" ca="1" si="455"/>
        <v>0</v>
      </c>
      <c r="S966" s="307">
        <f t="shared" ca="1" si="456"/>
        <v>8.0749999999999993</v>
      </c>
      <c r="T966" s="304">
        <f t="shared" ca="1" si="436"/>
        <v>79.21575</v>
      </c>
      <c r="U966" s="311">
        <f t="shared" ca="1" si="437"/>
        <v>0</v>
      </c>
      <c r="V966" s="306">
        <f t="shared" ca="1" si="438"/>
        <v>1.2259255378083778</v>
      </c>
      <c r="W966" s="304">
        <f t="shared" ca="1" si="439"/>
        <v>59.69241512342569</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2.357679828962115</v>
      </c>
      <c r="AH966" s="304">
        <f t="shared" ca="1" si="463"/>
        <v>-7.3922121489739157</v>
      </c>
    </row>
    <row r="967" spans="1:34" x14ac:dyDescent="0.2">
      <c r="A967" s="347">
        <f t="shared" ca="1" si="441"/>
        <v>1E-4</v>
      </c>
      <c r="B967" s="304">
        <f t="shared" ca="1" si="442"/>
        <v>34.72560000000103</v>
      </c>
      <c r="D967" s="306">
        <f t="shared" ca="1" si="443"/>
        <v>-0.81705936009663105</v>
      </c>
      <c r="E967" s="307">
        <f t="shared" ca="1" si="444"/>
        <v>-2.4630436625299286</v>
      </c>
      <c r="F967" s="304">
        <f t="shared" ca="1" si="445"/>
        <v>2.5950279538861158</v>
      </c>
      <c r="G967" s="306">
        <f t="shared" ca="1" si="446"/>
        <v>13.576655503327023</v>
      </c>
      <c r="H967" s="307">
        <f t="shared" ca="1" si="447"/>
        <v>-122.08157888950903</v>
      </c>
      <c r="I967" s="304">
        <f t="shared" ca="1" si="448"/>
        <v>122.83418693023306</v>
      </c>
      <c r="J967" s="306">
        <f t="shared" ca="1" si="449"/>
        <v>870.81250275341392</v>
      </c>
      <c r="K967" s="307">
        <f t="shared" ca="1" si="450"/>
        <v>-7.5647656925095319</v>
      </c>
      <c r="L967" s="304">
        <f t="shared" ca="1" si="435"/>
        <v>870.84535976925724</v>
      </c>
      <c r="M967" s="306">
        <f t="shared" ca="1" si="451"/>
        <v>-1.46004172219749</v>
      </c>
      <c r="N967" s="304">
        <f t="shared" ca="1" si="452"/>
        <v>-83.654228594928384</v>
      </c>
      <c r="P967" s="310">
        <f t="shared" ca="1" si="453"/>
        <v>23</v>
      </c>
      <c r="Q967" s="304">
        <f t="shared" ca="1" si="454"/>
        <v>0</v>
      </c>
      <c r="R967" s="306">
        <f t="shared" ca="1" si="455"/>
        <v>0</v>
      </c>
      <c r="S967" s="307">
        <f t="shared" ca="1" si="456"/>
        <v>8.0749999999999993</v>
      </c>
      <c r="T967" s="304">
        <f t="shared" ca="1" si="436"/>
        <v>79.21575</v>
      </c>
      <c r="U967" s="311">
        <f t="shared" ca="1" si="437"/>
        <v>0</v>
      </c>
      <c r="V967" s="306">
        <f t="shared" ca="1" si="438"/>
        <v>1.2259270344372479</v>
      </c>
      <c r="W967" s="304">
        <f t="shared" ca="1" si="439"/>
        <v>59.692717141580218</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2.3576433841946214</v>
      </c>
      <c r="AH967" s="304">
        <f t="shared" ca="1" si="463"/>
        <v>-7.3922495508886312</v>
      </c>
    </row>
    <row r="968" spans="1:34" x14ac:dyDescent="0.2">
      <c r="A968" s="347">
        <f t="shared" ca="1" si="441"/>
        <v>1E-4</v>
      </c>
      <c r="B968" s="304">
        <f t="shared" ca="1" si="442"/>
        <v>34.725700000001034</v>
      </c>
      <c r="D968" s="306">
        <f t="shared" ca="1" si="443"/>
        <v>-0.81705700867361308</v>
      </c>
      <c r="E968" s="307">
        <f t="shared" ca="1" si="444"/>
        <v>-2.4630057688235274</v>
      </c>
      <c r="F968" s="304">
        <f t="shared" ca="1" si="445"/>
        <v>2.5949912471298719</v>
      </c>
      <c r="G968" s="306">
        <f t="shared" ca="1" si="446"/>
        <v>13.576573797626155</v>
      </c>
      <c r="H968" s="307">
        <f t="shared" ca="1" si="447"/>
        <v>-122.08182519008591</v>
      </c>
      <c r="I968" s="304">
        <f t="shared" ca="1" si="448"/>
        <v>122.83442269097488</v>
      </c>
      <c r="J968" s="306">
        <f t="shared" ca="1" si="449"/>
        <v>870.81250275341392</v>
      </c>
      <c r="K968" s="307">
        <f t="shared" ca="1" si="450"/>
        <v>-7.5769738627135119</v>
      </c>
      <c r="L968" s="304">
        <f t="shared" ca="1" si="435"/>
        <v>870.84546590344075</v>
      </c>
      <c r="M968" s="306">
        <f t="shared" ca="1" si="451"/>
        <v>-1.4600426049164625</v>
      </c>
      <c r="N968" s="304">
        <f t="shared" ca="1" si="452"/>
        <v>-83.654279170999999</v>
      </c>
      <c r="P968" s="310">
        <f t="shared" ca="1" si="453"/>
        <v>23</v>
      </c>
      <c r="Q968" s="304">
        <f t="shared" ca="1" si="454"/>
        <v>0</v>
      </c>
      <c r="R968" s="306">
        <f t="shared" ca="1" si="455"/>
        <v>0</v>
      </c>
      <c r="S968" s="307">
        <f t="shared" ca="1" si="456"/>
        <v>8.0749999999999993</v>
      </c>
      <c r="T968" s="304">
        <f t="shared" ca="1" si="436"/>
        <v>79.21575</v>
      </c>
      <c r="U968" s="311">
        <f t="shared" ca="1" si="437"/>
        <v>0</v>
      </c>
      <c r="V968" s="306">
        <f t="shared" ca="1" si="438"/>
        <v>1.2259285310709653</v>
      </c>
      <c r="W968" s="304">
        <f t="shared" ca="1" si="439"/>
        <v>59.693019157427884</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2.357606939695768</v>
      </c>
      <c r="AH968" s="304">
        <f t="shared" ca="1" si="463"/>
        <v>-7.3922869525176749</v>
      </c>
    </row>
    <row r="969" spans="1:34" x14ac:dyDescent="0.2">
      <c r="A969" s="347">
        <f t="shared" ca="1" si="441"/>
        <v>1E-4</v>
      </c>
      <c r="B969" s="304">
        <f t="shared" ca="1" si="442"/>
        <v>34.725800000001037</v>
      </c>
      <c r="D969" s="306">
        <f t="shared" ca="1" si="443"/>
        <v>-0.81705465721668191</v>
      </c>
      <c r="E969" s="307">
        <f t="shared" ca="1" si="444"/>
        <v>-2.4629678754065907</v>
      </c>
      <c r="F969" s="304">
        <f t="shared" ca="1" si="445"/>
        <v>2.5949545406739452</v>
      </c>
      <c r="G969" s="306">
        <f t="shared" ca="1" si="446"/>
        <v>13.576492092160434</v>
      </c>
      <c r="H969" s="307">
        <f t="shared" ca="1" si="447"/>
        <v>-122.08207148687345</v>
      </c>
      <c r="I969" s="304">
        <f t="shared" ca="1" si="448"/>
        <v>122.83465844807228</v>
      </c>
      <c r="J969" s="306">
        <f t="shared" ca="1" si="449"/>
        <v>870.81250275341392</v>
      </c>
      <c r="K969" s="307">
        <f t="shared" ca="1" si="450"/>
        <v>-7.5891820575473599</v>
      </c>
      <c r="L969" s="304">
        <f t="shared" ca="1" si="435"/>
        <v>870.84557220896932</v>
      </c>
      <c r="M969" s="306">
        <f t="shared" ca="1" si="451"/>
        <v>-1.4600434876267345</v>
      </c>
      <c r="N969" s="304">
        <f t="shared" ca="1" si="452"/>
        <v>-83.654329746573126</v>
      </c>
      <c r="P969" s="310">
        <f t="shared" ca="1" si="453"/>
        <v>23</v>
      </c>
      <c r="Q969" s="304">
        <f t="shared" ca="1" si="454"/>
        <v>0</v>
      </c>
      <c r="R969" s="306">
        <f t="shared" ca="1" si="455"/>
        <v>0</v>
      </c>
      <c r="S969" s="307">
        <f t="shared" ca="1" si="456"/>
        <v>8.0749999999999993</v>
      </c>
      <c r="T969" s="304">
        <f t="shared" ca="1" si="436"/>
        <v>79.21575</v>
      </c>
      <c r="U969" s="311">
        <f t="shared" ca="1" si="437"/>
        <v>0</v>
      </c>
      <c r="V969" s="306">
        <f t="shared" ca="1" si="438"/>
        <v>1.2259300277095302</v>
      </c>
      <c r="W969" s="304">
        <f t="shared" ca="1" si="439"/>
        <v>59.693321170968787</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2.3575704954655645</v>
      </c>
      <c r="AH969" s="304">
        <f t="shared" ca="1" si="463"/>
        <v>-7.3923243538610386</v>
      </c>
    </row>
    <row r="970" spans="1:34" x14ac:dyDescent="0.2">
      <c r="A970" s="347">
        <f t="shared" ca="1" si="441"/>
        <v>1E-4</v>
      </c>
      <c r="B970" s="304">
        <f t="shared" ca="1" si="442"/>
        <v>34.72590000000104</v>
      </c>
      <c r="D970" s="306">
        <f t="shared" ca="1" si="443"/>
        <v>-0.81705230572583909</v>
      </c>
      <c r="E970" s="307">
        <f t="shared" ca="1" si="444"/>
        <v>-2.4629299822791069</v>
      </c>
      <c r="F970" s="304">
        <f t="shared" ca="1" si="445"/>
        <v>2.5949178345183248</v>
      </c>
      <c r="G970" s="306">
        <f t="shared" ca="1" si="446"/>
        <v>13.576410386929862</v>
      </c>
      <c r="H970" s="307">
        <f t="shared" ca="1" si="447"/>
        <v>-122.08231777987167</v>
      </c>
      <c r="I970" s="304">
        <f t="shared" ca="1" si="448"/>
        <v>122.83489420152527</v>
      </c>
      <c r="J970" s="306">
        <f t="shared" ca="1" si="449"/>
        <v>870.81250275341392</v>
      </c>
      <c r="K970" s="307">
        <f t="shared" ca="1" si="450"/>
        <v>-7.6013902770106974</v>
      </c>
      <c r="L970" s="304">
        <f t="shared" ca="1" si="435"/>
        <v>870.84567868584384</v>
      </c>
      <c r="M970" s="306">
        <f t="shared" ca="1" si="451"/>
        <v>-1.4600443703283057</v>
      </c>
      <c r="N970" s="304">
        <f t="shared" ca="1" si="452"/>
        <v>-83.654380321647722</v>
      </c>
      <c r="P970" s="310">
        <f t="shared" ca="1" si="453"/>
        <v>23</v>
      </c>
      <c r="Q970" s="304">
        <f t="shared" ca="1" si="454"/>
        <v>0</v>
      </c>
      <c r="R970" s="306">
        <f t="shared" ca="1" si="455"/>
        <v>0</v>
      </c>
      <c r="S970" s="307">
        <f t="shared" ca="1" si="456"/>
        <v>8.0749999999999993</v>
      </c>
      <c r="T970" s="304">
        <f t="shared" ca="1" si="436"/>
        <v>79.21575</v>
      </c>
      <c r="U970" s="311">
        <f t="shared" ca="1" si="437"/>
        <v>0</v>
      </c>
      <c r="V970" s="306">
        <f t="shared" ca="1" si="438"/>
        <v>1.2259315243529418</v>
      </c>
      <c r="W970" s="304">
        <f t="shared" ca="1" si="439"/>
        <v>59.693623182202806</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2.357534051503996</v>
      </c>
      <c r="AH970" s="304">
        <f t="shared" ca="1" si="463"/>
        <v>-7.3923617549187357</v>
      </c>
    </row>
    <row r="971" spans="1:34" x14ac:dyDescent="0.2">
      <c r="A971" s="347">
        <f t="shared" ca="1" si="441"/>
        <v>1E-4</v>
      </c>
      <c r="B971" s="304">
        <f t="shared" ca="1" si="442"/>
        <v>34.726000000001044</v>
      </c>
      <c r="D971" s="306">
        <f t="shared" ca="1" si="443"/>
        <v>-0.81704995420108617</v>
      </c>
      <c r="E971" s="307">
        <f t="shared" ca="1" si="444"/>
        <v>-2.4628920894410902</v>
      </c>
      <c r="F971" s="304">
        <f t="shared" ca="1" si="445"/>
        <v>2.5948811286630251</v>
      </c>
      <c r="G971" s="306">
        <f t="shared" ca="1" si="446"/>
        <v>13.576328681934442</v>
      </c>
      <c r="H971" s="307">
        <f t="shared" ca="1" si="447"/>
        <v>-122.08256406908062</v>
      </c>
      <c r="I971" s="304">
        <f t="shared" ca="1" si="448"/>
        <v>122.83512995133391</v>
      </c>
      <c r="J971" s="306">
        <f t="shared" ca="1" si="449"/>
        <v>870.81250275341392</v>
      </c>
      <c r="K971" s="307">
        <f t="shared" ca="1" si="450"/>
        <v>-7.6135985211031452</v>
      </c>
      <c r="L971" s="304">
        <f t="shared" ca="1" si="435"/>
        <v>870.84578533406534</v>
      </c>
      <c r="M971" s="306">
        <f t="shared" ca="1" si="451"/>
        <v>-1.4600452530211767</v>
      </c>
      <c r="N971" s="304">
        <f t="shared" ca="1" si="452"/>
        <v>-83.654430896223829</v>
      </c>
      <c r="P971" s="310">
        <f t="shared" ca="1" si="453"/>
        <v>23</v>
      </c>
      <c r="Q971" s="304">
        <f t="shared" ca="1" si="454"/>
        <v>0</v>
      </c>
      <c r="R971" s="306">
        <f t="shared" ca="1" si="455"/>
        <v>0</v>
      </c>
      <c r="S971" s="307">
        <f t="shared" ca="1" si="456"/>
        <v>8.0749999999999993</v>
      </c>
      <c r="T971" s="304">
        <f t="shared" ca="1" si="436"/>
        <v>79.21575</v>
      </c>
      <c r="U971" s="311">
        <f t="shared" ca="1" si="437"/>
        <v>0</v>
      </c>
      <c r="V971" s="306">
        <f t="shared" ca="1" si="438"/>
        <v>1.2259330210012012</v>
      </c>
      <c r="W971" s="304">
        <f t="shared" ca="1" si="439"/>
        <v>59.693925191130056</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2.3574976078110801</v>
      </c>
      <c r="AH971" s="304">
        <f t="shared" ca="1" si="463"/>
        <v>-7.3923991556907502</v>
      </c>
    </row>
    <row r="972" spans="1:34" x14ac:dyDescent="0.2">
      <c r="A972" s="347">
        <f t="shared" ca="1" si="441"/>
        <v>1E-4</v>
      </c>
      <c r="B972" s="304">
        <f t="shared" ca="1" si="442"/>
        <v>34.726100000001047</v>
      </c>
      <c r="D972" s="306">
        <f t="shared" ca="1" si="443"/>
        <v>-0.81704760264242171</v>
      </c>
      <c r="E972" s="307">
        <f t="shared" ca="1" si="444"/>
        <v>-2.4628541968925264</v>
      </c>
      <c r="F972" s="304">
        <f t="shared" ca="1" si="445"/>
        <v>2.5948444231080328</v>
      </c>
      <c r="G972" s="306">
        <f t="shared" ca="1" si="446"/>
        <v>13.576246977174177</v>
      </c>
      <c r="H972" s="307">
        <f t="shared" ca="1" si="447"/>
        <v>-122.08281035450031</v>
      </c>
      <c r="I972" s="304">
        <f t="shared" ca="1" si="448"/>
        <v>122.8353656974982</v>
      </c>
      <c r="J972" s="306">
        <f t="shared" ca="1" si="449"/>
        <v>870.81250275341392</v>
      </c>
      <c r="K972" s="307">
        <f t="shared" ca="1" si="450"/>
        <v>-7.625806789824324</v>
      </c>
      <c r="L972" s="304">
        <f t="shared" ca="1" si="435"/>
        <v>870.84589215363485</v>
      </c>
      <c r="M972" s="306">
        <f t="shared" ca="1" si="451"/>
        <v>-1.4600461357053471</v>
      </c>
      <c r="N972" s="304">
        <f t="shared" ca="1" si="452"/>
        <v>-83.654481470301448</v>
      </c>
      <c r="P972" s="310">
        <f t="shared" ca="1" si="453"/>
        <v>23</v>
      </c>
      <c r="Q972" s="304">
        <f t="shared" ca="1" si="454"/>
        <v>0</v>
      </c>
      <c r="R972" s="306">
        <f t="shared" ca="1" si="455"/>
        <v>0</v>
      </c>
      <c r="S972" s="307">
        <f t="shared" ca="1" si="456"/>
        <v>8.0749999999999993</v>
      </c>
      <c r="T972" s="304">
        <f t="shared" ca="1" si="436"/>
        <v>79.21575</v>
      </c>
      <c r="U972" s="311">
        <f t="shared" ca="1" si="437"/>
        <v>0</v>
      </c>
      <c r="V972" s="306">
        <f t="shared" ca="1" si="438"/>
        <v>1.2259345176543071</v>
      </c>
      <c r="W972" s="304">
        <f t="shared" ca="1" si="439"/>
        <v>59.694227197750443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2.3574611643868018</v>
      </c>
      <c r="AH972" s="304">
        <f t="shared" ca="1" si="463"/>
        <v>-7.3924365561770973</v>
      </c>
    </row>
    <row r="973" spans="1:34" x14ac:dyDescent="0.2">
      <c r="A973" s="347">
        <f t="shared" ca="1" si="441"/>
        <v>1E-4</v>
      </c>
      <c r="B973" s="304">
        <f t="shared" ca="1" si="442"/>
        <v>34.72620000000105</v>
      </c>
      <c r="D973" s="306">
        <f t="shared" ca="1" si="443"/>
        <v>-0.81704525104984915</v>
      </c>
      <c r="E973" s="307">
        <f t="shared" ca="1" si="444"/>
        <v>-2.4628163046334279</v>
      </c>
      <c r="F973" s="304">
        <f t="shared" ca="1" si="445"/>
        <v>2.5948077178533606</v>
      </c>
      <c r="G973" s="306">
        <f t="shared" ca="1" si="446"/>
        <v>13.576165272649073</v>
      </c>
      <c r="H973" s="307">
        <f t="shared" ca="1" si="447"/>
        <v>-122.08305663613078</v>
      </c>
      <c r="I973" s="304">
        <f t="shared" ca="1" si="448"/>
        <v>122.83560144001818</v>
      </c>
      <c r="J973" s="306">
        <f t="shared" ca="1" si="449"/>
        <v>870.81250275341392</v>
      </c>
      <c r="K973" s="307">
        <f t="shared" ca="1" si="450"/>
        <v>-7.6380150831738556</v>
      </c>
      <c r="L973" s="304">
        <f t="shared" ca="1" si="435"/>
        <v>870.84599914455328</v>
      </c>
      <c r="M973" s="306">
        <f t="shared" ca="1" si="451"/>
        <v>-1.4600470183808174</v>
      </c>
      <c r="N973" s="304">
        <f t="shared" ca="1" si="452"/>
        <v>-83.654532043880565</v>
      </c>
      <c r="P973" s="310">
        <f t="shared" ca="1" si="453"/>
        <v>23</v>
      </c>
      <c r="Q973" s="304">
        <f t="shared" ca="1" si="454"/>
        <v>0</v>
      </c>
      <c r="R973" s="306">
        <f t="shared" ca="1" si="455"/>
        <v>0</v>
      </c>
      <c r="S973" s="307">
        <f t="shared" ca="1" si="456"/>
        <v>8.0749999999999993</v>
      </c>
      <c r="T973" s="304">
        <f t="shared" ca="1" si="436"/>
        <v>79.21575</v>
      </c>
      <c r="U973" s="311">
        <f t="shared" ca="1" si="437"/>
        <v>0</v>
      </c>
      <c r="V973" s="306">
        <f t="shared" ca="1" si="438"/>
        <v>1.2259360143122608</v>
      </c>
      <c r="W973" s="304">
        <f t="shared" ca="1" si="439"/>
        <v>59.694529202064025</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2.3574247212311752</v>
      </c>
      <c r="AH973" s="304">
        <f t="shared" ca="1" si="463"/>
        <v>-7.3924739563777644</v>
      </c>
    </row>
    <row r="974" spans="1:34" x14ac:dyDescent="0.2">
      <c r="A974" s="347">
        <f t="shared" ca="1" si="441"/>
        <v>1E-4</v>
      </c>
      <c r="B974" s="304">
        <f t="shared" ca="1" si="442"/>
        <v>34.726300000001054</v>
      </c>
      <c r="D974" s="306">
        <f t="shared" ca="1" si="443"/>
        <v>-0.81704289942336805</v>
      </c>
      <c r="E974" s="307">
        <f t="shared" ca="1" si="444"/>
        <v>-2.4627784126637868</v>
      </c>
      <c r="F974" s="304">
        <f t="shared" ca="1" si="445"/>
        <v>2.5947710128990007</v>
      </c>
      <c r="G974" s="306">
        <f t="shared" ca="1" si="446"/>
        <v>13.576083568359131</v>
      </c>
      <c r="H974" s="307">
        <f t="shared" ca="1" si="447"/>
        <v>-122.08330291397205</v>
      </c>
      <c r="I974" s="304">
        <f t="shared" ca="1" si="448"/>
        <v>122.83583717889387</v>
      </c>
      <c r="J974" s="306">
        <f t="shared" ca="1" si="449"/>
        <v>870.81250275341392</v>
      </c>
      <c r="K974" s="307">
        <f t="shared" ca="1" si="450"/>
        <v>-7.6502234011513606</v>
      </c>
      <c r="L974" s="304">
        <f t="shared" ca="1" si="435"/>
        <v>870.84610630682164</v>
      </c>
      <c r="M974" s="306">
        <f t="shared" ca="1" si="451"/>
        <v>-1.4600479010475877</v>
      </c>
      <c r="N974" s="304">
        <f t="shared" ca="1" si="452"/>
        <v>-83.654582616961221</v>
      </c>
      <c r="P974" s="310">
        <f t="shared" ca="1" si="453"/>
        <v>23</v>
      </c>
      <c r="Q974" s="304">
        <f t="shared" ca="1" si="454"/>
        <v>0</v>
      </c>
      <c r="R974" s="306">
        <f t="shared" ca="1" si="455"/>
        <v>0</v>
      </c>
      <c r="S974" s="307">
        <f t="shared" ca="1" si="456"/>
        <v>8.0749999999999993</v>
      </c>
      <c r="T974" s="304">
        <f t="shared" ca="1" si="436"/>
        <v>79.21575</v>
      </c>
      <c r="U974" s="311">
        <f t="shared" ca="1" si="437"/>
        <v>0</v>
      </c>
      <c r="V974" s="306">
        <f t="shared" ca="1" si="438"/>
        <v>1.225937510975061</v>
      </c>
      <c r="W974" s="304">
        <f t="shared" ca="1" si="439"/>
        <v>59.694831204070738</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2.3573882783441871</v>
      </c>
      <c r="AH974" s="304">
        <f t="shared" ca="1" si="463"/>
        <v>-7.3925113562927596</v>
      </c>
    </row>
    <row r="975" spans="1:34" x14ac:dyDescent="0.2">
      <c r="A975" s="347">
        <f t="shared" ca="1" si="441"/>
        <v>1E-4</v>
      </c>
      <c r="B975" s="304">
        <f t="shared" ca="1" si="442"/>
        <v>34.726400000001057</v>
      </c>
      <c r="D975" s="306">
        <f t="shared" ca="1" si="443"/>
        <v>-0.81704054776297741</v>
      </c>
      <c r="E975" s="307">
        <f t="shared" ca="1" si="444"/>
        <v>-2.4627405209836128</v>
      </c>
      <c r="F975" s="304">
        <f t="shared" ca="1" si="445"/>
        <v>2.5947343082449623</v>
      </c>
      <c r="G975" s="306">
        <f t="shared" ca="1" si="446"/>
        <v>13.576001864304354</v>
      </c>
      <c r="H975" s="307">
        <f t="shared" ca="1" si="447"/>
        <v>-122.08354918802415</v>
      </c>
      <c r="I975" s="304">
        <f t="shared" ca="1" si="448"/>
        <v>122.8360729141253</v>
      </c>
      <c r="J975" s="306">
        <f t="shared" ca="1" si="449"/>
        <v>870.81250275341392</v>
      </c>
      <c r="K975" s="307">
        <f t="shared" ca="1" si="450"/>
        <v>-7.6624317437564606</v>
      </c>
      <c r="L975" s="304">
        <f t="shared" ca="1" si="435"/>
        <v>870.84621364044074</v>
      </c>
      <c r="M975" s="306">
        <f t="shared" ca="1" si="451"/>
        <v>-1.4600487837056579</v>
      </c>
      <c r="N975" s="304">
        <f t="shared" ca="1" si="452"/>
        <v>-83.654633189543404</v>
      </c>
      <c r="P975" s="310">
        <f t="shared" ca="1" si="453"/>
        <v>23</v>
      </c>
      <c r="Q975" s="304">
        <f t="shared" ca="1" si="454"/>
        <v>0</v>
      </c>
      <c r="R975" s="306">
        <f t="shared" ca="1" si="455"/>
        <v>0</v>
      </c>
      <c r="S975" s="307">
        <f t="shared" ca="1" si="456"/>
        <v>8.0749999999999993</v>
      </c>
      <c r="T975" s="304">
        <f t="shared" ca="1" si="436"/>
        <v>79.21575</v>
      </c>
      <c r="U975" s="311">
        <f t="shared" ca="1" si="437"/>
        <v>0</v>
      </c>
      <c r="V975" s="306">
        <f t="shared" ca="1" si="438"/>
        <v>1.2259390076427086</v>
      </c>
      <c r="W975" s="304">
        <f t="shared" ca="1" si="439"/>
        <v>59.695133203770617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2.3573518357258543</v>
      </c>
      <c r="AH975" s="304">
        <f t="shared" ca="1" si="463"/>
        <v>-7.3925487559220731</v>
      </c>
    </row>
    <row r="976" spans="1:34" x14ac:dyDescent="0.2">
      <c r="A976" s="347">
        <f t="shared" ca="1" si="441"/>
        <v>1E-4</v>
      </c>
      <c r="B976" s="304">
        <f t="shared" ca="1" si="442"/>
        <v>34.72650000000106</v>
      </c>
      <c r="D976" s="306">
        <f t="shared" ca="1" si="443"/>
        <v>-0.81703819606868133</v>
      </c>
      <c r="E976" s="307">
        <f t="shared" ca="1" si="444"/>
        <v>-2.4627026295928989</v>
      </c>
      <c r="F976" s="304">
        <f t="shared" ca="1" si="445"/>
        <v>2.5946976038912402</v>
      </c>
      <c r="G976" s="306">
        <f t="shared" ca="1" si="446"/>
        <v>13.575920160484747</v>
      </c>
      <c r="H976" s="307">
        <f t="shared" ca="1" si="447"/>
        <v>-122.08379545828711</v>
      </c>
      <c r="I976" s="304">
        <f t="shared" ca="1" si="448"/>
        <v>122.83630864571249</v>
      </c>
      <c r="J976" s="306">
        <f t="shared" ca="1" si="449"/>
        <v>870.81250275341392</v>
      </c>
      <c r="K976" s="307">
        <f t="shared" ca="1" si="450"/>
        <v>-7.6746401109887765</v>
      </c>
      <c r="L976" s="304">
        <f t="shared" ca="1" si="435"/>
        <v>870.84632114541182</v>
      </c>
      <c r="M976" s="306">
        <f t="shared" ca="1" si="451"/>
        <v>-1.4600496663550284</v>
      </c>
      <c r="N976" s="304">
        <f t="shared" ca="1" si="452"/>
        <v>-83.654683761627112</v>
      </c>
      <c r="P976" s="310">
        <f t="shared" ca="1" si="453"/>
        <v>23</v>
      </c>
      <c r="Q976" s="304">
        <f t="shared" ca="1" si="454"/>
        <v>0</v>
      </c>
      <c r="R976" s="306">
        <f t="shared" ca="1" si="455"/>
        <v>0</v>
      </c>
      <c r="S976" s="307">
        <f t="shared" ca="1" si="456"/>
        <v>8.0749999999999993</v>
      </c>
      <c r="T976" s="304">
        <f t="shared" ca="1" si="436"/>
        <v>79.21575</v>
      </c>
      <c r="U976" s="311">
        <f t="shared" ca="1" si="437"/>
        <v>0</v>
      </c>
      <c r="V976" s="306">
        <f t="shared" ca="1" si="438"/>
        <v>1.2259405043152032</v>
      </c>
      <c r="W976" s="304">
        <f t="shared" ca="1" si="439"/>
        <v>59.695435201163669</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2.3573153933761661</v>
      </c>
      <c r="AH976" s="304">
        <f t="shared" ca="1" si="463"/>
        <v>-7.3925861552657119</v>
      </c>
    </row>
    <row r="977" spans="1:34" x14ac:dyDescent="0.2">
      <c r="A977" s="347">
        <f t="shared" ca="1" si="441"/>
        <v>1E-4</v>
      </c>
      <c r="B977" s="304">
        <f t="shared" ca="1" si="442"/>
        <v>34.726600000001064</v>
      </c>
      <c r="D977" s="306">
        <f t="shared" ca="1" si="443"/>
        <v>-0.81703584434047805</v>
      </c>
      <c r="E977" s="307">
        <f t="shared" ca="1" si="444"/>
        <v>-2.4626647384916467</v>
      </c>
      <c r="F977" s="304">
        <f t="shared" ca="1" si="445"/>
        <v>2.594660899837836</v>
      </c>
      <c r="G977" s="306">
        <f t="shared" ca="1" si="446"/>
        <v>13.575838456900312</v>
      </c>
      <c r="H977" s="307">
        <f t="shared" ca="1" si="447"/>
        <v>-122.08404172476097</v>
      </c>
      <c r="I977" s="304">
        <f t="shared" ca="1" si="448"/>
        <v>122.83654437365547</v>
      </c>
      <c r="J977" s="306">
        <f t="shared" ca="1" si="449"/>
        <v>870.81250275341392</v>
      </c>
      <c r="K977" s="307">
        <f t="shared" ca="1" si="450"/>
        <v>-7.686848502847929</v>
      </c>
      <c r="L977" s="304">
        <f t="shared" ca="1" si="435"/>
        <v>870.84642882173557</v>
      </c>
      <c r="M977" s="306">
        <f t="shared" ca="1" si="451"/>
        <v>-1.4600505489956994</v>
      </c>
      <c r="N977" s="304">
        <f t="shared" ca="1" si="452"/>
        <v>-83.654734333212389</v>
      </c>
      <c r="P977" s="310">
        <f t="shared" ca="1" si="453"/>
        <v>23</v>
      </c>
      <c r="Q977" s="304">
        <f t="shared" ca="1" si="454"/>
        <v>0</v>
      </c>
      <c r="R977" s="306">
        <f t="shared" ca="1" si="455"/>
        <v>0</v>
      </c>
      <c r="S977" s="307">
        <f t="shared" ca="1" si="456"/>
        <v>8.0749999999999993</v>
      </c>
      <c r="T977" s="304">
        <f t="shared" ca="1" si="436"/>
        <v>79.21575</v>
      </c>
      <c r="U977" s="311">
        <f t="shared" ca="1" si="437"/>
        <v>0</v>
      </c>
      <c r="V977" s="306">
        <f t="shared" ca="1" si="438"/>
        <v>1.2259420009925448</v>
      </c>
      <c r="W977" s="304">
        <f t="shared" ca="1" si="439"/>
        <v>59.695737196249844</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2.3572789512951262</v>
      </c>
      <c r="AH977" s="304">
        <f t="shared" ca="1" si="463"/>
        <v>-7.3926235543236745</v>
      </c>
    </row>
    <row r="978" spans="1:34" x14ac:dyDescent="0.2">
      <c r="A978" s="347">
        <f t="shared" ca="1" si="441"/>
        <v>1E-4</v>
      </c>
      <c r="B978" s="304">
        <f t="shared" ca="1" si="442"/>
        <v>34.726700000001067</v>
      </c>
      <c r="D978" s="306">
        <f t="shared" ca="1" si="443"/>
        <v>-0.81703349257836733</v>
      </c>
      <c r="E978" s="307">
        <f t="shared" ca="1" si="444"/>
        <v>-2.4626268476798598</v>
      </c>
      <c r="F978" s="304">
        <f t="shared" ca="1" si="445"/>
        <v>2.5946241960847525</v>
      </c>
      <c r="G978" s="306">
        <f t="shared" ca="1" si="446"/>
        <v>13.575756753551055</v>
      </c>
      <c r="H978" s="307">
        <f t="shared" ca="1" si="447"/>
        <v>-122.08428798744573</v>
      </c>
      <c r="I978" s="304">
        <f t="shared" ca="1" si="448"/>
        <v>122.83678009795427</v>
      </c>
      <c r="J978" s="306">
        <f t="shared" ca="1" si="449"/>
        <v>870.81250275341392</v>
      </c>
      <c r="K978" s="307">
        <f t="shared" ca="1" si="450"/>
        <v>-7.6990569193335396</v>
      </c>
      <c r="L978" s="304">
        <f t="shared" ca="1" si="435"/>
        <v>870.84653666941313</v>
      </c>
      <c r="M978" s="306">
        <f t="shared" ca="1" si="451"/>
        <v>-1.4600514316276705</v>
      </c>
      <c r="N978" s="304">
        <f t="shared" ca="1" si="452"/>
        <v>-83.654784904299191</v>
      </c>
      <c r="P978" s="310">
        <f t="shared" ca="1" si="453"/>
        <v>23</v>
      </c>
      <c r="Q978" s="304">
        <f t="shared" ca="1" si="454"/>
        <v>0</v>
      </c>
      <c r="R978" s="306">
        <f t="shared" ca="1" si="455"/>
        <v>0</v>
      </c>
      <c r="S978" s="307">
        <f t="shared" ca="1" si="456"/>
        <v>8.0749999999999993</v>
      </c>
      <c r="T978" s="304">
        <f t="shared" ca="1" si="436"/>
        <v>79.21575</v>
      </c>
      <c r="U978" s="311">
        <f t="shared" ca="1" si="437"/>
        <v>0</v>
      </c>
      <c r="V978" s="306">
        <f t="shared" ca="1" si="438"/>
        <v>1.2259434976747334</v>
      </c>
      <c r="W978" s="304">
        <f t="shared" ca="1" si="439"/>
        <v>59.696039189029172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2.3572425094827389</v>
      </c>
      <c r="AH978" s="304">
        <f t="shared" ca="1" si="463"/>
        <v>-7.3926609530959562</v>
      </c>
    </row>
    <row r="979" spans="1:34" x14ac:dyDescent="0.2">
      <c r="A979" s="347">
        <f t="shared" ca="1" si="441"/>
        <v>1E-4</v>
      </c>
      <c r="B979" s="304">
        <f t="shared" ca="1" si="442"/>
        <v>34.72680000000107</v>
      </c>
      <c r="D979" s="306">
        <f t="shared" ca="1" si="443"/>
        <v>-0.81703114078235439</v>
      </c>
      <c r="E979" s="307">
        <f t="shared" ca="1" si="444"/>
        <v>-2.4625889571575357</v>
      </c>
      <c r="F979" s="304">
        <f t="shared" ca="1" si="445"/>
        <v>2.5945874926319896</v>
      </c>
      <c r="G979" s="306">
        <f t="shared" ca="1" si="446"/>
        <v>13.575675050436976</v>
      </c>
      <c r="H979" s="307">
        <f t="shared" ca="1" si="447"/>
        <v>-122.08453424634145</v>
      </c>
      <c r="I979" s="304">
        <f t="shared" ca="1" si="448"/>
        <v>122.8370158186089</v>
      </c>
      <c r="J979" s="306">
        <f t="shared" ca="1" si="449"/>
        <v>870.81250275341392</v>
      </c>
      <c r="K979" s="307">
        <f t="shared" ca="1" si="450"/>
        <v>-7.7112653604452293</v>
      </c>
      <c r="L979" s="304">
        <f t="shared" ca="1" si="435"/>
        <v>870.84664468844562</v>
      </c>
      <c r="M979" s="306">
        <f t="shared" ca="1" si="451"/>
        <v>-1.4600523142509425</v>
      </c>
      <c r="N979" s="304">
        <f t="shared" ca="1" si="452"/>
        <v>-83.654835474887591</v>
      </c>
      <c r="P979" s="310">
        <f t="shared" ca="1" si="453"/>
        <v>23</v>
      </c>
      <c r="Q979" s="304">
        <f t="shared" ca="1" si="454"/>
        <v>0</v>
      </c>
      <c r="R979" s="306">
        <f t="shared" ca="1" si="455"/>
        <v>0</v>
      </c>
      <c r="S979" s="307">
        <f t="shared" ca="1" si="456"/>
        <v>8.0749999999999993</v>
      </c>
      <c r="T979" s="304">
        <f t="shared" ca="1" si="436"/>
        <v>79.21575</v>
      </c>
      <c r="U979" s="311">
        <f t="shared" ca="1" si="437"/>
        <v>0</v>
      </c>
      <c r="V979" s="306">
        <f t="shared" ca="1" si="438"/>
        <v>1.2259449943617691</v>
      </c>
      <c r="W979" s="304">
        <f t="shared" ca="1" si="439"/>
        <v>59.69634117950163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2.3572060679390026</v>
      </c>
      <c r="AH979" s="304">
        <f t="shared" ca="1" si="463"/>
        <v>-7.3926983515825606</v>
      </c>
    </row>
    <row r="980" spans="1:34" x14ac:dyDescent="0.2">
      <c r="A980" s="347">
        <f t="shared" ca="1" si="441"/>
        <v>1E-4</v>
      </c>
      <c r="B980" s="304">
        <f t="shared" ca="1" si="442"/>
        <v>34.726900000001073</v>
      </c>
      <c r="D980" s="306">
        <f t="shared" ca="1" si="443"/>
        <v>-0.81702878895243414</v>
      </c>
      <c r="E980" s="307">
        <f t="shared" ca="1" si="444"/>
        <v>-2.4625510669246777</v>
      </c>
      <c r="F980" s="304">
        <f t="shared" ca="1" si="445"/>
        <v>2.5945507894795488</v>
      </c>
      <c r="G980" s="306">
        <f t="shared" ca="1" si="446"/>
        <v>13.575593347558081</v>
      </c>
      <c r="H980" s="307">
        <f t="shared" ca="1" si="447"/>
        <v>-122.08478050144814</v>
      </c>
      <c r="I980" s="304">
        <f t="shared" ca="1" si="448"/>
        <v>122.83725153561942</v>
      </c>
      <c r="J980" s="306">
        <f t="shared" ca="1" si="449"/>
        <v>870.81250275341392</v>
      </c>
      <c r="K980" s="307">
        <f t="shared" ca="1" si="450"/>
        <v>-7.7234738261826186</v>
      </c>
      <c r="L980" s="304">
        <f t="shared" ca="1" si="435"/>
        <v>870.84675287883351</v>
      </c>
      <c r="M980" s="306">
        <f t="shared" ca="1" si="451"/>
        <v>-1.4600531968655148</v>
      </c>
      <c r="N980" s="304">
        <f t="shared" ca="1" si="452"/>
        <v>-83.654886044977516</v>
      </c>
      <c r="P980" s="310">
        <f t="shared" ca="1" si="453"/>
        <v>23</v>
      </c>
      <c r="Q980" s="304">
        <f t="shared" ca="1" si="454"/>
        <v>0</v>
      </c>
      <c r="R980" s="306">
        <f t="shared" ca="1" si="455"/>
        <v>0</v>
      </c>
      <c r="S980" s="307">
        <f t="shared" ca="1" si="456"/>
        <v>8.0749999999999993</v>
      </c>
      <c r="T980" s="304">
        <f t="shared" ca="1" si="436"/>
        <v>79.21575</v>
      </c>
      <c r="U980" s="311">
        <f t="shared" ca="1" si="437"/>
        <v>0</v>
      </c>
      <c r="V980" s="306">
        <f t="shared" ca="1" si="438"/>
        <v>1.2259464910536515</v>
      </c>
      <c r="W980" s="304">
        <f t="shared" ca="1" si="439"/>
        <v>59.696643167667219</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2.3571696266639188</v>
      </c>
      <c r="AH980" s="304">
        <f t="shared" ca="1" si="463"/>
        <v>-7.3927357497834842</v>
      </c>
    </row>
    <row r="981" spans="1:34" x14ac:dyDescent="0.2">
      <c r="A981" s="347">
        <f t="shared" ca="1" si="441"/>
        <v>1E-4</v>
      </c>
      <c r="B981" s="304">
        <f t="shared" ca="1" si="442"/>
        <v>34.727000000001077</v>
      </c>
      <c r="D981" s="306">
        <f t="shared" ca="1" si="443"/>
        <v>-0.81702643708861322</v>
      </c>
      <c r="E981" s="307">
        <f t="shared" ca="1" si="444"/>
        <v>-2.462513176981286</v>
      </c>
      <c r="F981" s="304">
        <f t="shared" ca="1" si="445"/>
        <v>2.5945140866274325</v>
      </c>
      <c r="G981" s="306">
        <f t="shared" ca="1" si="446"/>
        <v>13.575511644914373</v>
      </c>
      <c r="H981" s="307">
        <f t="shared" ca="1" si="447"/>
        <v>-122.08502675276584</v>
      </c>
      <c r="I981" s="304">
        <f t="shared" ca="1" si="448"/>
        <v>122.83748724898582</v>
      </c>
      <c r="J981" s="306">
        <f t="shared" ca="1" si="449"/>
        <v>870.81250275341392</v>
      </c>
      <c r="K981" s="307">
        <f t="shared" ca="1" si="450"/>
        <v>-7.7356823165453292</v>
      </c>
      <c r="L981" s="304">
        <f t="shared" ca="1" si="435"/>
        <v>870.84686124057828</v>
      </c>
      <c r="M981" s="306">
        <f t="shared" ca="1" si="451"/>
        <v>-1.4600540794713883</v>
      </c>
      <c r="N981" s="304">
        <f t="shared" ca="1" si="452"/>
        <v>-83.654936614569039</v>
      </c>
      <c r="P981" s="310">
        <f t="shared" ca="1" si="453"/>
        <v>23</v>
      </c>
      <c r="Q981" s="304">
        <f t="shared" ca="1" si="454"/>
        <v>0</v>
      </c>
      <c r="R981" s="306">
        <f t="shared" ca="1" si="455"/>
        <v>0</v>
      </c>
      <c r="S981" s="307">
        <f t="shared" ca="1" si="456"/>
        <v>8.0749999999999993</v>
      </c>
      <c r="T981" s="304">
        <f t="shared" ca="1" si="436"/>
        <v>79.21575</v>
      </c>
      <c r="U981" s="311">
        <f t="shared" ca="1" si="437"/>
        <v>0</v>
      </c>
      <c r="V981" s="306">
        <f t="shared" ca="1" si="438"/>
        <v>1.2259479877503809</v>
      </c>
      <c r="W981" s="304">
        <f t="shared" ca="1" si="439"/>
        <v>59.696945153525931</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2.3571331856574895</v>
      </c>
      <c r="AH981" s="304">
        <f t="shared" ca="1" si="463"/>
        <v>-7.3927731476987271</v>
      </c>
    </row>
    <row r="982" spans="1:34" x14ac:dyDescent="0.2">
      <c r="A982" s="347">
        <f t="shared" ca="1" si="441"/>
        <v>1E-4</v>
      </c>
      <c r="B982" s="304">
        <f t="shared" ca="1" si="442"/>
        <v>34.72710000000108</v>
      </c>
      <c r="D982" s="306">
        <f t="shared" ca="1" si="443"/>
        <v>-0.81702408519088687</v>
      </c>
      <c r="E982" s="307">
        <f t="shared" ca="1" si="444"/>
        <v>-2.4624752873273614</v>
      </c>
      <c r="F982" s="304">
        <f t="shared" ca="1" si="445"/>
        <v>2.5944773840756401</v>
      </c>
      <c r="G982" s="306">
        <f t="shared" ca="1" si="446"/>
        <v>13.575429942505854</v>
      </c>
      <c r="H982" s="307">
        <f t="shared" ca="1" si="447"/>
        <v>-122.08527300029458</v>
      </c>
      <c r="I982" s="304">
        <f t="shared" ca="1" si="448"/>
        <v>122.83772295870817</v>
      </c>
      <c r="J982" s="306">
        <f t="shared" ca="1" si="449"/>
        <v>870.81250275341392</v>
      </c>
      <c r="K982" s="307">
        <f t="shared" ca="1" si="450"/>
        <v>-7.747890831532982</v>
      </c>
      <c r="L982" s="304">
        <f t="shared" ca="1" si="435"/>
        <v>870.84696977368071</v>
      </c>
      <c r="M982" s="306">
        <f t="shared" ca="1" si="451"/>
        <v>-1.4600549620685626</v>
      </c>
      <c r="N982" s="304">
        <f t="shared" ca="1" si="452"/>
        <v>-83.654987183662129</v>
      </c>
      <c r="P982" s="310">
        <f t="shared" ca="1" si="453"/>
        <v>23</v>
      </c>
      <c r="Q982" s="304">
        <f t="shared" ca="1" si="454"/>
        <v>0</v>
      </c>
      <c r="R982" s="306">
        <f t="shared" ca="1" si="455"/>
        <v>0</v>
      </c>
      <c r="S982" s="307">
        <f t="shared" ca="1" si="456"/>
        <v>8.0749999999999993</v>
      </c>
      <c r="T982" s="304">
        <f t="shared" ca="1" si="436"/>
        <v>79.21575</v>
      </c>
      <c r="U982" s="311">
        <f t="shared" ca="1" si="437"/>
        <v>0</v>
      </c>
      <c r="V982" s="306">
        <f t="shared" ca="1" si="438"/>
        <v>1.2259494844519567</v>
      </c>
      <c r="W982" s="304">
        <f t="shared" ca="1" si="439"/>
        <v>59.697247137077781</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2.3570967449197129</v>
      </c>
      <c r="AH982" s="304">
        <f t="shared" ca="1" si="463"/>
        <v>-7.3928105453282891</v>
      </c>
    </row>
    <row r="983" spans="1:34" x14ac:dyDescent="0.2">
      <c r="A983" s="347">
        <f t="shared" ca="1" si="441"/>
        <v>1E-4</v>
      </c>
      <c r="B983" s="304">
        <f t="shared" ca="1" si="442"/>
        <v>34.727200000001083</v>
      </c>
      <c r="D983" s="306">
        <f t="shared" ca="1" si="443"/>
        <v>-0.8170217332592602</v>
      </c>
      <c r="E983" s="307">
        <f t="shared" ca="1" si="444"/>
        <v>-2.4624373979629004</v>
      </c>
      <c r="F983" s="304">
        <f t="shared" ca="1" si="445"/>
        <v>2.5944406818241705</v>
      </c>
      <c r="G983" s="306">
        <f t="shared" ca="1" si="446"/>
        <v>13.575348240332529</v>
      </c>
      <c r="H983" s="307">
        <f t="shared" ca="1" si="447"/>
        <v>-122.08551924403437</v>
      </c>
      <c r="I983" s="304">
        <f t="shared" ca="1" si="448"/>
        <v>122.83795866478647</v>
      </c>
      <c r="J983" s="306">
        <f t="shared" ca="1" si="449"/>
        <v>870.81250275341392</v>
      </c>
      <c r="K983" s="307">
        <f t="shared" ca="1" si="450"/>
        <v>-7.7600993711451984</v>
      </c>
      <c r="L983" s="304">
        <f t="shared" ca="1" si="435"/>
        <v>870.84707847814161</v>
      </c>
      <c r="M983" s="306">
        <f t="shared" ca="1" si="451"/>
        <v>-1.460055844657038</v>
      </c>
      <c r="N983" s="304">
        <f t="shared" ca="1" si="452"/>
        <v>-83.655037752256817</v>
      </c>
      <c r="P983" s="310">
        <f t="shared" ca="1" si="453"/>
        <v>23</v>
      </c>
      <c r="Q983" s="304">
        <f t="shared" ca="1" si="454"/>
        <v>0</v>
      </c>
      <c r="R983" s="306">
        <f t="shared" ca="1" si="455"/>
        <v>0</v>
      </c>
      <c r="S983" s="307">
        <f t="shared" ca="1" si="456"/>
        <v>8.0749999999999993</v>
      </c>
      <c r="T983" s="304">
        <f t="shared" ca="1" si="436"/>
        <v>79.21575</v>
      </c>
      <c r="U983" s="311">
        <f t="shared" ca="1" si="437"/>
        <v>0</v>
      </c>
      <c r="V983" s="306">
        <f t="shared" ca="1" si="438"/>
        <v>1.22595098115838</v>
      </c>
      <c r="W983" s="304">
        <f t="shared" ca="1" si="439"/>
        <v>59.697549118322762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2.3570603044505907</v>
      </c>
      <c r="AH983" s="304">
        <f t="shared" ca="1" si="463"/>
        <v>-7.392847942672172</v>
      </c>
    </row>
    <row r="984" spans="1:34" x14ac:dyDescent="0.2">
      <c r="A984" s="347">
        <f t="shared" ca="1" si="441"/>
        <v>1E-4</v>
      </c>
      <c r="B984" s="304">
        <f t="shared" ca="1" si="442"/>
        <v>34.727300000001087</v>
      </c>
      <c r="D984" s="306">
        <f t="shared" ca="1" si="443"/>
        <v>-0.81701938129373131</v>
      </c>
      <c r="E984" s="307">
        <f t="shared" ca="1" si="444"/>
        <v>-2.4623995088879065</v>
      </c>
      <c r="F984" s="304">
        <f t="shared" ca="1" si="445"/>
        <v>2.5944039798730256</v>
      </c>
      <c r="G984" s="306">
        <f t="shared" ca="1" si="446"/>
        <v>13.5752665383944</v>
      </c>
      <c r="H984" s="307">
        <f t="shared" ca="1" si="447"/>
        <v>-122.08576548398526</v>
      </c>
      <c r="I984" s="304">
        <f t="shared" ca="1" si="448"/>
        <v>122.83819436722072</v>
      </c>
      <c r="J984" s="306">
        <f t="shared" ca="1" si="449"/>
        <v>870.81250275341392</v>
      </c>
      <c r="K984" s="307">
        <f t="shared" ca="1" si="450"/>
        <v>-7.7723079353815994</v>
      </c>
      <c r="L984" s="304">
        <f t="shared" ca="1" si="435"/>
        <v>870.84718735396211</v>
      </c>
      <c r="M984" s="306">
        <f t="shared" ca="1" si="451"/>
        <v>-1.4600567272368143</v>
      </c>
      <c r="N984" s="304">
        <f t="shared" ca="1" si="452"/>
        <v>-83.655088320353087</v>
      </c>
      <c r="P984" s="310">
        <f t="shared" ca="1" si="453"/>
        <v>23</v>
      </c>
      <c r="Q984" s="304">
        <f t="shared" ca="1" si="454"/>
        <v>0</v>
      </c>
      <c r="R984" s="306">
        <f t="shared" ca="1" si="455"/>
        <v>0</v>
      </c>
      <c r="S984" s="307">
        <f t="shared" ca="1" si="456"/>
        <v>8.0749999999999993</v>
      </c>
      <c r="T984" s="304">
        <f t="shared" ca="1" si="436"/>
        <v>79.21575</v>
      </c>
      <c r="U984" s="311">
        <f t="shared" ca="1" si="437"/>
        <v>0</v>
      </c>
      <c r="V984" s="306">
        <f t="shared" ca="1" si="438"/>
        <v>1.2259524778696496</v>
      </c>
      <c r="W984" s="304">
        <f t="shared" ca="1" si="439"/>
        <v>59.69785109726083</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2.3570238642501238</v>
      </c>
      <c r="AH984" s="304">
        <f t="shared" ca="1" si="463"/>
        <v>-7.3928853397303733</v>
      </c>
    </row>
    <row r="985" spans="1:34" x14ac:dyDescent="0.2">
      <c r="A985" s="347">
        <f t="shared" ca="1" si="441"/>
        <v>1E-4</v>
      </c>
      <c r="B985" s="304">
        <f t="shared" ca="1" si="442"/>
        <v>34.72740000000109</v>
      </c>
      <c r="D985" s="306">
        <f t="shared" ca="1" si="443"/>
        <v>-0.81701702929430353</v>
      </c>
      <c r="E985" s="307">
        <f t="shared" ca="1" si="444"/>
        <v>-2.4623616201023824</v>
      </c>
      <c r="F985" s="304">
        <f t="shared" ca="1" si="445"/>
        <v>2.5943672782222098</v>
      </c>
      <c r="G985" s="306">
        <f t="shared" ca="1" si="446"/>
        <v>13.57518483669147</v>
      </c>
      <c r="H985" s="307">
        <f t="shared" ca="1" si="447"/>
        <v>-122.08601172014727</v>
      </c>
      <c r="I985" s="304">
        <f t="shared" ca="1" si="448"/>
        <v>122.838430066011</v>
      </c>
      <c r="J985" s="306">
        <f t="shared" ca="1" si="449"/>
        <v>870.81250275341392</v>
      </c>
      <c r="K985" s="307">
        <f t="shared" ca="1" si="450"/>
        <v>-7.7845165242418064</v>
      </c>
      <c r="L985" s="304">
        <f t="shared" ca="1" si="435"/>
        <v>870.84729640114324</v>
      </c>
      <c r="M985" s="306">
        <f t="shared" ca="1" si="451"/>
        <v>-1.4600576098078923</v>
      </c>
      <c r="N985" s="304">
        <f t="shared" ca="1" si="452"/>
        <v>-83.655138887950983</v>
      </c>
      <c r="P985" s="310">
        <f t="shared" ca="1" si="453"/>
        <v>23</v>
      </c>
      <c r="Q985" s="304">
        <f t="shared" ca="1" si="454"/>
        <v>0</v>
      </c>
      <c r="R985" s="306">
        <f t="shared" ca="1" si="455"/>
        <v>0</v>
      </c>
      <c r="S985" s="307">
        <f t="shared" ca="1" si="456"/>
        <v>8.0749999999999993</v>
      </c>
      <c r="T985" s="304">
        <f t="shared" ca="1" si="436"/>
        <v>79.21575</v>
      </c>
      <c r="U985" s="311">
        <f t="shared" ca="1" si="437"/>
        <v>0</v>
      </c>
      <c r="V985" s="306">
        <f t="shared" ca="1" si="438"/>
        <v>1.2259539745857662</v>
      </c>
      <c r="W985" s="304">
        <f t="shared" ca="1" si="439"/>
        <v>59.69815307389203</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2.3569874243183149</v>
      </c>
      <c r="AH985" s="304">
        <f t="shared" ca="1" si="463"/>
        <v>-7.3929227365028902</v>
      </c>
    </row>
    <row r="986" spans="1:34" x14ac:dyDescent="0.2">
      <c r="A986" s="347">
        <f t="shared" ca="1" si="441"/>
        <v>1E-4</v>
      </c>
      <c r="B986" s="304">
        <f t="shared" ca="1" si="442"/>
        <v>34.727500000001093</v>
      </c>
      <c r="D986" s="306">
        <f t="shared" ca="1" si="443"/>
        <v>-0.81701467726097388</v>
      </c>
      <c r="E986" s="307">
        <f t="shared" ca="1" si="444"/>
        <v>-2.4623237316063253</v>
      </c>
      <c r="F986" s="304">
        <f t="shared" ca="1" si="445"/>
        <v>2.59433057687172</v>
      </c>
      <c r="G986" s="306">
        <f t="shared" ca="1" si="446"/>
        <v>13.575103135223744</v>
      </c>
      <c r="H986" s="307">
        <f t="shared" ca="1" si="447"/>
        <v>-122.08625795252043</v>
      </c>
      <c r="I986" s="304">
        <f t="shared" ca="1" si="448"/>
        <v>122.8386657611573</v>
      </c>
      <c r="J986" s="306">
        <f t="shared" ca="1" si="449"/>
        <v>870.81250275341392</v>
      </c>
      <c r="K986" s="307">
        <f t="shared" ca="1" si="450"/>
        <v>-7.7967251377254394</v>
      </c>
      <c r="L986" s="304">
        <f t="shared" ca="1" si="435"/>
        <v>870.8474056196859</v>
      </c>
      <c r="M986" s="306">
        <f t="shared" ca="1" si="451"/>
        <v>-1.4600584923702717</v>
      </c>
      <c r="N986" s="304">
        <f t="shared" ca="1" si="452"/>
        <v>-83.655189455050476</v>
      </c>
      <c r="P986" s="310">
        <f t="shared" ca="1" si="453"/>
        <v>23</v>
      </c>
      <c r="Q986" s="304">
        <f t="shared" ca="1" si="454"/>
        <v>0</v>
      </c>
      <c r="R986" s="306">
        <f t="shared" ca="1" si="455"/>
        <v>0</v>
      </c>
      <c r="S986" s="307">
        <f t="shared" ca="1" si="456"/>
        <v>8.0749999999999993</v>
      </c>
      <c r="T986" s="304">
        <f t="shared" ca="1" si="436"/>
        <v>79.21575</v>
      </c>
      <c r="U986" s="311">
        <f t="shared" ca="1" si="437"/>
        <v>0</v>
      </c>
      <c r="V986" s="306">
        <f t="shared" ca="1" si="438"/>
        <v>1.2259554713067295</v>
      </c>
      <c r="W986" s="304">
        <f t="shared" ca="1" si="439"/>
        <v>59.698455048216324</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2.3569509846551648</v>
      </c>
      <c r="AH986" s="304">
        <f t="shared" ca="1" si="463"/>
        <v>-7.3929601329897254</v>
      </c>
    </row>
    <row r="987" spans="1:34" x14ac:dyDescent="0.2">
      <c r="A987" s="347">
        <f t="shared" ca="1" si="441"/>
        <v>1E-4</v>
      </c>
      <c r="B987" s="304">
        <f t="shared" ca="1" si="442"/>
        <v>34.727600000001097</v>
      </c>
      <c r="D987" s="306">
        <f t="shared" ca="1" si="443"/>
        <v>-0.81701232519374534</v>
      </c>
      <c r="E987" s="307">
        <f t="shared" ca="1" si="444"/>
        <v>-2.4622858433997363</v>
      </c>
      <c r="F987" s="304">
        <f t="shared" ca="1" si="445"/>
        <v>2.5942938758215579</v>
      </c>
      <c r="G987" s="306">
        <f t="shared" ca="1" si="446"/>
        <v>13.575021433991225</v>
      </c>
      <c r="H987" s="307">
        <f t="shared" ca="1" si="447"/>
        <v>-122.08650418110477</v>
      </c>
      <c r="I987" s="304">
        <f t="shared" ca="1" si="448"/>
        <v>122.83890145265967</v>
      </c>
      <c r="J987" s="306">
        <f t="shared" ca="1" si="449"/>
        <v>870.81250275341392</v>
      </c>
      <c r="K987" s="307">
        <f t="shared" ca="1" si="450"/>
        <v>-7.8089337758321209</v>
      </c>
      <c r="L987" s="304">
        <f t="shared" ca="1" si="435"/>
        <v>870.84751500959101</v>
      </c>
      <c r="M987" s="306">
        <f t="shared" ca="1" si="451"/>
        <v>-1.4600593749239528</v>
      </c>
      <c r="N987" s="304">
        <f t="shared" ca="1" si="452"/>
        <v>-83.655240021651593</v>
      </c>
      <c r="P987" s="310">
        <f t="shared" ca="1" si="453"/>
        <v>23</v>
      </c>
      <c r="Q987" s="304">
        <f t="shared" ca="1" si="454"/>
        <v>0</v>
      </c>
      <c r="R987" s="306">
        <f t="shared" ca="1" si="455"/>
        <v>0</v>
      </c>
      <c r="S987" s="307">
        <f t="shared" ca="1" si="456"/>
        <v>8.0749999999999993</v>
      </c>
      <c r="T987" s="304">
        <f t="shared" ca="1" si="436"/>
        <v>79.21575</v>
      </c>
      <c r="U987" s="311">
        <f t="shared" ca="1" si="437"/>
        <v>0</v>
      </c>
      <c r="V987" s="306">
        <f t="shared" ca="1" si="438"/>
        <v>1.2259569680325391</v>
      </c>
      <c r="W987" s="304">
        <f t="shared" ca="1" si="439"/>
        <v>59.698757020233714</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2.3569145452606719</v>
      </c>
      <c r="AH987" s="304">
        <f t="shared" ca="1" si="463"/>
        <v>-7.3929975291908772</v>
      </c>
    </row>
    <row r="988" spans="1:34" x14ac:dyDescent="0.2">
      <c r="A988" s="347">
        <f t="shared" ca="1" si="441"/>
        <v>1E-4</v>
      </c>
      <c r="B988" s="304">
        <f t="shared" ca="1" si="442"/>
        <v>34.7277000000011</v>
      </c>
      <c r="D988" s="306">
        <f t="shared" ca="1" si="443"/>
        <v>-0.81700997309261802</v>
      </c>
      <c r="E988" s="307">
        <f t="shared" ca="1" si="444"/>
        <v>-2.4622479554826198</v>
      </c>
      <c r="F988" s="304">
        <f t="shared" ca="1" si="445"/>
        <v>2.594257175071728</v>
      </c>
      <c r="G988" s="306">
        <f t="shared" ca="1" si="446"/>
        <v>13.574939732993915</v>
      </c>
      <c r="H988" s="307">
        <f t="shared" ca="1" si="447"/>
        <v>-122.08675040590032</v>
      </c>
      <c r="I988" s="304">
        <f t="shared" ca="1" si="448"/>
        <v>122.83913714051812</v>
      </c>
      <c r="J988" s="306">
        <f t="shared" ca="1" si="449"/>
        <v>870.81250275341392</v>
      </c>
      <c r="K988" s="307">
        <f t="shared" ca="1" si="450"/>
        <v>-7.8211424385614707</v>
      </c>
      <c r="L988" s="304">
        <f t="shared" ca="1" si="435"/>
        <v>870.84762457085958</v>
      </c>
      <c r="M988" s="306">
        <f t="shared" ca="1" si="451"/>
        <v>-1.4600602574689354</v>
      </c>
      <c r="N988" s="304">
        <f t="shared" ca="1" si="452"/>
        <v>-83.655290587754337</v>
      </c>
      <c r="P988" s="310">
        <f t="shared" ca="1" si="453"/>
        <v>23</v>
      </c>
      <c r="Q988" s="304">
        <f t="shared" ca="1" si="454"/>
        <v>0</v>
      </c>
      <c r="R988" s="306">
        <f t="shared" ca="1" si="455"/>
        <v>0</v>
      </c>
      <c r="S988" s="307">
        <f t="shared" ca="1" si="456"/>
        <v>8.0749999999999993</v>
      </c>
      <c r="T988" s="304">
        <f t="shared" ca="1" si="436"/>
        <v>79.21575</v>
      </c>
      <c r="U988" s="311">
        <f t="shared" ca="1" si="437"/>
        <v>0</v>
      </c>
      <c r="V988" s="306">
        <f t="shared" ca="1" si="438"/>
        <v>1.2259584647631958</v>
      </c>
      <c r="W988" s="304">
        <f t="shared" ca="1" si="439"/>
        <v>59.69905898994422</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2.3568781061348405</v>
      </c>
      <c r="AH988" s="304">
        <f t="shared" ca="1" si="463"/>
        <v>-7.3930349251063427</v>
      </c>
    </row>
    <row r="989" spans="1:34" x14ac:dyDescent="0.2">
      <c r="A989" s="347">
        <f t="shared" ca="1" si="441"/>
        <v>1E-4</v>
      </c>
      <c r="B989" s="304">
        <f t="shared" ca="1" si="442"/>
        <v>34.727800000001103</v>
      </c>
      <c r="D989" s="306">
        <f t="shared" ca="1" si="443"/>
        <v>-0.81700762095759394</v>
      </c>
      <c r="E989" s="307">
        <f t="shared" ca="1" si="444"/>
        <v>-2.4622100678549703</v>
      </c>
      <c r="F989" s="304">
        <f t="shared" ca="1" si="445"/>
        <v>2.5942204746222255</v>
      </c>
      <c r="G989" s="306">
        <f t="shared" ca="1" si="446"/>
        <v>13.57485803223182</v>
      </c>
      <c r="H989" s="307">
        <f t="shared" ca="1" si="447"/>
        <v>-122.08699662690711</v>
      </c>
      <c r="I989" s="304">
        <f t="shared" ca="1" si="448"/>
        <v>122.83937282473269</v>
      </c>
      <c r="J989" s="306">
        <f t="shared" ca="1" si="449"/>
        <v>870.81250275341392</v>
      </c>
      <c r="K989" s="307">
        <f t="shared" ca="1" si="450"/>
        <v>-7.8333511259131114</v>
      </c>
      <c r="L989" s="304">
        <f t="shared" ca="1" si="435"/>
        <v>870.84773430349253</v>
      </c>
      <c r="M989" s="306">
        <f t="shared" ca="1" si="451"/>
        <v>-1.4600611400052199</v>
      </c>
      <c r="N989" s="304">
        <f t="shared" ca="1" si="452"/>
        <v>-83.655341153358705</v>
      </c>
      <c r="P989" s="310">
        <f t="shared" ca="1" si="453"/>
        <v>23</v>
      </c>
      <c r="Q989" s="304">
        <f t="shared" ca="1" si="454"/>
        <v>0</v>
      </c>
      <c r="R989" s="306">
        <f t="shared" ca="1" si="455"/>
        <v>0</v>
      </c>
      <c r="S989" s="307">
        <f t="shared" ca="1" si="456"/>
        <v>8.0749999999999993</v>
      </c>
      <c r="T989" s="304">
        <f t="shared" ca="1" si="436"/>
        <v>79.21575</v>
      </c>
      <c r="U989" s="311">
        <f t="shared" ca="1" si="437"/>
        <v>0</v>
      </c>
      <c r="V989" s="306">
        <f t="shared" ca="1" si="438"/>
        <v>1.2259599614986985</v>
      </c>
      <c r="W989" s="304">
        <f t="shared" ca="1" si="439"/>
        <v>59.699360957347793</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2.3568416672776662</v>
      </c>
      <c r="AH989" s="304">
        <f t="shared" ca="1" si="463"/>
        <v>-7.3930723207361266</v>
      </c>
    </row>
    <row r="990" spans="1:34" x14ac:dyDescent="0.2">
      <c r="A990" s="347">
        <f t="shared" ca="1" si="441"/>
        <v>1E-4</v>
      </c>
      <c r="B990" s="304">
        <f t="shared" ca="1" si="442"/>
        <v>34.727900000001107</v>
      </c>
      <c r="D990" s="306">
        <f t="shared" ca="1" si="443"/>
        <v>-0.81700526878867252</v>
      </c>
      <c r="E990" s="307">
        <f t="shared" ca="1" si="444"/>
        <v>-2.4621721805167933</v>
      </c>
      <c r="F990" s="304">
        <f t="shared" ca="1" si="445"/>
        <v>2.594183774473056</v>
      </c>
      <c r="G990" s="306">
        <f t="shared" ca="1" si="446"/>
        <v>13.574776331704941</v>
      </c>
      <c r="H990" s="307">
        <f t="shared" ca="1" si="447"/>
        <v>-122.08724284412516</v>
      </c>
      <c r="I990" s="304">
        <f t="shared" ca="1" si="448"/>
        <v>122.83960850530339</v>
      </c>
      <c r="J990" s="306">
        <f t="shared" ca="1" si="449"/>
        <v>870.81250275341392</v>
      </c>
      <c r="K990" s="307">
        <f t="shared" ca="1" si="450"/>
        <v>-7.8455598378866629</v>
      </c>
      <c r="L990" s="304">
        <f t="shared" ca="1" si="435"/>
        <v>870.84784420749088</v>
      </c>
      <c r="M990" s="306">
        <f t="shared" ca="1" si="451"/>
        <v>-1.4600620225328065</v>
      </c>
      <c r="N990" s="304">
        <f t="shared" ca="1" si="452"/>
        <v>-83.655391718464713</v>
      </c>
      <c r="P990" s="310">
        <f t="shared" ca="1" si="453"/>
        <v>23</v>
      </c>
      <c r="Q990" s="304">
        <f t="shared" ca="1" si="454"/>
        <v>0</v>
      </c>
      <c r="R990" s="306">
        <f t="shared" ca="1" si="455"/>
        <v>0</v>
      </c>
      <c r="S990" s="307">
        <f t="shared" ca="1" si="456"/>
        <v>8.0749999999999993</v>
      </c>
      <c r="T990" s="304">
        <f t="shared" ca="1" si="436"/>
        <v>79.21575</v>
      </c>
      <c r="U990" s="311">
        <f t="shared" ca="1" si="437"/>
        <v>0</v>
      </c>
      <c r="V990" s="306">
        <f t="shared" ca="1" si="438"/>
        <v>1.2259614582390483</v>
      </c>
      <c r="W990" s="304">
        <f t="shared" ca="1" si="439"/>
        <v>59.69966292244446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2.356805228689157</v>
      </c>
      <c r="AH990" s="304">
        <f t="shared" ca="1" si="463"/>
        <v>-7.3931097160802226</v>
      </c>
    </row>
    <row r="991" spans="1:34" x14ac:dyDescent="0.2">
      <c r="A991" s="347">
        <f t="shared" ca="1" si="441"/>
        <v>1E-4</v>
      </c>
      <c r="B991" s="304">
        <f t="shared" ca="1" si="442"/>
        <v>34.72800000000111</v>
      </c>
      <c r="D991" s="306">
        <f t="shared" ca="1" si="443"/>
        <v>-0.81700291658585433</v>
      </c>
      <c r="E991" s="307">
        <f t="shared" ca="1" si="444"/>
        <v>-2.462134293468087</v>
      </c>
      <c r="F991" s="304">
        <f t="shared" ca="1" si="445"/>
        <v>2.5941470746242183</v>
      </c>
      <c r="G991" s="306">
        <f t="shared" ca="1" si="446"/>
        <v>13.574694631413282</v>
      </c>
      <c r="H991" s="307">
        <f t="shared" ca="1" si="447"/>
        <v>-122.08748905755451</v>
      </c>
      <c r="I991" s="304">
        <f t="shared" ca="1" si="448"/>
        <v>122.83984418223027</v>
      </c>
      <c r="J991" s="306">
        <f t="shared" ca="1" si="449"/>
        <v>870.81250275341392</v>
      </c>
      <c r="K991" s="307">
        <f t="shared" ca="1" si="450"/>
        <v>-7.8577685744817467</v>
      </c>
      <c r="L991" s="304">
        <f t="shared" ca="1" si="435"/>
        <v>870.84795428285565</v>
      </c>
      <c r="M991" s="306">
        <f t="shared" ca="1" si="451"/>
        <v>-1.4600629050516951</v>
      </c>
      <c r="N991" s="304">
        <f t="shared" ca="1" si="452"/>
        <v>-83.655442283072375</v>
      </c>
      <c r="P991" s="310">
        <f t="shared" ca="1" si="453"/>
        <v>23</v>
      </c>
      <c r="Q991" s="304">
        <f t="shared" ca="1" si="454"/>
        <v>0</v>
      </c>
      <c r="R991" s="306">
        <f t="shared" ca="1" si="455"/>
        <v>0</v>
      </c>
      <c r="S991" s="307">
        <f t="shared" ca="1" si="456"/>
        <v>8.0749999999999993</v>
      </c>
      <c r="T991" s="304">
        <f t="shared" ca="1" si="436"/>
        <v>79.21575</v>
      </c>
      <c r="U991" s="311">
        <f t="shared" ca="1" si="437"/>
        <v>0</v>
      </c>
      <c r="V991" s="306">
        <f t="shared" ca="1" si="438"/>
        <v>1.2259629549842448</v>
      </c>
      <c r="W991" s="304">
        <f t="shared" ca="1" si="439"/>
        <v>59.699964885234237</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2.3567687903693102</v>
      </c>
      <c r="AH991" s="304">
        <f t="shared" ca="1" si="463"/>
        <v>-7.3931471111386333</v>
      </c>
    </row>
    <row r="992" spans="1:34" x14ac:dyDescent="0.2">
      <c r="A992" s="347">
        <f t="shared" ca="1" si="441"/>
        <v>1E-4</v>
      </c>
      <c r="B992" s="304">
        <f t="shared" ca="1" si="442"/>
        <v>34.728100000001113</v>
      </c>
      <c r="D992" s="306">
        <f t="shared" ca="1" si="443"/>
        <v>-0.81700056434914126</v>
      </c>
      <c r="E992" s="307">
        <f t="shared" ca="1" si="444"/>
        <v>-2.4620964067088495</v>
      </c>
      <c r="F992" s="304">
        <f t="shared" ca="1" si="445"/>
        <v>2.5941103750757106</v>
      </c>
      <c r="G992" s="306">
        <f t="shared" ca="1" si="446"/>
        <v>13.574612931356846</v>
      </c>
      <c r="H992" s="307">
        <f t="shared" ca="1" si="447"/>
        <v>-122.08773526719517</v>
      </c>
      <c r="I992" s="304">
        <f t="shared" ca="1" si="448"/>
        <v>122.84007985551334</v>
      </c>
      <c r="J992" s="306">
        <f t="shared" ca="1" si="449"/>
        <v>870.81250275341392</v>
      </c>
      <c r="K992" s="307">
        <f t="shared" ca="1" si="450"/>
        <v>-7.8699773356979845</v>
      </c>
      <c r="L992" s="304">
        <f t="shared" ca="1" si="435"/>
        <v>870.84806452958765</v>
      </c>
      <c r="M992" s="306">
        <f t="shared" ca="1" si="451"/>
        <v>-1.4600637875618858</v>
      </c>
      <c r="N992" s="304">
        <f t="shared" ca="1" si="452"/>
        <v>-83.655492847181677</v>
      </c>
      <c r="P992" s="310">
        <f t="shared" ca="1" si="453"/>
        <v>23</v>
      </c>
      <c r="Q992" s="304">
        <f t="shared" ca="1" si="454"/>
        <v>0</v>
      </c>
      <c r="R992" s="306">
        <f t="shared" ca="1" si="455"/>
        <v>0</v>
      </c>
      <c r="S992" s="307">
        <f t="shared" ca="1" si="456"/>
        <v>8.0749999999999993</v>
      </c>
      <c r="T992" s="304">
        <f t="shared" ca="1" si="436"/>
        <v>79.21575</v>
      </c>
      <c r="U992" s="311">
        <f t="shared" ca="1" si="437"/>
        <v>0</v>
      </c>
      <c r="V992" s="306">
        <f t="shared" ca="1" si="438"/>
        <v>1.2259644517342874</v>
      </c>
      <c r="W992" s="304">
        <f t="shared" ca="1" si="439"/>
        <v>59.700266845717074</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2.3567323523181214</v>
      </c>
      <c r="AH992" s="304">
        <f t="shared" ca="1" si="463"/>
        <v>-7.3931845059113614</v>
      </c>
    </row>
    <row r="993" spans="1:34" x14ac:dyDescent="0.2">
      <c r="A993" s="347">
        <f t="shared" ca="1" si="441"/>
        <v>1E-4</v>
      </c>
      <c r="B993" s="304">
        <f t="shared" ca="1" si="442"/>
        <v>34.728200000001117</v>
      </c>
      <c r="D993" s="306">
        <f t="shared" ca="1" si="443"/>
        <v>-0.81699821207853429</v>
      </c>
      <c r="E993" s="307">
        <f t="shared" ca="1" si="444"/>
        <v>-2.4620585202390872</v>
      </c>
      <c r="F993" s="304">
        <f t="shared" ca="1" si="445"/>
        <v>2.59407367582754</v>
      </c>
      <c r="G993" s="306">
        <f t="shared" ca="1" si="446"/>
        <v>13.574531231535639</v>
      </c>
      <c r="H993" s="307">
        <f t="shared" ca="1" si="447"/>
        <v>-122.08798147304719</v>
      </c>
      <c r="I993" s="304">
        <f t="shared" ca="1" si="448"/>
        <v>122.84031552515262</v>
      </c>
      <c r="J993" s="306">
        <f t="shared" ca="1" si="449"/>
        <v>870.81250275341392</v>
      </c>
      <c r="K993" s="307">
        <f t="shared" ca="1" si="450"/>
        <v>-7.8821861215349962</v>
      </c>
      <c r="L993" s="304">
        <f t="shared" ca="1" si="435"/>
        <v>870.84817494768799</v>
      </c>
      <c r="M993" s="306">
        <f t="shared" ca="1" si="451"/>
        <v>-1.460064670063379</v>
      </c>
      <c r="N993" s="304">
        <f t="shared" ca="1" si="452"/>
        <v>-83.65554341079266</v>
      </c>
      <c r="P993" s="310">
        <f t="shared" ca="1" si="453"/>
        <v>23</v>
      </c>
      <c r="Q993" s="304">
        <f t="shared" ca="1" si="454"/>
        <v>0</v>
      </c>
      <c r="R993" s="306">
        <f t="shared" ca="1" si="455"/>
        <v>0</v>
      </c>
      <c r="S993" s="307">
        <f t="shared" ca="1" si="456"/>
        <v>8.0749999999999993</v>
      </c>
      <c r="T993" s="304">
        <f t="shared" ca="1" si="436"/>
        <v>79.21575</v>
      </c>
      <c r="U993" s="311">
        <f t="shared" ca="1" si="437"/>
        <v>0</v>
      </c>
      <c r="V993" s="306">
        <f t="shared" ca="1" si="438"/>
        <v>1.2259659484891769</v>
      </c>
      <c r="W993" s="304">
        <f t="shared" ca="1" si="439"/>
        <v>59.700568803892999</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2.3566959145356012</v>
      </c>
      <c r="AH993" s="304">
        <f t="shared" ca="1" si="463"/>
        <v>-7.3932219003983999</v>
      </c>
    </row>
    <row r="994" spans="1:34" x14ac:dyDescent="0.2">
      <c r="A994" s="347">
        <f t="shared" ca="1" si="441"/>
        <v>1E-4</v>
      </c>
      <c r="B994" s="304">
        <f t="shared" ca="1" si="442"/>
        <v>34.72830000000112</v>
      </c>
      <c r="D994" s="306">
        <f t="shared" ca="1" si="443"/>
        <v>-0.81699585977403244</v>
      </c>
      <c r="E994" s="307">
        <f t="shared" ca="1" si="444"/>
        <v>-2.4620206340587938</v>
      </c>
      <c r="F994" s="304">
        <f t="shared" ca="1" si="445"/>
        <v>2.5940369768797003</v>
      </c>
      <c r="G994" s="306">
        <f t="shared" ca="1" si="446"/>
        <v>13.574449531949661</v>
      </c>
      <c r="H994" s="307">
        <f t="shared" ca="1" si="447"/>
        <v>-122.0882276751106</v>
      </c>
      <c r="I994" s="304">
        <f t="shared" ca="1" si="448"/>
        <v>122.84055119114815</v>
      </c>
      <c r="J994" s="306">
        <f t="shared" ca="1" si="449"/>
        <v>870.81250275341392</v>
      </c>
      <c r="K994" s="307">
        <f t="shared" ca="1" si="450"/>
        <v>-7.8943949319924043</v>
      </c>
      <c r="L994" s="304">
        <f t="shared" ca="1" si="435"/>
        <v>870.84828553715761</v>
      </c>
      <c r="M994" s="306">
        <f t="shared" ca="1" si="451"/>
        <v>-1.4600655525561748</v>
      </c>
      <c r="N994" s="304">
        <f t="shared" ca="1" si="452"/>
        <v>-83.655593973905297</v>
      </c>
      <c r="P994" s="310">
        <f t="shared" ca="1" si="453"/>
        <v>23</v>
      </c>
      <c r="Q994" s="304">
        <f t="shared" ca="1" si="454"/>
        <v>0</v>
      </c>
      <c r="R994" s="306">
        <f t="shared" ca="1" si="455"/>
        <v>0</v>
      </c>
      <c r="S994" s="307">
        <f t="shared" ca="1" si="456"/>
        <v>8.0749999999999993</v>
      </c>
      <c r="T994" s="304">
        <f t="shared" ca="1" si="436"/>
        <v>79.21575</v>
      </c>
      <c r="U994" s="311">
        <f t="shared" ca="1" si="437"/>
        <v>0</v>
      </c>
      <c r="V994" s="306">
        <f t="shared" ca="1" si="438"/>
        <v>1.2259674452489124</v>
      </c>
      <c r="W994" s="304">
        <f t="shared" ca="1" si="439"/>
        <v>59.700870759761969</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2.3566594770217453</v>
      </c>
      <c r="AH994" s="304">
        <f t="shared" ca="1" si="463"/>
        <v>-7.3932592945997531</v>
      </c>
    </row>
    <row r="995" spans="1:34" x14ac:dyDescent="0.2">
      <c r="A995" s="347">
        <f t="shared" ca="1" si="441"/>
        <v>1E-4</v>
      </c>
      <c r="B995" s="304">
        <f t="shared" ca="1" si="442"/>
        <v>34.728400000001123</v>
      </c>
      <c r="D995" s="306">
        <f t="shared" ca="1" si="443"/>
        <v>-0.81699350743563659</v>
      </c>
      <c r="E995" s="307">
        <f t="shared" ca="1" si="444"/>
        <v>-2.461982748167979</v>
      </c>
      <c r="F995" s="304">
        <f t="shared" ca="1" si="445"/>
        <v>2.5940002782322011</v>
      </c>
      <c r="G995" s="306">
        <f t="shared" ca="1" si="446"/>
        <v>13.574367832598917</v>
      </c>
      <c r="H995" s="307">
        <f t="shared" ca="1" si="447"/>
        <v>-122.08847387338542</v>
      </c>
      <c r="I995" s="304">
        <f t="shared" ca="1" si="448"/>
        <v>122.84078685349998</v>
      </c>
      <c r="J995" s="306">
        <f t="shared" ca="1" si="449"/>
        <v>870.81250275341392</v>
      </c>
      <c r="K995" s="307">
        <f t="shared" ca="1" si="450"/>
        <v>-7.9066037670698295</v>
      </c>
      <c r="L995" s="304">
        <f t="shared" ca="1" si="435"/>
        <v>870.8483962979974</v>
      </c>
      <c r="M995" s="306">
        <f t="shared" ca="1" si="451"/>
        <v>-1.460066435040273</v>
      </c>
      <c r="N995" s="304">
        <f t="shared" ca="1" si="452"/>
        <v>-83.655644536519617</v>
      </c>
      <c r="P995" s="310">
        <f t="shared" ca="1" si="453"/>
        <v>23</v>
      </c>
      <c r="Q995" s="304">
        <f t="shared" ca="1" si="454"/>
        <v>0</v>
      </c>
      <c r="R995" s="306">
        <f t="shared" ca="1" si="455"/>
        <v>0</v>
      </c>
      <c r="S995" s="307">
        <f t="shared" ca="1" si="456"/>
        <v>8.0749999999999993</v>
      </c>
      <c r="T995" s="304">
        <f t="shared" ca="1" si="436"/>
        <v>79.21575</v>
      </c>
      <c r="U995" s="311">
        <f t="shared" ca="1" si="437"/>
        <v>0</v>
      </c>
      <c r="V995" s="306">
        <f t="shared" ca="1" si="438"/>
        <v>1.2259689420134949</v>
      </c>
      <c r="W995" s="304">
        <f t="shared" ca="1" si="439"/>
        <v>59.701172713324048</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2.3566230397765544</v>
      </c>
      <c r="AH995" s="304">
        <f t="shared" ca="1" si="463"/>
        <v>-7.3932966885154148</v>
      </c>
    </row>
    <row r="996" spans="1:34" x14ac:dyDescent="0.2">
      <c r="A996" s="347">
        <f t="shared" ca="1" si="441"/>
        <v>1E-4</v>
      </c>
      <c r="B996" s="304">
        <f t="shared" ca="1" si="442"/>
        <v>34.728500000001127</v>
      </c>
      <c r="D996" s="306">
        <f t="shared" ca="1" si="443"/>
        <v>-0.81699115506334974</v>
      </c>
      <c r="E996" s="307">
        <f t="shared" ca="1" si="444"/>
        <v>-2.4619448625666314</v>
      </c>
      <c r="F996" s="304">
        <f t="shared" ca="1" si="445"/>
        <v>2.5939635798850329</v>
      </c>
      <c r="G996" s="306">
        <f t="shared" ca="1" si="446"/>
        <v>13.57428613348341</v>
      </c>
      <c r="H996" s="307">
        <f t="shared" ca="1" si="447"/>
        <v>-122.08872006787168</v>
      </c>
      <c r="I996" s="304">
        <f t="shared" ca="1" si="448"/>
        <v>122.84102251220808</v>
      </c>
      <c r="J996" s="306">
        <f t="shared" ca="1" si="449"/>
        <v>870.81250275341392</v>
      </c>
      <c r="K996" s="307">
        <f t="shared" ca="1" si="450"/>
        <v>-7.9188126267668926</v>
      </c>
      <c r="L996" s="304">
        <f t="shared" ca="1" si="435"/>
        <v>870.84850723020838</v>
      </c>
      <c r="M996" s="306">
        <f t="shared" ca="1" si="451"/>
        <v>-1.460067317515674</v>
      </c>
      <c r="N996" s="304">
        <f t="shared" ca="1" si="452"/>
        <v>-83.655695098635618</v>
      </c>
      <c r="P996" s="310">
        <f t="shared" ca="1" si="453"/>
        <v>23</v>
      </c>
      <c r="Q996" s="304">
        <f t="shared" ca="1" si="454"/>
        <v>0</v>
      </c>
      <c r="R996" s="306">
        <f t="shared" ca="1" si="455"/>
        <v>0</v>
      </c>
      <c r="S996" s="307">
        <f t="shared" ca="1" si="456"/>
        <v>8.0749999999999993</v>
      </c>
      <c r="T996" s="304">
        <f t="shared" ca="1" si="436"/>
        <v>79.21575</v>
      </c>
      <c r="U996" s="311">
        <f t="shared" ca="1" si="437"/>
        <v>0</v>
      </c>
      <c r="V996" s="306">
        <f t="shared" ca="1" si="438"/>
        <v>1.2259704387829233</v>
      </c>
      <c r="W996" s="304">
        <f t="shared" ca="1" si="439"/>
        <v>59.701474664579159</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2.3565866028000286</v>
      </c>
      <c r="AH996" s="304">
        <f t="shared" ca="1" si="463"/>
        <v>-7.3933340821453939</v>
      </c>
    </row>
    <row r="997" spans="1:34" x14ac:dyDescent="0.2">
      <c r="A997" s="347">
        <f t="shared" ca="1" si="441"/>
        <v>1E-4</v>
      </c>
      <c r="B997" s="304">
        <f t="shared" ca="1" si="442"/>
        <v>34.72860000000113</v>
      </c>
      <c r="D997" s="306">
        <f t="shared" ca="1" si="443"/>
        <v>-0.81698880265717055</v>
      </c>
      <c r="E997" s="307">
        <f t="shared" ca="1" si="444"/>
        <v>-2.4619069772547624</v>
      </c>
      <c r="F997" s="304">
        <f t="shared" ca="1" si="445"/>
        <v>2.5939268818382062</v>
      </c>
      <c r="G997" s="306">
        <f t="shared" ca="1" si="446"/>
        <v>13.574204434603145</v>
      </c>
      <c r="H997" s="307">
        <f t="shared" ca="1" si="447"/>
        <v>-122.0889662585694</v>
      </c>
      <c r="I997" s="304">
        <f t="shared" ca="1" si="448"/>
        <v>122.84125816727251</v>
      </c>
      <c r="J997" s="306">
        <f t="shared" ca="1" si="449"/>
        <v>870.81250275341392</v>
      </c>
      <c r="K997" s="307">
        <f t="shared" ca="1" si="450"/>
        <v>-7.9310215110832143</v>
      </c>
      <c r="L997" s="304">
        <f t="shared" ca="1" si="435"/>
        <v>870.84861833379159</v>
      </c>
      <c r="M997" s="306">
        <f t="shared" ca="1" si="451"/>
        <v>-1.4600681999823779</v>
      </c>
      <c r="N997" s="304">
        <f t="shared" ca="1" si="452"/>
        <v>-83.655745660253316</v>
      </c>
      <c r="P997" s="310">
        <f t="shared" ca="1" si="453"/>
        <v>23</v>
      </c>
      <c r="Q997" s="304">
        <f t="shared" ca="1" si="454"/>
        <v>0</v>
      </c>
      <c r="R997" s="306">
        <f t="shared" ca="1" si="455"/>
        <v>0</v>
      </c>
      <c r="S997" s="307">
        <f t="shared" ca="1" si="456"/>
        <v>8.0749999999999993</v>
      </c>
      <c r="T997" s="304">
        <f t="shared" ca="1" si="436"/>
        <v>79.21575</v>
      </c>
      <c r="U997" s="311">
        <f t="shared" ca="1" si="437"/>
        <v>0</v>
      </c>
      <c r="V997" s="306">
        <f t="shared" ca="1" si="438"/>
        <v>1.2259719355571983</v>
      </c>
      <c r="W997" s="304">
        <f t="shared" ca="1" si="439"/>
        <v>59.701776613527322</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2.356550166092175</v>
      </c>
      <c r="AH997" s="304">
        <f t="shared" ca="1" si="463"/>
        <v>-7.3933714754896798</v>
      </c>
    </row>
    <row r="998" spans="1:34" x14ac:dyDescent="0.2">
      <c r="A998" s="347">
        <f t="shared" ca="1" si="441"/>
        <v>1E-4</v>
      </c>
      <c r="B998" s="304">
        <f t="shared" ca="1" si="442"/>
        <v>34.728700000001133</v>
      </c>
      <c r="D998" s="306">
        <f t="shared" ca="1" si="443"/>
        <v>-0.81698645021709959</v>
      </c>
      <c r="E998" s="307">
        <f t="shared" ca="1" si="444"/>
        <v>-2.4618690922323685</v>
      </c>
      <c r="F998" s="304">
        <f t="shared" ca="1" si="445"/>
        <v>2.5938901840917175</v>
      </c>
      <c r="G998" s="306">
        <f t="shared" ca="1" si="446"/>
        <v>13.574122735958122</v>
      </c>
      <c r="H998" s="307">
        <f t="shared" ca="1" si="447"/>
        <v>-122.08921244547862</v>
      </c>
      <c r="I998" s="304">
        <f t="shared" ca="1" si="448"/>
        <v>122.84149381869331</v>
      </c>
      <c r="J998" s="306">
        <f t="shared" ca="1" si="449"/>
        <v>870.81250275341392</v>
      </c>
      <c r="K998" s="307">
        <f t="shared" ca="1" si="450"/>
        <v>-7.9432304200184163</v>
      </c>
      <c r="L998" s="304">
        <f t="shared" ca="1" si="435"/>
        <v>870.84872960874782</v>
      </c>
      <c r="M998" s="306">
        <f t="shared" ca="1" si="451"/>
        <v>-1.4600690824403848</v>
      </c>
      <c r="N998" s="304">
        <f t="shared" ca="1" si="452"/>
        <v>-83.655796221372711</v>
      </c>
      <c r="P998" s="310">
        <f t="shared" ca="1" si="453"/>
        <v>23</v>
      </c>
      <c r="Q998" s="304">
        <f t="shared" ca="1" si="454"/>
        <v>0</v>
      </c>
      <c r="R998" s="306">
        <f t="shared" ca="1" si="455"/>
        <v>0</v>
      </c>
      <c r="S998" s="307">
        <f t="shared" ca="1" si="456"/>
        <v>8.0749999999999993</v>
      </c>
      <c r="T998" s="304">
        <f t="shared" ca="1" si="436"/>
        <v>79.21575</v>
      </c>
      <c r="U998" s="311">
        <f t="shared" ca="1" si="437"/>
        <v>0</v>
      </c>
      <c r="V998" s="306">
        <f t="shared" ca="1" si="438"/>
        <v>1.2259734323363198</v>
      </c>
      <c r="W998" s="304">
        <f t="shared" ca="1" si="439"/>
        <v>59.702078560168559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2.3565137296529883</v>
      </c>
      <c r="AH998" s="304">
        <f t="shared" ca="1" si="463"/>
        <v>-7.3934088685482759</v>
      </c>
    </row>
    <row r="999" spans="1:34" x14ac:dyDescent="0.2">
      <c r="A999" s="347">
        <f t="shared" ca="1" si="441"/>
        <v>1E-4</v>
      </c>
      <c r="B999" s="304">
        <f t="shared" ca="1" si="442"/>
        <v>34.728800000001137</v>
      </c>
      <c r="D999" s="306">
        <f t="shared" ca="1" si="443"/>
        <v>-0.81698409774313885</v>
      </c>
      <c r="E999" s="307">
        <f t="shared" ca="1" si="444"/>
        <v>-2.4618312074994479</v>
      </c>
      <c r="F999" s="304">
        <f t="shared" ca="1" si="445"/>
        <v>2.5938534866455663</v>
      </c>
      <c r="G999" s="306">
        <f t="shared" ca="1" si="446"/>
        <v>13.574041037548348</v>
      </c>
      <c r="H999" s="307">
        <f t="shared" ca="1" si="447"/>
        <v>-122.08945862859937</v>
      </c>
      <c r="I999" s="304">
        <f t="shared" ca="1" si="448"/>
        <v>122.8417294664705</v>
      </c>
      <c r="J999" s="306">
        <f t="shared" ca="1" si="449"/>
        <v>870.81250275341392</v>
      </c>
      <c r="K999" s="307">
        <f t="shared" ca="1" si="450"/>
        <v>-7.9554393535721202</v>
      </c>
      <c r="L999" s="304">
        <f t="shared" ca="1" si="435"/>
        <v>870.8488410550782</v>
      </c>
      <c r="M999" s="306">
        <f t="shared" ca="1" si="451"/>
        <v>-1.4600699648896949</v>
      </c>
      <c r="N999" s="304">
        <f t="shared" ca="1" si="452"/>
        <v>-83.655846781993802</v>
      </c>
      <c r="P999" s="310">
        <f t="shared" ca="1" si="453"/>
        <v>23</v>
      </c>
      <c r="Q999" s="304">
        <f t="shared" ca="1" si="454"/>
        <v>0</v>
      </c>
      <c r="R999" s="306">
        <f t="shared" ca="1" si="455"/>
        <v>0</v>
      </c>
      <c r="S999" s="307">
        <f t="shared" ca="1" si="456"/>
        <v>8.0749999999999993</v>
      </c>
      <c r="T999" s="304">
        <f t="shared" ca="1" si="436"/>
        <v>79.21575</v>
      </c>
      <c r="U999" s="311">
        <f t="shared" ca="1" si="437"/>
        <v>0</v>
      </c>
      <c r="V999" s="306">
        <f t="shared" ca="1" si="438"/>
        <v>1.2259749291202873</v>
      </c>
      <c r="W999" s="304">
        <f t="shared" ca="1" si="439"/>
        <v>59.702380504502827</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2.3564772934824703</v>
      </c>
      <c r="AH999" s="304">
        <f t="shared" ca="1" si="463"/>
        <v>-7.3934462613211842</v>
      </c>
    </row>
    <row r="1000" spans="1:34" x14ac:dyDescent="0.2">
      <c r="A1000" s="347">
        <f t="shared" ca="1" si="441"/>
        <v>1E-4</v>
      </c>
      <c r="B1000" s="304">
        <f t="shared" ca="1" si="442"/>
        <v>34.72890000000114</v>
      </c>
      <c r="D1000" s="306">
        <f t="shared" ca="1" si="443"/>
        <v>-0.81698174523528799</v>
      </c>
      <c r="E1000" s="307">
        <f t="shared" ca="1" si="444"/>
        <v>-2.4617933230560052</v>
      </c>
      <c r="F1000" s="304">
        <f t="shared" ca="1" si="445"/>
        <v>2.593816789499757</v>
      </c>
      <c r="G1000" s="306">
        <f t="shared" ca="1" si="446"/>
        <v>13.573959339373824</v>
      </c>
      <c r="H1000" s="307">
        <f t="shared" ca="1" si="447"/>
        <v>-122.08970480793168</v>
      </c>
      <c r="I1000" s="304">
        <f t="shared" ca="1" si="448"/>
        <v>122.84196511060408</v>
      </c>
      <c r="J1000" s="306">
        <f t="shared" ca="1" si="449"/>
        <v>870.81250275341392</v>
      </c>
      <c r="K1000" s="307">
        <f t="shared" ca="1" si="450"/>
        <v>-7.9676483117439467</v>
      </c>
      <c r="L1000" s="304">
        <f t="shared" ca="1" si="435"/>
        <v>870.84895267278364</v>
      </c>
      <c r="M1000" s="306">
        <f t="shared" ca="1" si="451"/>
        <v>-1.4600708473303081</v>
      </c>
      <c r="N1000" s="304">
        <f t="shared" ca="1" si="452"/>
        <v>-83.655897342116617</v>
      </c>
      <c r="P1000" s="310">
        <f t="shared" ca="1" si="453"/>
        <v>23</v>
      </c>
      <c r="Q1000" s="304">
        <f t="shared" ca="1" si="454"/>
        <v>0</v>
      </c>
      <c r="R1000" s="306">
        <f t="shared" ca="1" si="455"/>
        <v>0</v>
      </c>
      <c r="S1000" s="307">
        <f t="shared" ca="1" si="456"/>
        <v>8.0749999999999993</v>
      </c>
      <c r="T1000" s="304">
        <f t="shared" ca="1" si="436"/>
        <v>79.21575</v>
      </c>
      <c r="U1000" s="311">
        <f t="shared" ca="1" si="437"/>
        <v>0</v>
      </c>
      <c r="V1000" s="306">
        <f t="shared" ca="1" si="438"/>
        <v>1.2259764259091011</v>
      </c>
      <c r="W1000" s="304">
        <f t="shared" ca="1" si="439"/>
        <v>59.70268244653014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2.3564408575806235</v>
      </c>
      <c r="AH1000" s="304">
        <f t="shared" ca="1" si="463"/>
        <v>-7.3934836538084001</v>
      </c>
    </row>
    <row r="1001" spans="1:34" x14ac:dyDescent="0.2">
      <c r="A1001" s="347">
        <f t="shared" ca="1" si="441"/>
        <v>1E-4</v>
      </c>
      <c r="B1001" s="304">
        <f t="shared" ca="1" si="442"/>
        <v>34.729000000001143</v>
      </c>
      <c r="D1001" s="306">
        <f t="shared" ca="1" si="443"/>
        <v>-0.8169793926935488</v>
      </c>
      <c r="E1001" s="307">
        <f t="shared" ca="1" si="444"/>
        <v>-2.4617554389020384</v>
      </c>
      <c r="F1001" s="304">
        <f t="shared" ca="1" si="445"/>
        <v>2.593780092654288</v>
      </c>
      <c r="G1001" s="306">
        <f t="shared" ca="1" si="446"/>
        <v>13.573877641434555</v>
      </c>
      <c r="H1001" s="307">
        <f t="shared" ca="1" si="447"/>
        <v>-122.08995098347557</v>
      </c>
      <c r="I1001" s="304">
        <f t="shared" ca="1" si="448"/>
        <v>122.84220075109411</v>
      </c>
      <c r="J1001" s="306">
        <f t="shared" ca="1" si="449"/>
        <v>870.81250275341392</v>
      </c>
      <c r="K1001" s="307">
        <f t="shared" ca="1" si="450"/>
        <v>-7.9798572945335167</v>
      </c>
      <c r="L1001" s="304">
        <f t="shared" ca="1" si="435"/>
        <v>870.84906446186505</v>
      </c>
      <c r="M1001" s="306">
        <f t="shared" ca="1" si="451"/>
        <v>-1.4600717297622248</v>
      </c>
      <c r="N1001" s="304">
        <f t="shared" ca="1" si="452"/>
        <v>-83.655947901741143</v>
      </c>
      <c r="P1001" s="310">
        <f t="shared" ca="1" si="453"/>
        <v>23</v>
      </c>
      <c r="Q1001" s="304">
        <f t="shared" ca="1" si="454"/>
        <v>0</v>
      </c>
      <c r="R1001" s="306">
        <f t="shared" ca="1" si="455"/>
        <v>0</v>
      </c>
      <c r="S1001" s="307">
        <f t="shared" ca="1" si="456"/>
        <v>8.0749999999999993</v>
      </c>
      <c r="T1001" s="304">
        <f t="shared" ca="1" si="436"/>
        <v>79.21575</v>
      </c>
      <c r="U1001" s="311">
        <f t="shared" ca="1" si="437"/>
        <v>0</v>
      </c>
      <c r="V1001" s="306">
        <f t="shared" ca="1" si="438"/>
        <v>1.225977922702761</v>
      </c>
      <c r="W1001" s="304">
        <f t="shared" ca="1" si="439"/>
        <v>59.702984386250499</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2.356404421947448</v>
      </c>
      <c r="AH1001" s="304">
        <f t="shared" ca="1" si="463"/>
        <v>-7.3935210460099254</v>
      </c>
    </row>
    <row r="1002" spans="1:34" x14ac:dyDescent="0.2">
      <c r="A1002" s="347">
        <f t="shared" ca="1" si="441"/>
        <v>1E-4</v>
      </c>
      <c r="B1002" s="304">
        <f t="shared" ca="1" si="442"/>
        <v>34.729100000001146</v>
      </c>
      <c r="D1002" s="306">
        <f t="shared" ca="1" si="443"/>
        <v>-0.81697704011792127</v>
      </c>
      <c r="E1002" s="307">
        <f t="shared" ca="1" si="444"/>
        <v>-2.4617175550375485</v>
      </c>
      <c r="F1002" s="304">
        <f t="shared" ca="1" si="445"/>
        <v>2.5937433961091614</v>
      </c>
      <c r="G1002" s="306">
        <f t="shared" ca="1" si="446"/>
        <v>13.573795943730543</v>
      </c>
      <c r="H1002" s="307">
        <f t="shared" ca="1" si="447"/>
        <v>-122.09019715523108</v>
      </c>
      <c r="I1002" s="304">
        <f t="shared" ca="1" si="448"/>
        <v>122.84243638794059</v>
      </c>
      <c r="J1002" s="306">
        <f t="shared" ca="1" si="449"/>
        <v>870.81250275341392</v>
      </c>
      <c r="K1002" s="307">
        <f t="shared" ca="1" si="450"/>
        <v>-7.9920663019404516</v>
      </c>
      <c r="L1002" s="304">
        <f t="shared" ca="1" si="435"/>
        <v>870.84917642232358</v>
      </c>
      <c r="M1002" s="306">
        <f t="shared" ca="1" si="451"/>
        <v>-1.460072612185445</v>
      </c>
      <c r="N1002" s="304">
        <f t="shared" ca="1" si="452"/>
        <v>-83.655998460867409</v>
      </c>
      <c r="P1002" s="310">
        <f t="shared" ca="1" si="453"/>
        <v>23</v>
      </c>
      <c r="Q1002" s="304">
        <f t="shared" ca="1" si="454"/>
        <v>0</v>
      </c>
      <c r="R1002" s="306">
        <f t="shared" ca="1" si="455"/>
        <v>0</v>
      </c>
      <c r="S1002" s="307">
        <f t="shared" ca="1" si="456"/>
        <v>8.0749999999999993</v>
      </c>
      <c r="T1002" s="304">
        <f t="shared" ca="1" si="436"/>
        <v>79.21575</v>
      </c>
      <c r="U1002" s="311">
        <f t="shared" ca="1" si="437"/>
        <v>0</v>
      </c>
      <c r="V1002" s="306">
        <f t="shared" ca="1" si="438"/>
        <v>1.2259794195012672</v>
      </c>
      <c r="W1002" s="304">
        <f t="shared" ca="1" si="439"/>
        <v>59.703286323663889</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2.3563679865829448</v>
      </c>
      <c r="AH1002" s="304">
        <f t="shared" ca="1" si="463"/>
        <v>-7.3935584379257593</v>
      </c>
    </row>
    <row r="1003" spans="1:34" x14ac:dyDescent="0.2">
      <c r="A1003" s="347">
        <f t="shared" ca="1" si="441"/>
        <v>1E-4</v>
      </c>
      <c r="B1003" s="304">
        <f t="shared" ca="1" si="442"/>
        <v>34.72920000000115</v>
      </c>
      <c r="D1003" s="306">
        <f t="shared" ca="1" si="443"/>
        <v>-0.81697468750840552</v>
      </c>
      <c r="E1003" s="307">
        <f t="shared" ca="1" si="444"/>
        <v>-2.4616796714625373</v>
      </c>
      <c r="F1003" s="304">
        <f t="shared" ca="1" si="445"/>
        <v>2.5937066998643781</v>
      </c>
      <c r="G1003" s="306">
        <f t="shared" ca="1" si="446"/>
        <v>13.573714246261792</v>
      </c>
      <c r="H1003" s="307">
        <f t="shared" ca="1" si="447"/>
        <v>-122.09044332319823</v>
      </c>
      <c r="I1003" s="304">
        <f t="shared" ca="1" si="448"/>
        <v>122.84267202114357</v>
      </c>
      <c r="J1003" s="306">
        <f t="shared" ca="1" si="449"/>
        <v>870.81250275341392</v>
      </c>
      <c r="K1003" s="307">
        <f t="shared" ca="1" si="450"/>
        <v>-8.0042753339643724</v>
      </c>
      <c r="L1003" s="304">
        <f t="shared" ca="1" si="435"/>
        <v>870.8492885541599</v>
      </c>
      <c r="M1003" s="306">
        <f t="shared" ca="1" si="451"/>
        <v>-1.4600734945999689</v>
      </c>
      <c r="N1003" s="304">
        <f t="shared" ca="1" si="452"/>
        <v>-83.656049019495413</v>
      </c>
      <c r="P1003" s="310">
        <f t="shared" ca="1" si="453"/>
        <v>23</v>
      </c>
      <c r="Q1003" s="304">
        <f t="shared" ca="1" si="454"/>
        <v>0</v>
      </c>
      <c r="R1003" s="306">
        <f t="shared" ca="1" si="455"/>
        <v>0</v>
      </c>
      <c r="S1003" s="307">
        <f t="shared" ca="1" si="456"/>
        <v>8.0749999999999993</v>
      </c>
      <c r="T1003" s="304">
        <f t="shared" ca="1" si="436"/>
        <v>79.21575</v>
      </c>
      <c r="U1003" s="311">
        <f t="shared" ca="1" si="437"/>
        <v>0</v>
      </c>
      <c r="V1003" s="306">
        <f ca="1">Rho_moyen*(20000-Alt_rampe-pos_z)/(20000+Alt_rampe+pos_z)</f>
        <v>1.2259809163046198</v>
      </c>
      <c r="W1003" s="304">
        <f t="shared" ca="1" si="439"/>
        <v>59.703588258770317</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2.3563315514871155</v>
      </c>
      <c r="AH1003" s="304">
        <f t="shared" ca="1" si="463"/>
        <v>-7.3935958295558999</v>
      </c>
    </row>
    <row r="1004" spans="1:34" x14ac:dyDescent="0.2">
      <c r="A1004" s="348">
        <f t="shared" ca="1" si="441"/>
        <v>1E-4</v>
      </c>
      <c r="B1004" s="305">
        <f t="shared" ca="1" si="442"/>
        <v>34.729300000001153</v>
      </c>
      <c r="D1004" s="308">
        <f t="shared" ca="1" si="443"/>
        <v>-0.81697233486500331</v>
      </c>
      <c r="E1004" s="309">
        <f t="shared" ca="1" si="444"/>
        <v>-2.4616417881770012</v>
      </c>
      <c r="F1004" s="305">
        <f t="shared" ca="1" si="445"/>
        <v>2.5936700039199359</v>
      </c>
      <c r="G1004" s="308">
        <f t="shared" ca="1" si="446"/>
        <v>13.573632549028305</v>
      </c>
      <c r="H1004" s="309">
        <f t="shared" ca="1" si="447"/>
        <v>-122.09068948737705</v>
      </c>
      <c r="I1004" s="305">
        <f t="shared" ca="1" si="448"/>
        <v>122.84290765070307</v>
      </c>
      <c r="J1004" s="308">
        <f t="shared" ca="1" si="449"/>
        <v>870.81250275341392</v>
      </c>
      <c r="K1004" s="309">
        <f t="shared" ca="1" si="450"/>
        <v>-8.0164843906049015</v>
      </c>
      <c r="L1004" s="305">
        <f t="shared" ca="1" si="435"/>
        <v>870.84940085737514</v>
      </c>
      <c r="M1004" s="308">
        <f t="shared" ca="1" si="451"/>
        <v>-1.4600743770057965</v>
      </c>
      <c r="N1004" s="305">
        <f t="shared" ca="1" si="452"/>
        <v>-83.656099577625142</v>
      </c>
      <c r="P1004" s="312">
        <f t="shared" ca="1" si="453"/>
        <v>23</v>
      </c>
      <c r="Q1004" s="305">
        <f t="shared" ca="1" si="454"/>
        <v>0</v>
      </c>
      <c r="R1004" s="308">
        <f t="shared" ca="1" si="455"/>
        <v>0</v>
      </c>
      <c r="S1004" s="309">
        <f t="shared" ca="1" si="456"/>
        <v>8.0749999999999993</v>
      </c>
      <c r="T1004" s="305">
        <f t="shared" ca="1" si="436"/>
        <v>79.21575</v>
      </c>
      <c r="U1004" s="313">
        <f t="shared" ca="1" si="437"/>
        <v>0</v>
      </c>
      <c r="V1004" s="308">
        <f t="shared" ca="1" si="438"/>
        <v>1.2259824131128185</v>
      </c>
      <c r="W1004" s="305">
        <f ca="1">1/2*Rho*Sref*Cx*vit_xz^2</f>
        <v>59.703890191569783</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2.3562951166599593</v>
      </c>
      <c r="AH1004" s="305">
        <f t="shared" ca="1" si="463"/>
        <v>-7.3936332209003499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76" t="s">
        <v>281</v>
      </c>
      <c r="D2" s="576"/>
      <c r="M2" s="75"/>
    </row>
    <row r="3" spans="1:13" ht="12.75" customHeight="1" x14ac:dyDescent="0.2">
      <c r="A3" s="56"/>
      <c r="B3" s="2"/>
      <c r="C3" s="576"/>
      <c r="D3" s="576"/>
      <c r="M3" s="75"/>
    </row>
    <row r="4" spans="1:13" x14ac:dyDescent="0.2">
      <c r="A4" s="56"/>
      <c r="B4" s="2"/>
      <c r="C4" s="580" t="str">
        <f>IF(Lang="Français","Abaques de performance",IF(Lang="English","Performance charts",""))</f>
        <v>Abaques de performance</v>
      </c>
      <c r="D4" s="580"/>
      <c r="M4" s="75"/>
    </row>
    <row r="5" spans="1:13" x14ac:dyDescent="0.2">
      <c r="A5" s="56"/>
      <c r="B5" s="2"/>
      <c r="C5" s="580" t="str">
        <f>IF(Lang="Français","Calcul analytique simple",IF(Lang="English","Analytical computation",""))</f>
        <v>Calcul analytique simple</v>
      </c>
      <c r="D5" s="580"/>
      <c r="M5" s="75"/>
    </row>
    <row r="6" spans="1:13" x14ac:dyDescent="0.2">
      <c r="A6" s="56"/>
      <c r="B6" s="87"/>
      <c r="C6" s="1"/>
      <c r="D6" s="1"/>
      <c r="M6" s="75"/>
    </row>
    <row r="7" spans="1:13" x14ac:dyDescent="0.2">
      <c r="A7" s="59"/>
      <c r="B7" s="6"/>
      <c r="C7" s="556" t="str">
        <f>IF(Lang="Français","Fusée",IF(Lang="English","Rocket",""))</f>
        <v>Fusée</v>
      </c>
      <c r="D7" s="556"/>
      <c r="M7" s="75"/>
    </row>
    <row r="8" spans="1:13" ht="15.75" x14ac:dyDescent="0.25">
      <c r="A8" s="59"/>
      <c r="B8" s="140" t="str">
        <f>IF(Lang="Français","Nom",IF(Lang="English","Name",""))</f>
        <v>Nom</v>
      </c>
      <c r="C8" s="577" t="str">
        <f>Nom</f>
        <v>SP02</v>
      </c>
      <c r="D8" s="577"/>
      <c r="M8" s="75"/>
    </row>
    <row r="9" spans="1:13" ht="15.75" x14ac:dyDescent="0.25">
      <c r="A9" s="59"/>
      <c r="B9" s="140" t="s">
        <v>4</v>
      </c>
      <c r="C9" s="577" t="str">
        <f>Club</f>
        <v>L'AéroIPSA</v>
      </c>
      <c r="D9" s="577"/>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7.423</v>
      </c>
      <c r="D11" s="664"/>
      <c r="M11" s="75"/>
    </row>
    <row r="12" spans="1:13" x14ac:dyDescent="0.2">
      <c r="A12" s="59"/>
      <c r="B12" s="140" t="str">
        <f>IF(Lang="Français","Masse totale",IF(Lang="English","Total mass",""))</f>
        <v>Masse totale</v>
      </c>
      <c r="C12" s="667" t="str">
        <f ca="1">MassePlein &amp; " kg ±" &amp; MasseSans &amp; " kg"</f>
        <v>9,108 kg ±7,423 kg</v>
      </c>
      <c r="D12" s="667"/>
      <c r="M12" s="75"/>
    </row>
    <row r="13" spans="1:13" x14ac:dyDescent="0.2">
      <c r="A13" s="59"/>
      <c r="B13" s="227" t="str">
        <f>IF(Lang="Français","Propulseur",IF(Lang="English","Motor",""))</f>
        <v>Propulseur</v>
      </c>
      <c r="C13" s="554" t="str">
        <f>Propu</f>
        <v>Barasinga (Pro54-5G C)</v>
      </c>
      <c r="D13" s="555"/>
      <c r="M13" s="75"/>
    </row>
    <row r="14" spans="1:13" x14ac:dyDescent="0.2">
      <c r="A14" s="59"/>
      <c r="B14" s="1"/>
      <c r="C14" s="1"/>
      <c r="D14" s="1"/>
      <c r="M14" s="75"/>
    </row>
    <row r="15" spans="1:13" x14ac:dyDescent="0.2">
      <c r="A15" s="74"/>
      <c r="C15" s="556" t="str">
        <f>IF(Lang="Français","Traînée Aérdynamique",IF(Lang="English","Drag",""))</f>
        <v>Traînée Aérdynamique</v>
      </c>
      <c r="D15" s="556"/>
      <c r="M15" s="75"/>
    </row>
    <row r="16" spans="1:13" x14ac:dyDescent="0.2">
      <c r="A16" s="74"/>
      <c r="B16" s="139" t="str">
        <f>IF(Lang="Français","Diamètre Ø",IF(Lang="English","Diameter Ø",""))</f>
        <v>Diamètre Ø</v>
      </c>
      <c r="C16" s="665">
        <f>D_ref</f>
        <v>93.732988802756239</v>
      </c>
      <c r="D16" s="665"/>
      <c r="M16" s="75"/>
    </row>
    <row r="17" spans="1:13" x14ac:dyDescent="0.2">
      <c r="A17" s="74"/>
      <c r="B17" s="140" t="s">
        <v>5</v>
      </c>
      <c r="C17" s="666">
        <f>Cx</f>
        <v>0.7</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3.5407500000000001</v>
      </c>
      <c r="E44" s="401">
        <f t="shared" ca="1" si="2"/>
        <v>3.0242500000000003</v>
      </c>
      <c r="F44" s="401">
        <f t="shared" ca="1" si="3"/>
        <v>2.5077500000000001</v>
      </c>
      <c r="G44" s="408">
        <f t="shared" ca="1" si="4"/>
        <v>179.77820103881734</v>
      </c>
      <c r="H44" s="404">
        <f t="shared" ca="1" si="5"/>
        <v>3.2468621073496195E-4</v>
      </c>
      <c r="I44" s="404">
        <f t="shared" ca="1" si="6"/>
        <v>3.9155907599051291E-4</v>
      </c>
      <c r="J44" s="404">
        <f t="shared" ca="1" si="7"/>
        <v>1037.0246729298194</v>
      </c>
      <c r="K44" s="411">
        <f t="shared" ca="1" si="8"/>
        <v>520.89549778124365</v>
      </c>
      <c r="L44" s="414">
        <f t="shared" ca="1" si="9"/>
        <v>4191.900933626709</v>
      </c>
      <c r="M44" s="417">
        <f t="shared" ca="1" si="10"/>
        <v>24.174843963706678</v>
      </c>
    </row>
    <row r="45" spans="1:13" x14ac:dyDescent="0.2">
      <c r="B45" s="426">
        <f t="shared" ca="1" si="0"/>
        <v>54</v>
      </c>
      <c r="C45" s="404">
        <f t="shared" ca="1" si="1"/>
        <v>9.8193227281520882E-4</v>
      </c>
      <c r="D45" s="401">
        <f ca="1">MpropuPlein+0.5*MasseSans</f>
        <v>5.3964999999999996</v>
      </c>
      <c r="E45" s="401">
        <f t="shared" ca="1" si="2"/>
        <v>4.88</v>
      </c>
      <c r="F45" s="401">
        <f t="shared" ca="1" si="3"/>
        <v>4.3635000000000002</v>
      </c>
      <c r="G45" s="408">
        <f t="shared" ca="1" si="4"/>
        <v>107.68223708845153</v>
      </c>
      <c r="H45" s="404">
        <f t="shared" ca="1" si="5"/>
        <v>2.0121562967524771E-4</v>
      </c>
      <c r="I45" s="404">
        <f t="shared" ca="1" si="6"/>
        <v>2.2503317814030223E-4</v>
      </c>
      <c r="J45" s="404">
        <f t="shared" ca="1" si="7"/>
        <v>663.83185840134695</v>
      </c>
      <c r="K45" s="411">
        <f t="shared" ca="1" si="8"/>
        <v>354.20633861900183</v>
      </c>
      <c r="L45" s="414">
        <f t="shared" ca="1" si="9"/>
        <v>3675.2068189669399</v>
      </c>
      <c r="M45" s="417">
        <f t="shared" ca="1" si="10"/>
        <v>25.685685438380983</v>
      </c>
    </row>
    <row r="46" spans="1:13" x14ac:dyDescent="0.2">
      <c r="B46" s="426">
        <f t="shared" ca="1" si="0"/>
        <v>54</v>
      </c>
      <c r="C46" s="404">
        <f t="shared" ca="1" si="1"/>
        <v>9.8193227281520882E-4</v>
      </c>
      <c r="D46" s="401">
        <f ca="1">MpropuPlein+0.75*MasseSans</f>
        <v>7.2522500000000001</v>
      </c>
      <c r="E46" s="401">
        <f t="shared" ca="1" si="2"/>
        <v>6.7357500000000003</v>
      </c>
      <c r="F46" s="401">
        <f t="shared" ca="1" si="3"/>
        <v>6.2192500000000006</v>
      </c>
      <c r="G46" s="408">
        <f t="shared" ca="1" si="4"/>
        <v>75.312238353805199</v>
      </c>
      <c r="H46" s="404">
        <f t="shared" ca="1" si="5"/>
        <v>1.4577920392164329E-4</v>
      </c>
      <c r="I46" s="404">
        <f t="shared" ca="1" si="6"/>
        <v>1.5788596258635828E-4</v>
      </c>
      <c r="J46" s="404">
        <f t="shared" ca="1" si="7"/>
        <v>474.28475438989506</v>
      </c>
      <c r="K46" s="411">
        <f t="shared" ca="1" si="8"/>
        <v>258.30130196054165</v>
      </c>
      <c r="L46" s="414">
        <f t="shared" ca="1" si="9"/>
        <v>2784.1411568525418</v>
      </c>
      <c r="M46" s="417">
        <f t="shared" ca="1" si="10"/>
        <v>23.998743023714777</v>
      </c>
    </row>
    <row r="47" spans="1:13" x14ac:dyDescent="0.2">
      <c r="B47" s="426">
        <f t="shared" ca="1" si="0"/>
        <v>54</v>
      </c>
      <c r="C47" s="404">
        <f t="shared" ca="1" si="1"/>
        <v>9.8193227281520882E-4</v>
      </c>
      <c r="D47" s="401">
        <f ca="1">MpropuPlein+1*MasseSans</f>
        <v>9.1080000000000005</v>
      </c>
      <c r="E47" s="401">
        <f t="shared" ca="1" si="2"/>
        <v>8.5914999999999999</v>
      </c>
      <c r="F47" s="401">
        <f t="shared" ca="1" si="3"/>
        <v>8.0750000000000011</v>
      </c>
      <c r="G47" s="408">
        <f t="shared" ca="1" si="4"/>
        <v>56.925973577564278</v>
      </c>
      <c r="H47" s="404">
        <f t="shared" ca="1" si="5"/>
        <v>1.1429113342433904E-4</v>
      </c>
      <c r="I47" s="404">
        <f t="shared" ca="1" si="6"/>
        <v>1.2160151985327661E-4</v>
      </c>
      <c r="J47" s="404">
        <f t="shared" ca="1" si="7"/>
        <v>361.81900549977127</v>
      </c>
      <c r="K47" s="411">
        <f t="shared" ca="1" si="8"/>
        <v>198.83744710176501</v>
      </c>
      <c r="L47" s="414">
        <f t="shared" ca="1" si="9"/>
        <v>2001.7217619356645</v>
      </c>
      <c r="M47" s="417">
        <f t="shared" ca="1" si="10"/>
        <v>21.273548049149902</v>
      </c>
    </row>
    <row r="48" spans="1:13" x14ac:dyDescent="0.2">
      <c r="B48" s="426">
        <f t="shared" ca="1" si="0"/>
        <v>54</v>
      </c>
      <c r="C48" s="404">
        <f t="shared" ca="1" si="1"/>
        <v>9.8193227281520882E-4</v>
      </c>
      <c r="D48" s="401">
        <f ca="1">MpropuPlein+1.25*MasseSans</f>
        <v>10.963750000000001</v>
      </c>
      <c r="E48" s="401">
        <f t="shared" ca="1" si="2"/>
        <v>10.44725</v>
      </c>
      <c r="F48" s="401">
        <f t="shared" ca="1" si="3"/>
        <v>9.9307500000000015</v>
      </c>
      <c r="G48" s="408">
        <f t="shared" ca="1" si="4"/>
        <v>45.071630763276787</v>
      </c>
      <c r="H48" s="404">
        <f t="shared" ca="1" si="5"/>
        <v>9.3989544886473355E-5</v>
      </c>
      <c r="I48" s="404">
        <f t="shared" ca="1" si="6"/>
        <v>9.8877957134678516E-5</v>
      </c>
      <c r="J48" s="404">
        <f t="shared" ca="1" si="7"/>
        <v>287.83878287601613</v>
      </c>
      <c r="K48" s="411">
        <f t="shared" ca="1" si="8"/>
        <v>158.9253259087329</v>
      </c>
      <c r="L48" s="414">
        <f t="shared" ca="1" si="9"/>
        <v>1434.6935456665728</v>
      </c>
      <c r="M48" s="417">
        <f t="shared" ca="1" si="10"/>
        <v>18.593667129652566</v>
      </c>
    </row>
    <row r="49" spans="2:13" x14ac:dyDescent="0.2">
      <c r="B49" s="426">
        <f t="shared" ca="1" si="0"/>
        <v>54</v>
      </c>
      <c r="C49" s="404">
        <f t="shared" ca="1" si="1"/>
        <v>9.8193227281520882E-4</v>
      </c>
      <c r="D49" s="401">
        <f ca="1">MpropuPlein+1.5*MasseSans</f>
        <v>12.8195</v>
      </c>
      <c r="E49" s="401">
        <f t="shared" ca="1" si="2"/>
        <v>12.302999999999999</v>
      </c>
      <c r="F49" s="401">
        <f t="shared" ca="1" si="3"/>
        <v>11.7865</v>
      </c>
      <c r="G49" s="408">
        <f t="shared" ca="1" si="4"/>
        <v>36.793439566905917</v>
      </c>
      <c r="H49" s="404">
        <f t="shared" ca="1" si="5"/>
        <v>7.9812425653516124E-5</v>
      </c>
      <c r="I49" s="404">
        <f t="shared" ca="1" si="6"/>
        <v>8.3309911578094325E-5</v>
      </c>
      <c r="J49" s="404">
        <f t="shared" ca="1" si="7"/>
        <v>235.61811323505506</v>
      </c>
      <c r="K49" s="411">
        <f t="shared" ca="1" si="8"/>
        <v>130.44691684514115</v>
      </c>
      <c r="L49" s="414">
        <f t="shared" ca="1" si="9"/>
        <v>1045.7008523731149</v>
      </c>
      <c r="M49" s="417">
        <f t="shared" ca="1" si="10"/>
        <v>16.297193264641777</v>
      </c>
    </row>
    <row r="50" spans="2:13" x14ac:dyDescent="0.2">
      <c r="B50" s="426">
        <f t="shared" ca="1" si="0"/>
        <v>54</v>
      </c>
      <c r="C50" s="404">
        <f t="shared" ca="1" si="1"/>
        <v>9.8193227281520882E-4</v>
      </c>
      <c r="D50" s="401">
        <f ca="1">MpropuPlein+1.75*MasseSans</f>
        <v>14.67525</v>
      </c>
      <c r="E50" s="401">
        <f t="shared" ca="1" si="2"/>
        <v>14.15875</v>
      </c>
      <c r="F50" s="401">
        <f t="shared" ca="1" si="3"/>
        <v>13.642250000000001</v>
      </c>
      <c r="G50" s="408">
        <f t="shared" ca="1" si="4"/>
        <v>30.685249721313212</v>
      </c>
      <c r="H50" s="404">
        <f t="shared" ca="1" si="5"/>
        <v>6.9351621634339809E-5</v>
      </c>
      <c r="I50" s="404">
        <f t="shared" ca="1" si="6"/>
        <v>7.1977296473470928E-5</v>
      </c>
      <c r="J50" s="404">
        <f t="shared" ca="1" si="7"/>
        <v>196.8399561749321</v>
      </c>
      <c r="K50" s="411">
        <f t="shared" ca="1" si="8"/>
        <v>109.16386132939381</v>
      </c>
      <c r="L50" s="414">
        <f t="shared" ca="1" si="9"/>
        <v>779.11748366933102</v>
      </c>
      <c r="M50" s="417">
        <f t="shared" ca="1" si="10"/>
        <v>14.409514150523757</v>
      </c>
    </row>
    <row r="51" spans="2:13" x14ac:dyDescent="0.2">
      <c r="B51" s="427">
        <f t="shared" ca="1" si="0"/>
        <v>54</v>
      </c>
      <c r="C51" s="405">
        <f t="shared" ca="1" si="1"/>
        <v>9.8193227281520882E-4</v>
      </c>
      <c r="D51" s="402">
        <f ca="1">MpropuPlein+2*MasseSans</f>
        <v>16.530999999999999</v>
      </c>
      <c r="E51" s="402">
        <f t="shared" ca="1" si="2"/>
        <v>16.014499999999998</v>
      </c>
      <c r="F51" s="402">
        <f t="shared" ca="1" si="3"/>
        <v>15.497999999999999</v>
      </c>
      <c r="G51" s="409">
        <f t="shared" ca="1" si="4"/>
        <v>25.99268612767451</v>
      </c>
      <c r="H51" s="405">
        <f t="shared" ca="1" si="5"/>
        <v>6.1315200150813883E-5</v>
      </c>
      <c r="I51" s="405">
        <f t="shared" ca="1" si="6"/>
        <v>6.3358644522855129E-5</v>
      </c>
      <c r="J51" s="405">
        <f t="shared" ca="1" si="7"/>
        <v>166.92787808751257</v>
      </c>
      <c r="K51" s="412">
        <f t="shared" ca="1" si="8"/>
        <v>92.680049682016048</v>
      </c>
      <c r="L51" s="415">
        <f t="shared" ca="1" si="9"/>
        <v>593.01309776364087</v>
      </c>
      <c r="M51" s="418">
        <f t="shared" ca="1" si="10"/>
        <v>12.868396889428944</v>
      </c>
    </row>
    <row r="52" spans="2:13" x14ac:dyDescent="0.2">
      <c r="B52" s="425">
        <f t="shared" ref="B52:B60" si="11">D_ref</f>
        <v>93.732988802756239</v>
      </c>
      <c r="C52" s="403">
        <f t="shared" si="1"/>
        <v>2.9585502160570584E-3</v>
      </c>
      <c r="D52" s="400">
        <f ca="1">MpropuPlein+0*MasseSans</f>
        <v>1.6850000000000001</v>
      </c>
      <c r="E52" s="400">
        <f t="shared" ca="1" si="2"/>
        <v>1.1685000000000001</v>
      </c>
      <c r="F52" s="400">
        <f t="shared" ca="1" si="3"/>
        <v>0.65200000000000014</v>
      </c>
      <c r="G52" s="407">
        <f t="shared" ca="1" si="4"/>
        <v>480.87217115245477</v>
      </c>
      <c r="H52" s="403">
        <f t="shared" ca="1" si="5"/>
        <v>2.531921451482292E-3</v>
      </c>
      <c r="I52" s="403">
        <f t="shared" ca="1" si="6"/>
        <v>4.5376537056089844E-3</v>
      </c>
      <c r="J52" s="403">
        <f t="shared" ca="1" si="7"/>
        <v>1290.9107768903962</v>
      </c>
      <c r="K52" s="410">
        <f t="shared" ca="1" si="8"/>
        <v>435.48666514886202</v>
      </c>
      <c r="L52" s="413">
        <f t="shared" ca="1" si="9"/>
        <v>1785.1657636090247</v>
      </c>
      <c r="M52" s="416">
        <f t="shared" ca="1" si="10"/>
        <v>10.530945106675343</v>
      </c>
    </row>
    <row r="53" spans="2:13" x14ac:dyDescent="0.2">
      <c r="B53" s="426">
        <f t="shared" si="11"/>
        <v>93.732988802756239</v>
      </c>
      <c r="C53" s="404">
        <f t="shared" si="1"/>
        <v>2.9585502160570584E-3</v>
      </c>
      <c r="D53" s="401">
        <f ca="1">MpropuPlein+0.25*MasseSans</f>
        <v>3.5407500000000001</v>
      </c>
      <c r="E53" s="401">
        <f t="shared" ca="1" si="2"/>
        <v>3.0242500000000003</v>
      </c>
      <c r="F53" s="401">
        <f t="shared" ca="1" si="3"/>
        <v>2.5077500000000001</v>
      </c>
      <c r="G53" s="408">
        <f t="shared" ca="1" si="4"/>
        <v>179.77820103881734</v>
      </c>
      <c r="H53" s="404">
        <f t="shared" ca="1" si="5"/>
        <v>9.7827567696356379E-4</v>
      </c>
      <c r="I53" s="404">
        <f t="shared" ca="1" si="6"/>
        <v>1.1797628216756288E-3</v>
      </c>
      <c r="J53" s="404">
        <f t="shared" ca="1" si="7"/>
        <v>879.5695714343384</v>
      </c>
      <c r="K53" s="411">
        <f t="shared" ca="1" si="8"/>
        <v>388.45048216518859</v>
      </c>
      <c r="L53" s="414">
        <f t="shared" ca="1" si="9"/>
        <v>2130.7231699087092</v>
      </c>
      <c r="M53" s="417">
        <f t="shared" ca="1" si="10"/>
        <v>16.047914357909754</v>
      </c>
    </row>
    <row r="54" spans="2:13" x14ac:dyDescent="0.2">
      <c r="B54" s="426">
        <f t="shared" si="11"/>
        <v>93.732988802756239</v>
      </c>
      <c r="C54" s="404">
        <f t="shared" si="1"/>
        <v>2.9585502160570584E-3</v>
      </c>
      <c r="D54" s="401">
        <f ca="1">MpropuPlein+0.5*MasseSans</f>
        <v>5.3964999999999996</v>
      </c>
      <c r="E54" s="401">
        <f t="shared" ca="1" si="2"/>
        <v>4.88</v>
      </c>
      <c r="F54" s="401">
        <f t="shared" ca="1" si="3"/>
        <v>4.3635000000000002</v>
      </c>
      <c r="G54" s="408">
        <f t="shared" ca="1" si="4"/>
        <v>107.68223708845153</v>
      </c>
      <c r="H54" s="404">
        <f t="shared" ca="1" si="5"/>
        <v>6.0626029017562676E-4</v>
      </c>
      <c r="I54" s="404">
        <f t="shared" ca="1" si="6"/>
        <v>6.7802227937597301E-4</v>
      </c>
      <c r="J54" s="404">
        <f t="shared" ca="1" si="7"/>
        <v>614.04509456234075</v>
      </c>
      <c r="K54" s="411">
        <f t="shared" ca="1" si="8"/>
        <v>305.38108303647778</v>
      </c>
      <c r="L54" s="414">
        <f t="shared" ca="1" si="9"/>
        <v>2094.5384942160058</v>
      </c>
      <c r="M54" s="417">
        <f t="shared" ca="1" si="10"/>
        <v>18.249501214558613</v>
      </c>
    </row>
    <row r="55" spans="2:13" x14ac:dyDescent="0.2">
      <c r="B55" s="426">
        <f t="shared" si="11"/>
        <v>93.732988802756239</v>
      </c>
      <c r="C55" s="404">
        <f t="shared" si="1"/>
        <v>2.9585502160570584E-3</v>
      </c>
      <c r="D55" s="401">
        <f ca="1">MpropuPlein+0.75*MasseSans</f>
        <v>7.2522500000000001</v>
      </c>
      <c r="E55" s="401">
        <f t="shared" ca="1" si="2"/>
        <v>6.7357500000000003</v>
      </c>
      <c r="F55" s="401">
        <f t="shared" ca="1" si="3"/>
        <v>6.2192500000000006</v>
      </c>
      <c r="G55" s="408">
        <f t="shared" ca="1" si="4"/>
        <v>75.312238353805199</v>
      </c>
      <c r="H55" s="404">
        <f t="shared" ca="1" si="5"/>
        <v>4.3923100115904811E-4</v>
      </c>
      <c r="I55" s="404">
        <f t="shared" ca="1" si="6"/>
        <v>4.7570852048993981E-4</v>
      </c>
      <c r="J55" s="404">
        <f t="shared" ca="1" si="7"/>
        <v>454.30598376635101</v>
      </c>
      <c r="K55" s="411">
        <f t="shared" ca="1" si="8"/>
        <v>237.53656059001855</v>
      </c>
      <c r="L55" s="414">
        <f t="shared" ca="1" si="9"/>
        <v>1839.6540710032573</v>
      </c>
      <c r="M55" s="417">
        <f t="shared" ca="1" si="10"/>
        <v>18.624221426336039</v>
      </c>
    </row>
    <row r="56" spans="2:13" x14ac:dyDescent="0.2">
      <c r="B56" s="426">
        <f t="shared" si="11"/>
        <v>93.732988802756239</v>
      </c>
      <c r="C56" s="404">
        <f t="shared" si="1"/>
        <v>2.9585502160570584E-3</v>
      </c>
      <c r="D56" s="401">
        <f ca="1">MpropuPlein+1*MasseSans</f>
        <v>9.1080000000000005</v>
      </c>
      <c r="E56" s="401">
        <f t="shared" ca="1" si="2"/>
        <v>8.5914999999999999</v>
      </c>
      <c r="F56" s="401">
        <f t="shared" ca="1" si="3"/>
        <v>8.0750000000000011</v>
      </c>
      <c r="G56" s="408">
        <f t="shared" ca="1" si="4"/>
        <v>56.925973577564278</v>
      </c>
      <c r="H56" s="404">
        <f t="shared" ca="1" si="5"/>
        <v>3.4435782064331708E-4</v>
      </c>
      <c r="I56" s="404">
        <f t="shared" ca="1" si="6"/>
        <v>3.6638392768508459E-4</v>
      </c>
      <c r="J56" s="404">
        <f t="shared" ca="1" si="7"/>
        <v>352.35427713152666</v>
      </c>
      <c r="K56" s="411">
        <f t="shared" ca="1" si="8"/>
        <v>188.73167694328095</v>
      </c>
      <c r="L56" s="414">
        <f t="shared" ca="1" si="9"/>
        <v>1506.8901275728908</v>
      </c>
      <c r="M56" s="417">
        <f t="shared" ca="1" si="10"/>
        <v>17.876670533418398</v>
      </c>
    </row>
    <row r="57" spans="2:13" x14ac:dyDescent="0.2">
      <c r="B57" s="426">
        <f t="shared" si="11"/>
        <v>93.732988802756239</v>
      </c>
      <c r="C57" s="404">
        <f t="shared" si="1"/>
        <v>2.9585502160570584E-3</v>
      </c>
      <c r="D57" s="401">
        <f ca="1">MpropuPlein+1.25*MasseSans</f>
        <v>10.963750000000001</v>
      </c>
      <c r="E57" s="401">
        <f t="shared" ca="1" si="2"/>
        <v>10.44725</v>
      </c>
      <c r="F57" s="401">
        <f t="shared" ca="1" si="3"/>
        <v>9.9307500000000015</v>
      </c>
      <c r="G57" s="408">
        <f t="shared" ca="1" si="4"/>
        <v>45.071630763276787</v>
      </c>
      <c r="H57" s="404">
        <f t="shared" ca="1" si="5"/>
        <v>2.8318937673139422E-4</v>
      </c>
      <c r="I57" s="404">
        <f t="shared" ca="1" si="6"/>
        <v>2.9791810447922441E-4</v>
      </c>
      <c r="J57" s="404">
        <f t="shared" ca="1" si="7"/>
        <v>282.81353393353601</v>
      </c>
      <c r="K57" s="411">
        <f t="shared" ca="1" si="8"/>
        <v>153.48203393129114</v>
      </c>
      <c r="L57" s="414">
        <f t="shared" ca="1" si="9"/>
        <v>1188.4996310706078</v>
      </c>
      <c r="M57" s="417">
        <f t="shared" ca="1" si="10"/>
        <v>16.576382587795095</v>
      </c>
    </row>
    <row r="58" spans="2:13" x14ac:dyDescent="0.2">
      <c r="B58" s="426">
        <f t="shared" si="11"/>
        <v>93.732988802756239</v>
      </c>
      <c r="C58" s="404">
        <f t="shared" si="1"/>
        <v>2.9585502160570584E-3</v>
      </c>
      <c r="D58" s="401">
        <f ca="1">MpropuPlein+1.5*MasseSans</f>
        <v>12.8195</v>
      </c>
      <c r="E58" s="401">
        <f t="shared" ca="1" si="2"/>
        <v>12.302999999999999</v>
      </c>
      <c r="F58" s="401">
        <f t="shared" ca="1" si="3"/>
        <v>11.7865</v>
      </c>
      <c r="G58" s="408">
        <f t="shared" ca="1" si="4"/>
        <v>36.793439566905917</v>
      </c>
      <c r="H58" s="404">
        <f t="shared" ca="1" si="5"/>
        <v>2.4047388572356814E-4</v>
      </c>
      <c r="I58" s="404">
        <f t="shared" ca="1" si="6"/>
        <v>2.5101176906266136E-4</v>
      </c>
      <c r="J58" s="404">
        <f t="shared" ca="1" si="7"/>
        <v>232.72506925543917</v>
      </c>
      <c r="K58" s="411">
        <f t="shared" ca="1" si="8"/>
        <v>127.28658118559449</v>
      </c>
      <c r="L58" s="414">
        <f t="shared" ca="1" si="9"/>
        <v>923.57017168393804</v>
      </c>
      <c r="M58" s="417">
        <f t="shared" ca="1" si="10"/>
        <v>15.117972706367487</v>
      </c>
    </row>
    <row r="59" spans="2:13" x14ac:dyDescent="0.2">
      <c r="B59" s="426">
        <f t="shared" si="11"/>
        <v>93.732988802756239</v>
      </c>
      <c r="C59" s="404">
        <f t="shared" si="1"/>
        <v>2.9585502160570584E-3</v>
      </c>
      <c r="D59" s="401">
        <f ca="1">MpropuPlein+1.75*MasseSans</f>
        <v>14.67525</v>
      </c>
      <c r="E59" s="401">
        <f t="shared" ca="1" si="2"/>
        <v>14.15875</v>
      </c>
      <c r="F59" s="401">
        <f t="shared" ca="1" si="3"/>
        <v>13.642250000000001</v>
      </c>
      <c r="G59" s="408">
        <f t="shared" ca="1" si="4"/>
        <v>30.685249721313212</v>
      </c>
      <c r="H59" s="404">
        <f t="shared" ca="1" si="5"/>
        <v>2.0895560809090199E-4</v>
      </c>
      <c r="I59" s="404">
        <f t="shared" ca="1" si="6"/>
        <v>2.1686673503689335E-4</v>
      </c>
      <c r="J59" s="404">
        <f t="shared" ca="1" si="7"/>
        <v>195.07244059469653</v>
      </c>
      <c r="K59" s="411">
        <f t="shared" ca="1" si="8"/>
        <v>107.22268365357502</v>
      </c>
      <c r="L59" s="414">
        <f t="shared" ca="1" si="9"/>
        <v>717.193539015326</v>
      </c>
      <c r="M59" s="417">
        <f t="shared" ca="1" si="10"/>
        <v>13.713742065526516</v>
      </c>
    </row>
    <row r="60" spans="2:13" x14ac:dyDescent="0.2">
      <c r="B60" s="427">
        <f t="shared" si="11"/>
        <v>93.732988802756239</v>
      </c>
      <c r="C60" s="405">
        <f t="shared" si="1"/>
        <v>2.9585502160570584E-3</v>
      </c>
      <c r="D60" s="402">
        <f ca="1">MpropuPlein+2*MasseSans</f>
        <v>16.530999999999999</v>
      </c>
      <c r="E60" s="402">
        <f t="shared" ca="1" si="2"/>
        <v>16.014499999999998</v>
      </c>
      <c r="F60" s="402">
        <f t="shared" ca="1" si="3"/>
        <v>15.497999999999999</v>
      </c>
      <c r="G60" s="409">
        <f t="shared" ca="1" si="4"/>
        <v>25.99268612767451</v>
      </c>
      <c r="H60" s="405">
        <f t="shared" ca="1" si="5"/>
        <v>1.8474196609679096E-4</v>
      </c>
      <c r="I60" s="405">
        <f t="shared" ca="1" si="6"/>
        <v>1.9089883959588712E-4</v>
      </c>
      <c r="J60" s="405">
        <f t="shared" ca="1" si="7"/>
        <v>165.7984721272264</v>
      </c>
      <c r="K60" s="412">
        <f t="shared" ca="1" si="8"/>
        <v>91.435235626653622</v>
      </c>
      <c r="L60" s="415">
        <f t="shared" ca="1" si="9"/>
        <v>560.60568837998733</v>
      </c>
      <c r="M60" s="418">
        <f t="shared" ca="1" si="10"/>
        <v>12.449404354825729</v>
      </c>
    </row>
    <row r="61" spans="2:13" x14ac:dyDescent="0.2">
      <c r="B61" s="425">
        <f t="shared" ref="B61:B69" si="12">D_ref*1.5</f>
        <v>140.59948320413434</v>
      </c>
      <c r="C61" s="403">
        <f t="shared" si="1"/>
        <v>6.6567379861283815E-3</v>
      </c>
      <c r="D61" s="400">
        <f ca="1">MpropuPlein+0*MasseSans</f>
        <v>1.6850000000000001</v>
      </c>
      <c r="E61" s="400">
        <f t="shared" ca="1" si="2"/>
        <v>1.1685000000000001</v>
      </c>
      <c r="F61" s="400">
        <f t="shared" ca="1" si="3"/>
        <v>0.65200000000000014</v>
      </c>
      <c r="G61" s="407">
        <f t="shared" ca="1" si="4"/>
        <v>480.87217115245477</v>
      </c>
      <c r="H61" s="403">
        <f t="shared" ca="1" si="5"/>
        <v>5.696823265835157E-3</v>
      </c>
      <c r="I61" s="403">
        <f t="shared" ca="1" si="6"/>
        <v>1.0209720837620215E-2</v>
      </c>
      <c r="J61" s="403">
        <f t="shared" ca="1" si="7"/>
        <v>921.34926006242392</v>
      </c>
      <c r="K61" s="410">
        <f t="shared" ca="1" si="8"/>
        <v>290.53098377624042</v>
      </c>
      <c r="L61" s="413">
        <f t="shared" ca="1" si="9"/>
        <v>1141.0870136238368</v>
      </c>
      <c r="M61" s="416">
        <f t="shared" ca="1" si="10"/>
        <v>8.217533872801571</v>
      </c>
    </row>
    <row r="62" spans="2:13" x14ac:dyDescent="0.2">
      <c r="B62" s="426">
        <f t="shared" si="12"/>
        <v>140.59948320413434</v>
      </c>
      <c r="C62" s="404">
        <f t="shared" si="1"/>
        <v>6.6567379861283815E-3</v>
      </c>
      <c r="D62" s="401">
        <f ca="1">MpropuPlein+0.25*MasseSans</f>
        <v>3.5407500000000001</v>
      </c>
      <c r="E62" s="401">
        <f t="shared" ca="1" si="2"/>
        <v>3.0242500000000003</v>
      </c>
      <c r="F62" s="401">
        <f t="shared" ca="1" si="3"/>
        <v>2.5077500000000001</v>
      </c>
      <c r="G62" s="408">
        <f t="shared" ca="1" si="4"/>
        <v>179.77820103881734</v>
      </c>
      <c r="H62" s="404">
        <f t="shared" ca="1" si="5"/>
        <v>2.2011202731680186E-3</v>
      </c>
      <c r="I62" s="404">
        <f t="shared" ca="1" si="6"/>
        <v>2.6544663487701649E-3</v>
      </c>
      <c r="J62" s="404">
        <f t="shared" ca="1" si="7"/>
        <v>716.01540884556971</v>
      </c>
      <c r="K62" s="411">
        <f t="shared" ca="1" si="8"/>
        <v>279.61229879931483</v>
      </c>
      <c r="L62" s="414">
        <f t="shared" ca="1" si="9"/>
        <v>1299.5753012554046</v>
      </c>
      <c r="M62" s="417">
        <f t="shared" ca="1" si="10"/>
        <v>11.997460936058141</v>
      </c>
    </row>
    <row r="63" spans="2:13" x14ac:dyDescent="0.2">
      <c r="B63" s="426">
        <f t="shared" si="12"/>
        <v>140.59948320413434</v>
      </c>
      <c r="C63" s="404">
        <f t="shared" si="1"/>
        <v>6.6567379861283815E-3</v>
      </c>
      <c r="D63" s="401">
        <f ca="1">MpropuPlein+0.5*MasseSans</f>
        <v>5.3964999999999996</v>
      </c>
      <c r="E63" s="401">
        <f t="shared" ca="1" si="2"/>
        <v>4.88</v>
      </c>
      <c r="F63" s="401">
        <f t="shared" ca="1" si="3"/>
        <v>4.3635000000000002</v>
      </c>
      <c r="G63" s="408">
        <f t="shared" ca="1" si="4"/>
        <v>107.68223708845153</v>
      </c>
      <c r="H63" s="404">
        <f t="shared" ca="1" si="5"/>
        <v>1.3640856528951602E-3</v>
      </c>
      <c r="I63" s="404">
        <f t="shared" ca="1" si="6"/>
        <v>1.5255501285959393E-3</v>
      </c>
      <c r="J63" s="404">
        <f t="shared" ca="1" si="7"/>
        <v>545.87008529801369</v>
      </c>
      <c r="K63" s="411">
        <f t="shared" ca="1" si="8"/>
        <v>247.25710034340699</v>
      </c>
      <c r="L63" s="414">
        <f t="shared" ca="1" si="9"/>
        <v>1316.7610805401314</v>
      </c>
      <c r="M63" s="417">
        <f t="shared" ca="1" si="10"/>
        <v>13.866609765989759</v>
      </c>
    </row>
    <row r="64" spans="2:13" x14ac:dyDescent="0.2">
      <c r="B64" s="426">
        <f t="shared" si="12"/>
        <v>140.59948320413434</v>
      </c>
      <c r="C64" s="404">
        <f t="shared" si="1"/>
        <v>6.6567379861283815E-3</v>
      </c>
      <c r="D64" s="401">
        <f ca="1">MpropuPlein+0.75*MasseSans</f>
        <v>7.2522500000000001</v>
      </c>
      <c r="E64" s="401">
        <f t="shared" ca="1" si="2"/>
        <v>6.7357500000000003</v>
      </c>
      <c r="F64" s="401">
        <f t="shared" ca="1" si="3"/>
        <v>6.2192500000000006</v>
      </c>
      <c r="G64" s="408">
        <f t="shared" ca="1" si="4"/>
        <v>75.312238353805199</v>
      </c>
      <c r="H64" s="404">
        <f t="shared" ca="1" si="5"/>
        <v>9.8826975260785815E-4</v>
      </c>
      <c r="I64" s="404">
        <f t="shared" ca="1" si="6"/>
        <v>1.0703441711023645E-3</v>
      </c>
      <c r="J64" s="404">
        <f t="shared" ca="1" si="7"/>
        <v>423.1540209812257</v>
      </c>
      <c r="K64" s="411">
        <f t="shared" ca="1" si="8"/>
        <v>207.81690758465996</v>
      </c>
      <c r="L64" s="414">
        <f t="shared" ca="1" si="9"/>
        <v>1237.1865561474929</v>
      </c>
      <c r="M64" s="417">
        <f t="shared" ca="1" si="10"/>
        <v>14.706466750399793</v>
      </c>
    </row>
    <row r="65" spans="2:13" x14ac:dyDescent="0.2">
      <c r="B65" s="426">
        <f t="shared" si="12"/>
        <v>140.59948320413434</v>
      </c>
      <c r="C65" s="404">
        <f t="shared" si="1"/>
        <v>6.6567379861283815E-3</v>
      </c>
      <c r="D65" s="401">
        <f ca="1">MpropuPlein+1*MasseSans</f>
        <v>9.1080000000000005</v>
      </c>
      <c r="E65" s="401">
        <f t="shared" ca="1" si="2"/>
        <v>8.5914999999999999</v>
      </c>
      <c r="F65" s="401">
        <f t="shared" ca="1" si="3"/>
        <v>8.0750000000000011</v>
      </c>
      <c r="G65" s="408">
        <f t="shared" ca="1" si="4"/>
        <v>56.925973577564278</v>
      </c>
      <c r="H65" s="404">
        <f t="shared" ca="1" si="5"/>
        <v>7.7480509644746334E-4</v>
      </c>
      <c r="I65" s="404">
        <f t="shared" ca="1" si="6"/>
        <v>8.2436383729144033E-4</v>
      </c>
      <c r="J65" s="404">
        <f t="shared" ca="1" si="7"/>
        <v>336.57924284496403</v>
      </c>
      <c r="K65" s="411">
        <f t="shared" ca="1" si="8"/>
        <v>172.79901106685088</v>
      </c>
      <c r="L65" s="414">
        <f t="shared" ca="1" si="9"/>
        <v>1098.0048077597276</v>
      </c>
      <c r="M65" s="417">
        <f t="shared" ca="1" si="10"/>
        <v>14.795451237017389</v>
      </c>
    </row>
    <row r="66" spans="2:13" x14ac:dyDescent="0.2">
      <c r="B66" s="426">
        <f t="shared" si="12"/>
        <v>140.59948320413434</v>
      </c>
      <c r="C66" s="404">
        <f t="shared" si="1"/>
        <v>6.6567379861283815E-3</v>
      </c>
      <c r="D66" s="401">
        <f ca="1">MpropuPlein+1.25*MasseSans</f>
        <v>10.963750000000001</v>
      </c>
      <c r="E66" s="401">
        <f t="shared" ca="1" si="2"/>
        <v>10.44725</v>
      </c>
      <c r="F66" s="401">
        <f t="shared" ca="1" si="3"/>
        <v>9.9307500000000015</v>
      </c>
      <c r="G66" s="408">
        <f t="shared" ca="1" si="4"/>
        <v>45.071630763276787</v>
      </c>
      <c r="H66" s="404">
        <f t="shared" ca="1" si="5"/>
        <v>6.3717609764563706E-4</v>
      </c>
      <c r="I66" s="404">
        <f t="shared" ca="1" si="6"/>
        <v>6.7031573507825499E-4</v>
      </c>
      <c r="J66" s="404">
        <f t="shared" ca="1" si="7"/>
        <v>274.11786591340842</v>
      </c>
      <c r="K66" s="411">
        <f t="shared" ca="1" si="8"/>
        <v>144.41457408698841</v>
      </c>
      <c r="L66" s="414">
        <f t="shared" ca="1" si="9"/>
        <v>934.89254164392946</v>
      </c>
      <c r="M66" s="417">
        <f t="shared" ca="1" si="10"/>
        <v>14.361710525296857</v>
      </c>
    </row>
    <row r="67" spans="2:13" x14ac:dyDescent="0.2">
      <c r="B67" s="426">
        <f t="shared" si="12"/>
        <v>140.59948320413434</v>
      </c>
      <c r="C67" s="404">
        <f t="shared" si="1"/>
        <v>6.6567379861283815E-3</v>
      </c>
      <c r="D67" s="401">
        <f ca="1">MpropuPlein+1.5*MasseSans</f>
        <v>12.8195</v>
      </c>
      <c r="E67" s="401">
        <f t="shared" ca="1" si="2"/>
        <v>12.302999999999999</v>
      </c>
      <c r="F67" s="401">
        <f t="shared" ca="1" si="3"/>
        <v>11.7865</v>
      </c>
      <c r="G67" s="408">
        <f t="shared" ca="1" si="4"/>
        <v>36.793439566905917</v>
      </c>
      <c r="H67" s="404">
        <f t="shared" ca="1" si="5"/>
        <v>5.4106624287802833E-4</v>
      </c>
      <c r="I67" s="404">
        <f t="shared" ca="1" si="6"/>
        <v>5.6477648039098807E-4</v>
      </c>
      <c r="J67" s="404">
        <f t="shared" ca="1" si="7"/>
        <v>227.60373347579781</v>
      </c>
      <c r="K67" s="411">
        <f t="shared" ca="1" si="8"/>
        <v>121.84201358219408</v>
      </c>
      <c r="L67" s="414">
        <f t="shared" ca="1" si="9"/>
        <v>774.46631929073283</v>
      </c>
      <c r="M67" s="417">
        <f t="shared" ca="1" si="10"/>
        <v>13.614691296776082</v>
      </c>
    </row>
    <row r="68" spans="2:13" x14ac:dyDescent="0.2">
      <c r="B68" s="426">
        <f t="shared" si="12"/>
        <v>140.59948320413434</v>
      </c>
      <c r="C68" s="404">
        <f t="shared" si="1"/>
        <v>6.6567379861283815E-3</v>
      </c>
      <c r="D68" s="401">
        <f ca="1">MpropuPlein+1.75*MasseSans</f>
        <v>14.67525</v>
      </c>
      <c r="E68" s="401">
        <f t="shared" ca="1" si="2"/>
        <v>14.15875</v>
      </c>
      <c r="F68" s="401">
        <f t="shared" ca="1" si="3"/>
        <v>13.642250000000001</v>
      </c>
      <c r="G68" s="408">
        <f t="shared" ca="1" si="4"/>
        <v>30.685249721313212</v>
      </c>
      <c r="H68" s="404">
        <f t="shared" ca="1" si="5"/>
        <v>4.7015011820452946E-4</v>
      </c>
      <c r="I68" s="404">
        <f t="shared" ca="1" si="6"/>
        <v>4.8795015383301004E-4</v>
      </c>
      <c r="J68" s="404">
        <f t="shared" ca="1" si="7"/>
        <v>191.89729891965092</v>
      </c>
      <c r="K68" s="411">
        <f t="shared" ca="1" si="8"/>
        <v>103.80484545326057</v>
      </c>
      <c r="L68" s="414">
        <f t="shared" ca="1" si="9"/>
        <v>631.65849418752714</v>
      </c>
      <c r="M68" s="417">
        <f t="shared" ca="1" si="10"/>
        <v>12.723943176821239</v>
      </c>
    </row>
    <row r="69" spans="2:13" x14ac:dyDescent="0.2">
      <c r="B69" s="427">
        <f t="shared" si="12"/>
        <v>140.59948320413434</v>
      </c>
      <c r="C69" s="405">
        <f t="shared" si="1"/>
        <v>6.6567379861283815E-3</v>
      </c>
      <c r="D69" s="402">
        <f ca="1">MpropuPlein+2*MasseSans</f>
        <v>16.530999999999999</v>
      </c>
      <c r="E69" s="402">
        <f t="shared" ca="1" si="2"/>
        <v>16.014499999999998</v>
      </c>
      <c r="F69" s="402">
        <f t="shared" ca="1" si="3"/>
        <v>15.497999999999999</v>
      </c>
      <c r="G69" s="409">
        <f t="shared" ca="1" si="4"/>
        <v>25.99268612767451</v>
      </c>
      <c r="H69" s="405">
        <f t="shared" ca="1" si="5"/>
        <v>4.1566942371777963E-4</v>
      </c>
      <c r="I69" s="405">
        <f t="shared" ca="1" si="6"/>
        <v>4.29522389090746E-4</v>
      </c>
      <c r="J69" s="405">
        <f t="shared" ca="1" si="7"/>
        <v>163.74938598645051</v>
      </c>
      <c r="K69" s="412">
        <f t="shared" ca="1" si="8"/>
        <v>89.210876121258664</v>
      </c>
      <c r="L69" s="415">
        <f t="shared" ca="1" si="9"/>
        <v>511.76720337762617</v>
      </c>
      <c r="M69" s="418">
        <f t="shared" ca="1" si="10"/>
        <v>11.805077293376829</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76" t="s">
        <v>178</v>
      </c>
      <c r="D2" s="576"/>
    </row>
    <row r="3" spans="3:8" x14ac:dyDescent="0.2">
      <c r="C3" s="576"/>
      <c r="D3" s="576"/>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Barasinga (Pro54-5G C)</v>
      </c>
      <c r="G5" t="s">
        <v>459</v>
      </c>
      <c r="H5">
        <f>MasseSans</f>
        <v>7.423</v>
      </c>
      <c r="N5" s="75"/>
      <c r="O5" s="6"/>
      <c r="P5" s="273"/>
      <c r="Q5" s="436"/>
      <c r="R5" s="48"/>
      <c r="S5" s="48"/>
      <c r="T5" s="48"/>
      <c r="U5" s="48"/>
    </row>
    <row r="6" spans="2:21" x14ac:dyDescent="0.2">
      <c r="B6" s="74"/>
      <c r="D6" t="s">
        <v>455</v>
      </c>
      <c r="E6" s="2" t="str">
        <f>Trajecto!H34</f>
        <v>Brun/Orange…</v>
      </c>
      <c r="G6" t="s">
        <v>460</v>
      </c>
      <c r="H6">
        <f>D_ref</f>
        <v>93.732988802756239</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0.53129999999999999</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7.423</v>
      </c>
      <c r="F11" s="246" t="s">
        <v>123</v>
      </c>
      <c r="G11" s="246" t="s">
        <v>125</v>
      </c>
      <c r="H11" s="668">
        <f ca="1">Vsortie_de_rampe</f>
        <v>25.998115353285044</v>
      </c>
      <c r="I11" s="669"/>
      <c r="J11" s="76"/>
      <c r="N11" s="75"/>
      <c r="P11" s="48"/>
      <c r="Q11" s="436"/>
      <c r="R11" s="48"/>
      <c r="S11" s="48"/>
      <c r="T11" s="48"/>
      <c r="U11" s="440">
        <f>IF(RIGHT(Nb_diam,1)=",", "", X_j)</f>
        <v>1132</v>
      </c>
    </row>
    <row r="12" spans="2:21" ht="13.5" thickBot="1" x14ac:dyDescent="0.25">
      <c r="B12" s="74"/>
      <c r="C12" s="12"/>
      <c r="D12" s="276"/>
      <c r="E12" s="244"/>
      <c r="F12" s="6" t="s">
        <v>123</v>
      </c>
      <c r="G12" s="6" t="s">
        <v>126</v>
      </c>
      <c r="H12" s="670">
        <f>Finesse</f>
        <v>24.025692861868706</v>
      </c>
      <c r="I12" s="671"/>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0">
        <f>Cn</f>
        <v>30.417312172635921</v>
      </c>
      <c r="I13" s="671"/>
      <c r="J13" s="76"/>
      <c r="N13" s="75"/>
      <c r="O13" s="6"/>
      <c r="P13" s="48"/>
      <c r="Q13" s="436"/>
      <c r="R13" s="48"/>
      <c r="S13" s="48"/>
      <c r="T13" s="48"/>
      <c r="U13" s="440">
        <f>IF(RIGHT(Nb_diam,1)=",", "", X_r)</f>
        <v>2202</v>
      </c>
    </row>
    <row r="14" spans="2:21" x14ac:dyDescent="0.2">
      <c r="B14" s="74"/>
      <c r="C14" s="12"/>
      <c r="D14" s="276" t="s">
        <v>143</v>
      </c>
      <c r="E14" s="244">
        <f>L_rampe</f>
        <v>4</v>
      </c>
      <c r="F14" s="6" t="s">
        <v>123</v>
      </c>
      <c r="G14" s="6" t="s">
        <v>127</v>
      </c>
      <c r="H14" s="247">
        <f ca="1">MS_min</f>
        <v>2.26371548400363</v>
      </c>
      <c r="I14" s="254">
        <f ca="1">MS_max</f>
        <v>3.1154527007172712</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68.856140546968035</v>
      </c>
      <c r="I15" s="254">
        <f ca="1">MS_Cn_max</f>
        <v>94.7636973567989</v>
      </c>
      <c r="J15" s="76"/>
      <c r="K15" s="76"/>
      <c r="N15" s="75"/>
      <c r="P15" s="48"/>
      <c r="Q15" s="436"/>
      <c r="R15" s="48"/>
      <c r="S15" s="48"/>
      <c r="T15" s="48"/>
    </row>
    <row r="16" spans="2:21" x14ac:dyDescent="0.2">
      <c r="B16" s="74"/>
      <c r="C16" s="12"/>
      <c r="D16" s="276" t="s">
        <v>145</v>
      </c>
      <c r="E16" s="244">
        <f>Q_ail</f>
        <v>4</v>
      </c>
      <c r="F16" s="6" t="s">
        <v>128</v>
      </c>
      <c r="G16" s="6" t="s">
        <v>129</v>
      </c>
      <c r="H16" s="247">
        <f ca="1">V_para</f>
        <v>14.604099100219946</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15.6</v>
      </c>
      <c r="I17" s="671"/>
      <c r="J17" s="258"/>
      <c r="N17" s="75"/>
      <c r="P17" s="434" t="s">
        <v>342</v>
      </c>
      <c r="Q17" s="440">
        <f>IF(RIGHT(Nb_diam,1)=",", "", D2j)</f>
        <v>104</v>
      </c>
      <c r="R17" s="48"/>
      <c r="S17" s="48"/>
      <c r="T17" s="48"/>
      <c r="U17" s="436"/>
    </row>
    <row r="18" spans="2:21" x14ac:dyDescent="0.2">
      <c r="B18" s="74"/>
      <c r="C18" s="12"/>
      <c r="D18" s="276" t="s">
        <v>148</v>
      </c>
      <c r="E18" s="244">
        <f ca="1">XpropuRef-Long_propu</f>
        <v>1764</v>
      </c>
      <c r="F18" s="12" t="s">
        <v>130</v>
      </c>
      <c r="G18" s="12" t="s">
        <v>427</v>
      </c>
      <c r="H18" s="579">
        <f ca="1">T_para-Combustion-Depotage</f>
        <v>15.6</v>
      </c>
      <c r="I18" s="674"/>
      <c r="N18" s="75"/>
      <c r="P18" s="48"/>
      <c r="Q18" s="436"/>
      <c r="R18" s="48"/>
      <c r="S18" s="48"/>
    </row>
    <row r="19" spans="2:21" x14ac:dyDescent="0.2">
      <c r="B19" s="74"/>
      <c r="C19" s="531"/>
      <c r="D19" s="269"/>
      <c r="E19" s="271"/>
      <c r="F19" s="519" t="s">
        <v>132</v>
      </c>
      <c r="G19" s="274" t="s">
        <v>426</v>
      </c>
      <c r="H19" s="675">
        <f ca="1">Portee_balistique</f>
        <v>870.81250275341392</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1256</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2252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2252</v>
      </c>
      <c r="E25" s="527" t="s">
        <v>444</v>
      </c>
      <c r="F25" s="528">
        <f>p_ail</f>
        <v>190</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93.732988802756239</v>
      </c>
      <c r="E26" s="527" t="s">
        <v>445</v>
      </c>
      <c r="F26" s="528">
        <f>E_ail</f>
        <v>145</v>
      </c>
      <c r="G26" s="526">
        <f>E_can</f>
        <v>105</v>
      </c>
      <c r="I26" s="529" t="s">
        <v>451</v>
      </c>
      <c r="J26" s="528">
        <f>X_j</f>
        <v>1132</v>
      </c>
      <c r="K26" s="526">
        <f>X_r</f>
        <v>2202</v>
      </c>
      <c r="N26" s="75"/>
      <c r="O26" s="273"/>
      <c r="P26" s="436"/>
      <c r="Q26" s="48"/>
      <c r="R26" s="48"/>
      <c r="S26" s="48"/>
      <c r="T26" s="226"/>
      <c r="U26" s="436"/>
    </row>
    <row r="27" spans="2:21" x14ac:dyDescent="0.2">
      <c r="B27" s="74"/>
      <c r="C27" s="526" t="s">
        <v>439</v>
      </c>
      <c r="D27" s="526">
        <f>Long_ogive</f>
        <v>252</v>
      </c>
      <c r="E27" s="527" t="s">
        <v>446</v>
      </c>
      <c r="F27" s="528">
        <f>X_ail</f>
        <v>2202</v>
      </c>
      <c r="G27" s="526">
        <f>X_can</f>
        <v>1132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120</v>
      </c>
    </row>
    <row r="31" spans="2:21" ht="13.5" thickBot="1" x14ac:dyDescent="0.25">
      <c r="B31" s="74"/>
      <c r="C31" s="83">
        <f>Beta_rampe</f>
        <v>80</v>
      </c>
      <c r="D31" s="84">
        <f ca="1">Portee_balistique</f>
        <v>870.81250275341392</v>
      </c>
      <c r="E31" s="677">
        <f ca="1">T_para+Dt_para</f>
        <v>107.239751844162</v>
      </c>
      <c r="F31" s="677"/>
      <c r="G31" s="677"/>
      <c r="H31" s="678">
        <f ca="1">Altitude_culmi</f>
        <v>1341.0193568885518</v>
      </c>
      <c r="I31" s="678"/>
      <c r="J31" s="85">
        <f ca="1">Temps_culmi</f>
        <v>16.299999999999919</v>
      </c>
      <c r="K31" s="86">
        <f ca="1">Vit_culmi</f>
        <v>26.232259250333737</v>
      </c>
      <c r="L31" s="84">
        <f ca="1">Acc_max</f>
        <v>88.436013975470246</v>
      </c>
      <c r="M31" s="86">
        <f ca="1">Vit_max</f>
        <v>181.84970487869907</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93.732988802756239</v>
      </c>
      <c r="F40" s="265"/>
      <c r="G40" s="265"/>
      <c r="H40" s="261" t="s">
        <v>198</v>
      </c>
      <c r="I40" s="261" t="s">
        <v>199</v>
      </c>
      <c r="J40" s="262" t="s">
        <v>200</v>
      </c>
      <c r="N40" s="75"/>
    </row>
    <row r="41" spans="2:21" x14ac:dyDescent="0.2">
      <c r="B41" s="74"/>
      <c r="D41" s="276" t="s">
        <v>147</v>
      </c>
      <c r="E41" s="6">
        <f>Long_ogive</f>
        <v>252</v>
      </c>
      <c r="F41" s="2"/>
      <c r="G41" s="2" t="s">
        <v>201</v>
      </c>
      <c r="H41" s="6">
        <f>MasseSans</f>
        <v>7.423</v>
      </c>
      <c r="I41" s="6">
        <f ca="1">MasseVide</f>
        <v>8.0749999999999993</v>
      </c>
      <c r="J41" s="244">
        <f ca="1">MassePlein</f>
        <v>9.1080000000000005</v>
      </c>
      <c r="N41" s="75"/>
    </row>
    <row r="42" spans="2:21" x14ac:dyDescent="0.2">
      <c r="B42" s="74"/>
      <c r="D42" s="276" t="s">
        <v>150</v>
      </c>
      <c r="E42" s="6">
        <f>X_ail-m_ail</f>
        <v>1992</v>
      </c>
      <c r="F42" s="255"/>
      <c r="G42" s="255" t="s">
        <v>218</v>
      </c>
      <c r="H42" s="263">
        <f>XcgSans</f>
        <v>1256</v>
      </c>
      <c r="I42" s="263">
        <f ca="1">XcgVide</f>
        <v>1316.3957894736843</v>
      </c>
      <c r="J42" s="245">
        <f ca="1">XcgPlein</f>
        <v>1396.2316644707948</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68">
        <f ca="1">Vsortie_de_rampe</f>
        <v>25.998115353285044</v>
      </c>
      <c r="I44" s="669"/>
      <c r="N44" s="75"/>
    </row>
    <row r="45" spans="2:21" x14ac:dyDescent="0.2">
      <c r="B45" s="74"/>
      <c r="D45" s="276" t="str">
        <f>IF(Lang="Français","Flèche        'p'",IF(Lang="English","Offset         'p'",""))</f>
        <v>Flèche        'p'</v>
      </c>
      <c r="E45" s="244">
        <f>p_ail</f>
        <v>190</v>
      </c>
      <c r="F45" s="6" t="s">
        <v>203</v>
      </c>
      <c r="G45" s="6" t="s">
        <v>208</v>
      </c>
      <c r="H45" s="670">
        <f>Finesse</f>
        <v>24.025692861868706</v>
      </c>
      <c r="I45" s="671"/>
      <c r="N45" s="75"/>
    </row>
    <row r="46" spans="2:21" x14ac:dyDescent="0.2">
      <c r="B46" s="74"/>
      <c r="D46" s="276" t="str">
        <f>IF(Lang="Français","Envergure   'E'",IF(Lang="English","Span          'E'",""))</f>
        <v>Envergure   'E'</v>
      </c>
      <c r="E46" s="244">
        <f>E_ail</f>
        <v>145</v>
      </c>
      <c r="F46" s="6" t="s">
        <v>204</v>
      </c>
      <c r="G46" s="6" t="s">
        <v>209</v>
      </c>
      <c r="H46" s="670">
        <f>Cn</f>
        <v>30.417312172635921</v>
      </c>
      <c r="I46" s="671"/>
      <c r="N46" s="75"/>
    </row>
    <row r="47" spans="2:21" x14ac:dyDescent="0.2">
      <c r="B47" s="74"/>
      <c r="D47" s="276" t="s">
        <v>144</v>
      </c>
      <c r="E47" s="244">
        <f>ep_ail</f>
        <v>4</v>
      </c>
      <c r="F47" s="6" t="s">
        <v>205</v>
      </c>
      <c r="G47" s="6" t="s">
        <v>210</v>
      </c>
      <c r="H47" s="247">
        <f ca="1">MS_min</f>
        <v>2.26371548400363</v>
      </c>
      <c r="I47" s="254">
        <f ca="1">MS_max</f>
        <v>3.1154527007172712</v>
      </c>
      <c r="N47" s="75"/>
    </row>
    <row r="48" spans="2:21" x14ac:dyDescent="0.2">
      <c r="B48" s="74"/>
      <c r="D48" s="276" t="s">
        <v>145</v>
      </c>
      <c r="E48" s="244">
        <f>Q_ail</f>
        <v>4</v>
      </c>
      <c r="F48" s="274" t="s">
        <v>206</v>
      </c>
      <c r="G48" s="274" t="s">
        <v>211</v>
      </c>
      <c r="H48" s="256">
        <f ca="1">MS_Cn_min</f>
        <v>68.856140546968035</v>
      </c>
      <c r="I48" s="264">
        <f ca="1">MS_Cn_max</f>
        <v>94.7636973567989</v>
      </c>
      <c r="N48" s="75"/>
    </row>
    <row r="49" spans="2:14" x14ac:dyDescent="0.2">
      <c r="B49" s="74"/>
      <c r="D49" s="276" t="s">
        <v>148</v>
      </c>
      <c r="E49" s="244">
        <f ca="1">XpropuRef-Long_propu</f>
        <v>1764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2252</v>
      </c>
      <c r="G51" s="276" t="s">
        <v>212</v>
      </c>
      <c r="H51" s="6">
        <f>Sref</f>
        <v>9.2204086671884757E-3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16.299999999999919</v>
      </c>
      <c r="I53" s="259"/>
      <c r="J53" s="268"/>
      <c r="N53" s="75"/>
    </row>
    <row r="54" spans="2:14" x14ac:dyDescent="0.2">
      <c r="B54" s="74"/>
      <c r="G54" s="278" t="s">
        <v>216</v>
      </c>
      <c r="H54" s="242">
        <f ca="1">Altitude_culmi</f>
        <v>1341.0193568885518</v>
      </c>
      <c r="I54" s="259"/>
      <c r="J54" s="268"/>
      <c r="N54" s="75"/>
    </row>
    <row r="55" spans="2:14" x14ac:dyDescent="0.2">
      <c r="B55" s="74"/>
      <c r="C55" s="275" t="s">
        <v>233</v>
      </c>
      <c r="D55" s="249" t="s">
        <v>60</v>
      </c>
      <c r="E55" s="243">
        <f>Long_tot</f>
        <v>2252</v>
      </c>
      <c r="G55" s="278" t="s">
        <v>217</v>
      </c>
      <c r="H55" s="248">
        <f ca="1">Vit_culmi</f>
        <v>26.232259250333737</v>
      </c>
      <c r="I55" s="259"/>
      <c r="J55" s="268"/>
      <c r="N55" s="75"/>
    </row>
    <row r="56" spans="2:14" x14ac:dyDescent="0.2">
      <c r="B56" s="74"/>
      <c r="C56" s="276"/>
      <c r="D56" s="2" t="s">
        <v>219</v>
      </c>
      <c r="E56" s="244">
        <f>MAX(D_ref,D_ail,D_og,(RIGHT(Nb_diam,1)=",")*MAX(D1j,D1r,D2j,D2r))</f>
        <v>104</v>
      </c>
      <c r="G56" s="278" t="s">
        <v>133</v>
      </c>
      <c r="H56" s="242">
        <f ca="1">Portee_balistique</f>
        <v>870.81250275341392</v>
      </c>
      <c r="I56" s="259"/>
      <c r="J56" s="268"/>
      <c r="N56" s="75"/>
    </row>
    <row r="57" spans="2:14" x14ac:dyDescent="0.2">
      <c r="B57" s="74"/>
      <c r="C57" s="276"/>
      <c r="D57" s="2" t="s">
        <v>220</v>
      </c>
      <c r="E57" s="244">
        <f>E_ail*2+D_ail</f>
        <v>394</v>
      </c>
      <c r="G57" s="278" t="s">
        <v>214</v>
      </c>
      <c r="H57" s="242">
        <f ca="1">T_balistique</f>
        <v>34.70000000000018</v>
      </c>
      <c r="I57" s="259"/>
      <c r="J57" s="268"/>
      <c r="N57" s="75"/>
    </row>
    <row r="58" spans="2:14" x14ac:dyDescent="0.2">
      <c r="B58" s="74"/>
      <c r="C58" s="276"/>
      <c r="D58" s="2" t="s">
        <v>221</v>
      </c>
      <c r="E58" s="244">
        <f ca="1">MassePlein</f>
        <v>9.1080000000000005</v>
      </c>
      <c r="G58" s="278" t="s">
        <v>137</v>
      </c>
      <c r="H58" s="248">
        <f ca="1">Vit_max</f>
        <v>181.84970487869907</v>
      </c>
      <c r="I58" s="259"/>
      <c r="J58" s="268"/>
      <c r="N58" s="75"/>
    </row>
    <row r="59" spans="2:14" x14ac:dyDescent="0.2">
      <c r="B59" s="74"/>
      <c r="C59" s="277" t="s">
        <v>234</v>
      </c>
      <c r="D59" s="255" t="s">
        <v>145</v>
      </c>
      <c r="E59" s="260">
        <f>Q_ail</f>
        <v>4</v>
      </c>
      <c r="G59" s="278" t="s">
        <v>136</v>
      </c>
      <c r="H59" s="242">
        <f ca="1">Acc_max</f>
        <v>88.436013975470246</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1610.9504305771661</v>
      </c>
      <c r="F62" s="280">
        <f ca="1">E62/9.81</f>
        <v>164.21513053793743</v>
      </c>
      <c r="H62" s="2"/>
      <c r="I62" s="2"/>
      <c r="J62" s="2"/>
      <c r="K62" s="2"/>
      <c r="N62" s="75"/>
    </row>
    <row r="63" spans="2:14" x14ac:dyDescent="0.2">
      <c r="B63" s="74"/>
      <c r="C63" s="276"/>
      <c r="D63" s="2" t="s">
        <v>223</v>
      </c>
      <c r="E63" s="242">
        <f ca="1">2*Acc_max*Masse_ail</f>
        <v>29.749875101348188</v>
      </c>
      <c r="F63" s="248">
        <f ca="1">E63/9.81</f>
        <v>3.0326070439702533</v>
      </c>
      <c r="G63" s="246" t="s">
        <v>229</v>
      </c>
      <c r="H63" s="288">
        <f>S_ail*(ep_ail/1000)*2000</f>
        <v>0.16819999999999999</v>
      </c>
      <c r="I63" s="2"/>
      <c r="J63" s="2"/>
      <c r="K63" s="2"/>
      <c r="N63" s="75"/>
    </row>
    <row r="64" spans="2:14" x14ac:dyDescent="0.2">
      <c r="B64" s="74"/>
      <c r="C64" s="277"/>
      <c r="D64" s="255" t="s">
        <v>224</v>
      </c>
      <c r="E64" s="263">
        <f ca="1">0.104*S_ail*Vit_max^2</f>
        <v>72.309364538629978</v>
      </c>
      <c r="F64" s="281">
        <f ca="1">E64/9.81</f>
        <v>7.3709851721335342</v>
      </c>
      <c r="G64" s="274" t="s">
        <v>228</v>
      </c>
      <c r="H64" s="289">
        <f>(E_ail*(m_ail+n_ail)/2)/10^6</f>
        <v>2.1024999999999999E-2</v>
      </c>
      <c r="I64" s="2"/>
      <c r="J64" s="2"/>
      <c r="K64" s="2"/>
      <c r="N64" s="75"/>
    </row>
    <row r="65" spans="2:14" x14ac:dyDescent="0.2">
      <c r="B65" s="74"/>
      <c r="C65" s="282" t="s">
        <v>242</v>
      </c>
      <c r="D65" s="285" t="s">
        <v>240</v>
      </c>
      <c r="E65" s="286">
        <f ca="1">2*Acc_max*H65</f>
        <v>805.47521528858306</v>
      </c>
      <c r="F65" s="286">
        <f ca="1">E65/9.81</f>
        <v>82.107565268968713</v>
      </c>
      <c r="G65" s="287" t="s">
        <v>241</v>
      </c>
      <c r="H65" s="279">
        <f ca="1">E58/2</f>
        <v>4.5540000000000003</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15.6</v>
      </c>
      <c r="I67" s="251">
        <f ca="1">Temps_culmi</f>
        <v>16.299999999999919</v>
      </c>
      <c r="J67" s="2"/>
      <c r="K67" s="2"/>
      <c r="N67" s="75"/>
    </row>
    <row r="68" spans="2:14" x14ac:dyDescent="0.2">
      <c r="B68" s="74"/>
      <c r="C68" s="6"/>
      <c r="D68" s="2"/>
      <c r="E68" s="2"/>
      <c r="F68" s="275" t="s">
        <v>231</v>
      </c>
      <c r="G68" s="249" t="s">
        <v>129</v>
      </c>
      <c r="H68" s="250">
        <f ca="1">V_para</f>
        <v>14.604099100219946</v>
      </c>
      <c r="I68" s="251">
        <f>V_satellite</f>
        <v>12.655562623057198</v>
      </c>
      <c r="J68" s="2"/>
      <c r="K68" s="2"/>
      <c r="N68" s="75"/>
    </row>
    <row r="69" spans="2:14" x14ac:dyDescent="0.2">
      <c r="B69" s="74"/>
      <c r="C69" s="6"/>
      <c r="D69" s="2"/>
      <c r="E69" s="2"/>
      <c r="F69" s="276"/>
      <c r="G69" s="2" t="s">
        <v>237</v>
      </c>
      <c r="H69" s="247">
        <f>S_para</f>
        <v>0.53129999999999999</v>
      </c>
      <c r="I69" s="253">
        <f>S_satellite</f>
        <v>0.1</v>
      </c>
      <c r="J69" s="2"/>
      <c r="K69" s="2"/>
      <c r="N69" s="75"/>
    </row>
    <row r="70" spans="2:14" x14ac:dyDescent="0.2">
      <c r="B70" s="74"/>
      <c r="C70" s="226"/>
      <c r="D70" s="2"/>
      <c r="F70" s="276"/>
      <c r="G70" s="2" t="s">
        <v>236</v>
      </c>
      <c r="H70" s="247">
        <f ca="1">V_ouverture</f>
        <v>27.434336631406023</v>
      </c>
      <c r="I70" s="253">
        <f ca="1">V_ouv_sat</f>
        <v>154.77051376708334</v>
      </c>
      <c r="N70" s="75"/>
    </row>
    <row r="71" spans="2:14" x14ac:dyDescent="0.2">
      <c r="B71" s="74"/>
      <c r="C71" s="226"/>
      <c r="F71" s="276"/>
      <c r="G71" s="2" t="s">
        <v>201</v>
      </c>
      <c r="H71" s="247">
        <f ca="1">m_vide</f>
        <v>7.0749999999999993</v>
      </c>
      <c r="I71" s="253">
        <f>m_satellite</f>
        <v>1</v>
      </c>
      <c r="N71" s="75"/>
    </row>
    <row r="72" spans="2:14" x14ac:dyDescent="0.2">
      <c r="B72" s="74"/>
      <c r="C72" s="226"/>
      <c r="F72" s="276"/>
      <c r="G72" s="2" t="s">
        <v>238</v>
      </c>
      <c r="H72" s="283">
        <f ca="1">1/2*Rho_moyen*S_para*V_ouverture^2</f>
        <v>244.92596937234779</v>
      </c>
      <c r="I72" s="284">
        <f ca="1">1/2*Rho_moyen*S_satellite*V_ouv_sat^2</f>
        <v>1467.1771058182749</v>
      </c>
      <c r="N72" s="75"/>
    </row>
    <row r="73" spans="2:14" x14ac:dyDescent="0.2">
      <c r="B73" s="74"/>
      <c r="D73" s="2"/>
      <c r="F73" s="277"/>
      <c r="G73" s="255" t="s">
        <v>239</v>
      </c>
      <c r="H73" s="256">
        <f ca="1">H72/9.81</f>
        <v>24.966969354979387</v>
      </c>
      <c r="I73" s="257">
        <f ca="1">I72/9.81</f>
        <v>149.55933800390162</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1132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2202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1992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190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1764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7.423</v>
      </c>
      <c r="F107" s="244">
        <f ca="1">MassePlein</f>
        <v>9.1080000000000005</v>
      </c>
      <c r="N107" s="75"/>
    </row>
    <row r="108" spans="2:14" x14ac:dyDescent="0.2">
      <c r="B108" s="74"/>
      <c r="D108" s="431" t="s">
        <v>352</v>
      </c>
      <c r="E108" s="274">
        <f>XcgSans</f>
        <v>1256</v>
      </c>
      <c r="F108" s="260">
        <f ca="1">XcgPlein</f>
        <v>1396.2316644707948</v>
      </c>
      <c r="N108" s="75"/>
    </row>
    <row r="109" spans="2:14" x14ac:dyDescent="0.2">
      <c r="B109" s="74"/>
      <c r="N109" s="75"/>
    </row>
    <row r="110" spans="2:14" x14ac:dyDescent="0.2">
      <c r="B110" s="74"/>
      <c r="D110" s="438" t="s">
        <v>355</v>
      </c>
      <c r="E110" s="439">
        <f ca="1">MasseVide</f>
        <v>8.0749999999999993</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16.299999999999919</v>
      </c>
      <c r="I112" s="259"/>
      <c r="J112" s="268"/>
      <c r="N112" s="75"/>
    </row>
    <row r="113" spans="2:14" ht="12.75" customHeight="1" x14ac:dyDescent="0.25">
      <c r="B113" s="74"/>
      <c r="D113" s="435" t="s">
        <v>357</v>
      </c>
      <c r="E113" s="48"/>
      <c r="G113" s="278" t="s">
        <v>216</v>
      </c>
      <c r="H113" s="242">
        <f ca="1">Altitude_culmi</f>
        <v>1341.0193568885518</v>
      </c>
      <c r="I113" s="259"/>
      <c r="J113" s="268"/>
      <c r="N113" s="75"/>
    </row>
    <row r="114" spans="2:14" ht="12.75" customHeight="1" x14ac:dyDescent="0.25">
      <c r="B114" s="74"/>
      <c r="D114" s="48"/>
      <c r="E114" s="48"/>
      <c r="F114" s="435"/>
      <c r="G114" s="278" t="s">
        <v>217</v>
      </c>
      <c r="H114" s="248">
        <f ca="1">Vit_culmi</f>
        <v>26.232259250333737</v>
      </c>
      <c r="I114" s="259"/>
      <c r="J114" s="268"/>
      <c r="N114" s="75"/>
    </row>
    <row r="115" spans="2:14" x14ac:dyDescent="0.2">
      <c r="B115" s="74"/>
      <c r="C115" s="429" t="s">
        <v>358</v>
      </c>
      <c r="D115" s="249"/>
      <c r="E115" s="446">
        <v>0.1</v>
      </c>
      <c r="G115" s="278" t="s">
        <v>133</v>
      </c>
      <c r="H115" s="242">
        <f ca="1">Portee_balistique</f>
        <v>870.81250275341392</v>
      </c>
      <c r="I115" s="259"/>
      <c r="J115" s="268"/>
      <c r="N115" s="75"/>
    </row>
    <row r="116" spans="2:14" ht="12.75" customHeight="1" x14ac:dyDescent="0.2">
      <c r="B116" s="74"/>
      <c r="C116" s="431" t="s">
        <v>359</v>
      </c>
      <c r="D116" s="255"/>
      <c r="E116" s="447">
        <f>E_ail*(m_ail+n_ail)/2</f>
        <v>21025</v>
      </c>
      <c r="G116" s="278" t="s">
        <v>137</v>
      </c>
      <c r="H116" s="248">
        <f ca="1">Vit_max</f>
        <v>181.84970487869907</v>
      </c>
      <c r="I116" s="259"/>
      <c r="J116" s="268"/>
      <c r="N116" s="75"/>
    </row>
    <row r="117" spans="2:14" ht="12.75" customHeight="1" x14ac:dyDescent="0.2">
      <c r="B117" s="74"/>
      <c r="D117" s="48"/>
      <c r="E117" s="48"/>
      <c r="F117" s="48"/>
      <c r="G117" s="278" t="s">
        <v>136</v>
      </c>
      <c r="H117" s="242">
        <f ca="1">Acc_max</f>
        <v>88.436013975470246</v>
      </c>
      <c r="I117" s="259"/>
      <c r="J117" s="268"/>
      <c r="N117" s="75"/>
    </row>
    <row r="118" spans="2:14" x14ac:dyDescent="0.2">
      <c r="B118" s="74"/>
      <c r="C118" s="429" t="s">
        <v>360</v>
      </c>
      <c r="D118" s="249"/>
      <c r="E118" s="457"/>
      <c r="F118" s="458">
        <f>J90/100</f>
        <v>19.920000000000002</v>
      </c>
      <c r="G118" s="276" t="s">
        <v>5</v>
      </c>
      <c r="H118" s="6">
        <f>Cx</f>
        <v>0.7</v>
      </c>
      <c r="I118" s="259"/>
      <c r="J118" s="268"/>
      <c r="N118" s="75"/>
    </row>
    <row r="119" spans="2:14" x14ac:dyDescent="0.2">
      <c r="B119" s="74"/>
      <c r="C119" s="437" t="s">
        <v>361</v>
      </c>
      <c r="D119" s="2"/>
      <c r="E119" s="459">
        <f ca="1">2*Acc_max*MasseSans</f>
        <v>1312.9210634798312</v>
      </c>
      <c r="F119" s="460">
        <f ca="1">E119/g</f>
        <v>133.8349707930511</v>
      </c>
      <c r="G119" s="269" t="s">
        <v>222</v>
      </c>
      <c r="H119" s="270"/>
      <c r="I119" s="270"/>
      <c r="J119" s="271"/>
      <c r="N119" s="75"/>
    </row>
    <row r="120" spans="2:14" x14ac:dyDescent="0.2">
      <c r="B120" s="74"/>
      <c r="C120" s="437" t="s">
        <v>362</v>
      </c>
      <c r="D120" s="2"/>
      <c r="E120" s="459">
        <f ca="1">2*Acc_max*E115</f>
        <v>17.687202795094048</v>
      </c>
      <c r="F120" s="460">
        <f ca="1">E120/g</f>
        <v>1.8029768394591281</v>
      </c>
      <c r="N120" s="75"/>
    </row>
    <row r="121" spans="2:14" x14ac:dyDescent="0.2">
      <c r="B121" s="74"/>
      <c r="C121" s="431" t="s">
        <v>363</v>
      </c>
      <c r="D121" s="255"/>
      <c r="E121" s="452">
        <f ca="1">0.104*E116/1000000*Vit_max^2</f>
        <v>72.309364538629978</v>
      </c>
      <c r="F121" s="453">
        <f ca="1">E121/g</f>
        <v>7.3709851721335342</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0.53129999999999999</v>
      </c>
      <c r="G127" s="48"/>
      <c r="J127" s="48"/>
      <c r="N127" s="75"/>
    </row>
    <row r="128" spans="2:14" x14ac:dyDescent="0.2">
      <c r="B128" s="74"/>
      <c r="C128" s="681" t="s">
        <v>368</v>
      </c>
      <c r="D128" s="682"/>
      <c r="E128" s="450">
        <f ca="1">0.5*Rho_moyen*S_para*Vit_culmi^2</f>
        <v>223.9325886103739</v>
      </c>
      <c r="F128" s="451">
        <f ca="1">E128/g</f>
        <v>22.82697131604219</v>
      </c>
      <c r="H128" s="48"/>
      <c r="I128" s="48"/>
      <c r="J128" s="48"/>
      <c r="K128" s="48"/>
      <c r="N128" s="75"/>
    </row>
    <row r="129" spans="2:14" x14ac:dyDescent="0.2">
      <c r="B129" s="74"/>
      <c r="C129" s="679" t="s">
        <v>369</v>
      </c>
      <c r="D129" s="680"/>
      <c r="E129" s="452">
        <f ca="1">E128/E126*2</f>
        <v>111.96629430518695</v>
      </c>
      <c r="F129" s="453">
        <f ca="1">E129/g</f>
        <v>11.413485658021095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18.029768394591283</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2026-04-04T21:45:52Z</dcterms:modified>
</cp:coreProperties>
</file>