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backupFile="1" codeName="ThisWorkbook"/>
  <mc:AlternateContent xmlns:mc="http://schemas.openxmlformats.org/markup-compatibility/2006">
    <mc:Choice Requires="x15">
      <x15ac:absPath xmlns:x15ac="http://schemas.microsoft.com/office/spreadsheetml/2010/11/ac" url="C:\Users\alexi\Documents\scolaire\IPSA\AeroIpsa\SP-02\STABTRAJ\sp02_v3\Beta\"/>
    </mc:Choice>
  </mc:AlternateContent>
  <xr:revisionPtr revIDLastSave="0" documentId="13_ncr:1_{8F1156BA-BA7A-465F-858B-14258BFBE564}" xr6:coauthVersionLast="47" xr6:coauthVersionMax="47" xr10:uidLastSave="{00000000-0000-0000-0000-000000000000}"/>
  <bookViews>
    <workbookView xWindow="-120" yWindow="-120" windowWidth="29040" windowHeight="15990" activeTab="1"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Stabilito!$B$97:$B$101</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5" i="6" l="1" a="1"/>
  <c r="C35" i="6" s="1"/>
  <c r="C33" i="6" a="1"/>
  <c r="C33" i="6" s="1"/>
  <c r="C32" i="6" a="1"/>
  <c r="C32" i="6" s="1"/>
  <c r="C28" i="6" a="1"/>
  <c r="C28" i="6" s="1"/>
  <c r="B45" i="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G25" i="7"/>
  <c r="G24" i="7"/>
  <c r="G23" i="7"/>
  <c r="D27" i="7"/>
  <c r="B32" i="6"/>
  <c r="B31" i="6"/>
  <c r="B30" i="6"/>
  <c r="B29" i="6"/>
  <c r="B28" i="6"/>
  <c r="B36" i="6"/>
  <c r="B35" i="6"/>
  <c r="B34" i="6"/>
  <c r="B33" i="6"/>
  <c r="U35" i="7"/>
  <c r="U34" i="7"/>
  <c r="U33" i="7"/>
  <c r="U32" i="7"/>
  <c r="U31" i="7"/>
  <c r="U30" i="7"/>
  <c r="U20" i="7"/>
  <c r="Q17" i="7"/>
  <c r="U16" i="7"/>
  <c r="U13" i="7"/>
  <c r="Q12" i="7"/>
  <c r="U11" i="7"/>
  <c r="Q3" i="7"/>
  <c r="E17" i="7"/>
  <c r="E13" i="7"/>
  <c r="B53" i="1"/>
  <c r="B51" i="1"/>
  <c r="B56" i="1"/>
  <c r="D29" i="1"/>
  <c r="I69" i="7" s="1"/>
  <c r="D25" i="1"/>
  <c r="E30" i="1" s="1"/>
  <c r="C19" i="1"/>
  <c r="H8" i="7" s="1"/>
  <c r="C161" i="6"/>
  <c r="C162" i="6"/>
  <c r="C160" i="6"/>
  <c r="C159" i="6"/>
  <c r="C158" i="6"/>
  <c r="C26" i="6"/>
  <c r="M21"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F85" i="7"/>
  <c r="H118" i="7"/>
  <c r="H111" i="7"/>
  <c r="E102" i="7"/>
  <c r="E103" i="7"/>
  <c r="E104"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S17" i="6"/>
  <c r="S19" i="6"/>
  <c r="S18" i="6"/>
  <c r="S13" i="6"/>
  <c r="S14" i="6"/>
  <c r="S12" i="6"/>
  <c r="T16" i="6"/>
  <c r="T11" i="6"/>
  <c r="L39" i="6"/>
  <c r="B94" i="1"/>
  <c r="B79" i="2"/>
  <c r="H52" i="7"/>
  <c r="D45" i="7"/>
  <c r="D44" i="7"/>
  <c r="D46" i="7"/>
  <c r="D43" i="7"/>
  <c r="E41" i="7"/>
  <c r="E50" i="7"/>
  <c r="H50"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F28" i="6"/>
  <c r="F29" i="6"/>
  <c r="F30"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E131" i="6"/>
  <c r="B140"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P14" i="6"/>
  <c r="E11" i="7" s="1"/>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E100" i="7" l="1"/>
  <c r="E59" i="7"/>
  <c r="E48" i="7"/>
  <c r="P32" i="7"/>
  <c r="E32" i="6"/>
  <c r="E16" i="7"/>
  <c r="P31" i="7"/>
  <c r="J105" i="7"/>
  <c r="E47" i="7"/>
  <c r="E15" i="7"/>
  <c r="E31" i="6"/>
  <c r="E46" i="7"/>
  <c r="Q34" i="7"/>
  <c r="H105" i="7"/>
  <c r="B137" i="6"/>
  <c r="F26" i="7"/>
  <c r="B143" i="6"/>
  <c r="J97" i="7"/>
  <c r="F25" i="7"/>
  <c r="E45" i="7"/>
  <c r="B155" i="6"/>
  <c r="J101" i="7"/>
  <c r="F24" i="7"/>
  <c r="B146" i="6"/>
  <c r="E44" i="7"/>
  <c r="P29" i="7"/>
  <c r="F23" i="7"/>
  <c r="H64" i="7"/>
  <c r="H63" i="7" s="1"/>
  <c r="C36" i="6"/>
  <c r="E27" i="6"/>
  <c r="F97" i="7"/>
  <c r="E43" i="7"/>
  <c r="E116" i="7"/>
  <c r="T18" i="6"/>
  <c r="E51" i="7"/>
  <c r="C130" i="6"/>
  <c r="E55" i="7"/>
  <c r="C131" i="6"/>
  <c r="D24" i="7"/>
  <c r="C140" i="6"/>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Q3" i="4"/>
  <c r="Y4" i="4"/>
  <c r="C133" i="6" l="1"/>
  <c r="C163" i="6"/>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P4" i="4"/>
  <c r="I3" i="4"/>
  <c r="U3" i="4"/>
  <c r="Y3" i="4"/>
  <c r="V4" i="4"/>
  <c r="L3" i="4"/>
  <c r="Q4" i="4"/>
  <c r="N2" i="4"/>
  <c r="W4" i="4"/>
  <c r="E3" i="4"/>
  <c r="F4" i="4"/>
  <c r="W3" i="4"/>
  <c r="R4" i="4"/>
  <c r="H3" i="4"/>
  <c r="I4" i="4"/>
  <c r="B3" i="4"/>
  <c r="L4" i="4"/>
  <c r="J3" i="4"/>
  <c r="R2" i="4"/>
  <c r="E4" i="4"/>
  <c r="X2" i="4"/>
  <c r="S4" i="4"/>
  <c r="J4" i="4"/>
  <c r="N4" i="4"/>
  <c r="D3" i="4"/>
  <c r="J2" i="4"/>
  <c r="G4" i="4"/>
  <c r="F3" i="4"/>
  <c r="T4" i="4"/>
  <c r="T2" i="4"/>
  <c r="O3" i="4"/>
  <c r="K3" i="4"/>
  <c r="S3" i="4"/>
  <c r="B4" i="4"/>
  <c r="M4" i="4"/>
  <c r="X4" i="4"/>
  <c r="M3" i="4"/>
  <c r="X3" i="4"/>
  <c r="Z2" i="4"/>
  <c r="P3" i="4"/>
  <c r="N3" i="4"/>
  <c r="H4" i="4"/>
  <c r="L2" i="4"/>
  <c r="O4" i="4"/>
  <c r="D4" i="4"/>
  <c r="R3" i="4"/>
  <c r="V2" i="4"/>
  <c r="K4" i="4"/>
  <c r="U4" i="4"/>
  <c r="H2" i="4"/>
  <c r="V3" i="4"/>
  <c r="C4" i="4"/>
  <c r="P2" i="4"/>
  <c r="G3" i="4"/>
  <c r="C3" i="4"/>
  <c r="D166" i="6" l="1"/>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C11" i="1" l="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s="1"/>
  <c r="D2" i="4"/>
  <c r="C155" i="6" l="1"/>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H14" i="7"/>
  <c r="B194" i="6"/>
  <c r="H30" i="6"/>
  <c r="H48" i="7" s="1"/>
  <c r="B190" i="6"/>
  <c r="S194" i="4"/>
  <c r="Q196" i="4"/>
  <c r="F108" i="4"/>
  <c r="D233" i="4"/>
  <c r="F233" i="4" s="1"/>
  <c r="F2" i="4"/>
  <c r="S29" i="6" l="1"/>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H15" i="7"/>
  <c r="R196" i="4"/>
  <c r="T194" i="4"/>
  <c r="S30" i="6" l="1"/>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M303" i="3" l="1"/>
  <c r="N303" i="3" s="1"/>
  <c r="J303" i="3"/>
  <c r="L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Z373" i="3"/>
  <c r="AC373" i="3"/>
  <c r="P373" i="3"/>
  <c r="Q373" i="3" s="1"/>
  <c r="R373" i="3" s="1"/>
  <c r="S373" i="3" s="1"/>
  <c r="AA373" i="3"/>
  <c r="L372" i="3" l="1"/>
  <c r="U372" i="3" s="1"/>
  <c r="AD372" i="3"/>
  <c r="T373" i="3"/>
  <c r="Y371" i="3" l="1"/>
  <c r="AH373" i="3"/>
  <c r="D373" i="3"/>
  <c r="G373" i="3" s="1"/>
  <c r="E373" i="3"/>
  <c r="H373" i="3" s="1"/>
  <c r="AG373" i="3"/>
  <c r="F373" i="3" l="1"/>
  <c r="I373" i="3"/>
  <c r="J373" i="3"/>
  <c r="AD373" i="3" s="1"/>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W375" i="3"/>
  <c r="AA376" i="3"/>
  <c r="P376" i="3"/>
  <c r="Q376" i="3" s="1"/>
  <c r="R376" i="3" s="1"/>
  <c r="S376" i="3" s="1"/>
  <c r="AC376" i="3"/>
  <c r="Z376" i="3"/>
  <c r="L375" i="3" l="1"/>
  <c r="U375" i="3" s="1"/>
  <c r="AD375" i="3"/>
  <c r="T376" i="3"/>
  <c r="Y374" i="3" l="1"/>
  <c r="D376" i="3"/>
  <c r="G376" i="3" s="1"/>
  <c r="AG376" i="3"/>
  <c r="AH376" i="3"/>
  <c r="E376" i="3"/>
  <c r="H376" i="3" s="1"/>
  <c r="F376" i="3" l="1"/>
  <c r="I376" i="3"/>
  <c r="J376" i="3"/>
  <c r="AD376" i="3" s="1"/>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P379" i="3"/>
  <c r="Q379" i="3" s="1"/>
  <c r="R379" i="3" s="1"/>
  <c r="S379" i="3" s="1"/>
  <c r="AC379" i="3"/>
  <c r="U378" i="3" l="1"/>
  <c r="Y377" i="3"/>
  <c r="T379" i="3"/>
  <c r="AH379" i="3" s="1"/>
  <c r="E379" i="3" l="1"/>
  <c r="H379" i="3" s="1"/>
  <c r="K379" i="3" s="1"/>
  <c r="AE379" i="3" s="1"/>
  <c r="D379" i="3"/>
  <c r="G379" i="3" s="1"/>
  <c r="AG379" i="3"/>
  <c r="F379" i="3" l="1"/>
  <c r="I379" i="3"/>
  <c r="J379" i="3"/>
  <c r="AD379" i="3" s="1"/>
  <c r="M379" i="3"/>
  <c r="N379" i="3" s="1"/>
  <c r="V379" i="3"/>
  <c r="A380" i="3"/>
  <c r="B380" i="3" s="1"/>
  <c r="W379" i="3" l="1"/>
  <c r="L379" i="3"/>
  <c r="Z380" i="3"/>
  <c r="P380" i="3"/>
  <c r="Q380" i="3" s="1"/>
  <c r="R380" i="3" s="1"/>
  <c r="S380" i="3" s="1"/>
  <c r="AC380" i="3"/>
  <c r="AA380" i="3"/>
  <c r="T380" i="3" l="1"/>
  <c r="AH380" i="3" s="1"/>
  <c r="U379" i="3"/>
  <c r="Y378" i="3"/>
  <c r="AG380" i="3" l="1"/>
  <c r="E380" i="3"/>
  <c r="H380" i="3" s="1"/>
  <c r="K380" i="3" s="1"/>
  <c r="AE380" i="3" s="1"/>
  <c r="D380" i="3"/>
  <c r="V380" i="3" l="1"/>
  <c r="A381" i="3"/>
  <c r="B381" i="3" s="1"/>
  <c r="F380" i="3"/>
  <c r="G380" i="3"/>
  <c r="I380" i="3" l="1"/>
  <c r="W380" i="3" s="1"/>
  <c r="J380" i="3"/>
  <c r="AD380" i="3" s="1"/>
  <c r="M380" i="3"/>
  <c r="N380" i="3" s="1"/>
  <c r="Z381" i="3"/>
  <c r="AA381" i="3"/>
  <c r="AC381" i="3"/>
  <c r="P381" i="3"/>
  <c r="Q381" i="3" s="1"/>
  <c r="R381" i="3" s="1"/>
  <c r="S381" i="3" s="1"/>
  <c r="T381" i="3" l="1"/>
  <c r="L380" i="3"/>
  <c r="U380" i="3" l="1"/>
  <c r="E381" i="3" s="1"/>
  <c r="H381" i="3" s="1"/>
  <c r="AH381" i="3"/>
  <c r="AG381" i="3"/>
  <c r="Y379" i="3"/>
  <c r="K381" i="3" l="1"/>
  <c r="AE381" i="3" s="1"/>
  <c r="D381" i="3"/>
  <c r="V381" i="3" l="1"/>
  <c r="A382" i="3"/>
  <c r="B382" i="3" s="1"/>
  <c r="F381" i="3"/>
  <c r="G381" i="3"/>
  <c r="I381" i="3" l="1"/>
  <c r="W381" i="3" s="1"/>
  <c r="J381" i="3"/>
  <c r="AD381" i="3" s="1"/>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T413" i="3" l="1"/>
  <c r="D413" i="3" s="1"/>
  <c r="E413" i="3" l="1"/>
  <c r="H413" i="3" s="1"/>
  <c r="K413" i="3" s="1"/>
  <c r="AE413" i="3" s="1"/>
  <c r="AH413" i="3"/>
  <c r="G413" i="3"/>
  <c r="AG413" i="3"/>
  <c r="F413" i="3" l="1"/>
  <c r="I413" i="3"/>
  <c r="J413" i="3"/>
  <c r="AD413" i="3" s="1"/>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U475" i="3" s="1"/>
  <c r="AD475" i="3"/>
  <c r="T476" i="3"/>
  <c r="AG476" i="3" l="1"/>
  <c r="Y474" i="3"/>
  <c r="D476" i="3"/>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Z490" i="3"/>
  <c r="AC490" i="3"/>
  <c r="P490" i="3"/>
  <c r="Q490" i="3" s="1"/>
  <c r="R490" i="3" s="1"/>
  <c r="S490" i="3" s="1"/>
  <c r="AA490" i="3"/>
  <c r="L489" i="3" l="1"/>
  <c r="U489" i="3" s="1"/>
  <c r="AD489" i="3"/>
  <c r="T490" i="3"/>
  <c r="Y488" i="3" l="1"/>
  <c r="AH490" i="3"/>
  <c r="E490" i="3"/>
  <c r="H490" i="3" s="1"/>
  <c r="K490" i="3" s="1"/>
  <c r="AE490" i="3" s="1"/>
  <c r="D490" i="3"/>
  <c r="AG490" i="3"/>
  <c r="V490" i="3" l="1"/>
  <c r="A491" i="3"/>
  <c r="B491" i="3" s="1"/>
  <c r="F490" i="3"/>
  <c r="G490" i="3"/>
  <c r="I490" i="3" l="1"/>
  <c r="W490" i="3" s="1"/>
  <c r="J490" i="3"/>
  <c r="AD490" i="3" s="1"/>
  <c r="M490" i="3"/>
  <c r="N490" i="3" s="1"/>
  <c r="P491" i="3"/>
  <c r="Q491" i="3" s="1"/>
  <c r="R491" i="3" s="1"/>
  <c r="S491" i="3" s="1"/>
  <c r="Z491" i="3"/>
  <c r="AC491" i="3"/>
  <c r="AA491" i="3"/>
  <c r="T491" i="3" l="1"/>
  <c r="L490" i="3"/>
  <c r="AH491" i="3" l="1"/>
  <c r="U490" i="3"/>
  <c r="D491" i="3" s="1"/>
  <c r="AG491" i="3"/>
  <c r="Y489" i="3"/>
  <c r="E491" i="3" l="1"/>
  <c r="H491" i="3" s="1"/>
  <c r="K491" i="3" s="1"/>
  <c r="AE491" i="3" s="1"/>
  <c r="G491" i="3"/>
  <c r="F491" i="3" l="1"/>
  <c r="I491" i="3"/>
  <c r="J491" i="3"/>
  <c r="AD491" i="3" s="1"/>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T493" i="3" l="1"/>
  <c r="AH493" i="3" s="1"/>
  <c r="AG493" i="3" l="1"/>
  <c r="E493" i="3"/>
  <c r="H493" i="3" s="1"/>
  <c r="K493" i="3" s="1"/>
  <c r="AE493" i="3" s="1"/>
  <c r="D493" i="3"/>
  <c r="F493" i="3" l="1"/>
  <c r="G493" i="3"/>
  <c r="J493" i="3" s="1"/>
  <c r="AD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Z525" i="3"/>
  <c r="P525" i="3"/>
  <c r="Q525" i="3" s="1"/>
  <c r="R525" i="3" s="1"/>
  <c r="S525" i="3" s="1"/>
  <c r="T525" i="3" l="1"/>
  <c r="AH525" i="3" s="1"/>
  <c r="U524" i="3"/>
  <c r="Y523" i="3"/>
  <c r="AG525" i="3" l="1"/>
  <c r="D525" i="3"/>
  <c r="E525" i="3"/>
  <c r="H525" i="3" s="1"/>
  <c r="F525" i="3" l="1"/>
  <c r="G525" i="3"/>
  <c r="K525" i="3"/>
  <c r="AE525" i="3" s="1"/>
  <c r="I525" i="3" l="1"/>
  <c r="J525" i="3"/>
  <c r="AD525" i="3" s="1"/>
  <c r="M525" i="3"/>
  <c r="N525" i="3" s="1"/>
  <c r="V525" i="3"/>
  <c r="A526" i="3"/>
  <c r="B526" i="3" s="1"/>
  <c r="L525" i="3" l="1"/>
  <c r="W525" i="3"/>
  <c r="AA526" i="3"/>
  <c r="P526" i="3"/>
  <c r="Q526" i="3" s="1"/>
  <c r="R526" i="3" s="1"/>
  <c r="S526" i="3" s="1"/>
  <c r="Z526" i="3"/>
  <c r="AC526" i="3"/>
  <c r="T526" i="3" l="1"/>
  <c r="U525" i="3"/>
  <c r="Y524" i="3"/>
  <c r="D526" i="3" l="1"/>
  <c r="G526" i="3" s="1"/>
  <c r="AH526" i="3"/>
  <c r="E526" i="3"/>
  <c r="H526" i="3" s="1"/>
  <c r="K526" i="3" s="1"/>
  <c r="AE526" i="3" s="1"/>
  <c r="AG526" i="3"/>
  <c r="F526" i="3" l="1"/>
  <c r="V526" i="3"/>
  <c r="A527" i="3"/>
  <c r="B527" i="3" s="1"/>
  <c r="I526" i="3"/>
  <c r="J526" i="3"/>
  <c r="AD526" i="3" s="1"/>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P529" i="3"/>
  <c r="Q529" i="3" s="1"/>
  <c r="R529" i="3" s="1"/>
  <c r="S529" i="3" s="1"/>
  <c r="AA529" i="3"/>
  <c r="L528" i="3" l="1"/>
  <c r="Y527" i="3" s="1"/>
  <c r="AD528" i="3"/>
  <c r="T529" i="3"/>
  <c r="AG529" i="3" l="1"/>
  <c r="U528" i="3"/>
  <c r="D529" i="3" s="1"/>
  <c r="G529" i="3" s="1"/>
  <c r="AH529" i="3"/>
  <c r="E529" i="3" l="1"/>
  <c r="H529" i="3" s="1"/>
  <c r="K529" i="3" s="1"/>
  <c r="AE529" i="3" s="1"/>
  <c r="J529" i="3"/>
  <c r="AD529" i="3" s="1"/>
  <c r="A530" i="3" l="1"/>
  <c r="B530" i="3" s="1"/>
  <c r="P530" i="3" s="1"/>
  <c r="Q530" i="3" s="1"/>
  <c r="R530" i="3" s="1"/>
  <c r="S530" i="3" s="1"/>
  <c r="V529" i="3"/>
  <c r="M529" i="3"/>
  <c r="N529" i="3" s="1"/>
  <c r="I529" i="3"/>
  <c r="F529" i="3"/>
  <c r="L529" i="3"/>
  <c r="AC530" i="3" l="1"/>
  <c r="Z530" i="3"/>
  <c r="AA530" i="3"/>
  <c r="W529" i="3"/>
  <c r="T530" i="3"/>
  <c r="U529" i="3"/>
  <c r="Y528" i="3"/>
  <c r="AG530" i="3" l="1"/>
  <c r="D530" i="3"/>
  <c r="G530" i="3" s="1"/>
  <c r="AH530" i="3"/>
  <c r="E530" i="3"/>
  <c r="H530" i="3" s="1"/>
  <c r="F530" i="3" l="1"/>
  <c r="I530" i="3"/>
  <c r="J530" i="3"/>
  <c r="AD530" i="3" s="1"/>
  <c r="M530" i="3"/>
  <c r="N530" i="3" s="1"/>
  <c r="K530" i="3"/>
  <c r="AE530" i="3" s="1"/>
  <c r="V530" i="3" l="1"/>
  <c r="W530" i="3" s="1"/>
  <c r="A531" i="3"/>
  <c r="B531" i="3" s="1"/>
  <c r="L530" i="3"/>
  <c r="U530" i="3" l="1"/>
  <c r="Y529" i="3"/>
  <c r="Z531" i="3"/>
  <c r="AC531" i="3"/>
  <c r="AA531" i="3"/>
  <c r="P531" i="3"/>
  <c r="Q531" i="3" s="1"/>
  <c r="R531" i="3" s="1"/>
  <c r="S531" i="3" s="1"/>
  <c r="T531" i="3" l="1"/>
  <c r="AG531" i="3" s="1"/>
  <c r="AH531" i="3" l="1"/>
  <c r="D531" i="3"/>
  <c r="E531" i="3"/>
  <c r="H531" i="3" s="1"/>
  <c r="K531" i="3" l="1"/>
  <c r="AE531" i="3" s="1"/>
  <c r="F531" i="3"/>
  <c r="G531" i="3"/>
  <c r="I531" i="3" l="1"/>
  <c r="J531" i="3"/>
  <c r="AD531" i="3" s="1"/>
  <c r="M531" i="3"/>
  <c r="N531" i="3" s="1"/>
  <c r="V531" i="3"/>
  <c r="A532" i="3"/>
  <c r="B532" i="3" s="1"/>
  <c r="W531" i="3" l="1"/>
  <c r="L531"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AD532" i="3" s="1"/>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AD542" i="3" s="1"/>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P592" i="3"/>
  <c r="Q592" i="3" s="1"/>
  <c r="R592" i="3" s="1"/>
  <c r="S592" i="3" s="1"/>
  <c r="U591" i="3" l="1"/>
  <c r="Y590" i="3"/>
  <c r="T592" i="3"/>
  <c r="D592" i="3" l="1"/>
  <c r="G592" i="3" s="1"/>
  <c r="AH592" i="3"/>
  <c r="AG592" i="3"/>
  <c r="E592" i="3"/>
  <c r="H592" i="3" s="1"/>
  <c r="K592" i="3" s="1"/>
  <c r="AE592" i="3" s="1"/>
  <c r="F592" i="3" l="1"/>
  <c r="I592" i="3"/>
  <c r="J592" i="3"/>
  <c r="AD592" i="3" s="1"/>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C612" i="3"/>
  <c r="AA612" i="3"/>
  <c r="T612" i="3" l="1"/>
  <c r="L611" i="3"/>
  <c r="U611" i="3" l="1"/>
  <c r="E612" i="3" s="1"/>
  <c r="H612" i="3" s="1"/>
  <c r="AH612" i="3"/>
  <c r="AG612" i="3"/>
  <c r="Y610" i="3"/>
  <c r="D612" i="3" l="1"/>
  <c r="G612" i="3" s="1"/>
  <c r="K612" i="3"/>
  <c r="AE612" i="3" s="1"/>
  <c r="F612" i="3" l="1"/>
  <c r="V612" i="3"/>
  <c r="A613" i="3"/>
  <c r="B613" i="3" s="1"/>
  <c r="I612" i="3"/>
  <c r="J612" i="3"/>
  <c r="AD612" i="3" s="1"/>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T622" i="3" l="1"/>
  <c r="AG622" i="3" s="1"/>
  <c r="D622" i="3" l="1"/>
  <c r="E622" i="3"/>
  <c r="H622" i="3" s="1"/>
  <c r="K622" i="3" s="1"/>
  <c r="AE622" i="3" s="1"/>
  <c r="AH622" i="3"/>
  <c r="F622" i="3" l="1"/>
  <c r="G622" i="3"/>
  <c r="I622" i="3" s="1"/>
  <c r="V622" i="3"/>
  <c r="A623" i="3"/>
  <c r="B623" i="3" s="1"/>
  <c r="M622" i="3" l="1"/>
  <c r="N622" i="3" s="1"/>
  <c r="J622" i="3"/>
  <c r="W622" i="3"/>
  <c r="P623" i="3"/>
  <c r="Q623" i="3" s="1"/>
  <c r="R623" i="3" s="1"/>
  <c r="S623" i="3" s="1"/>
  <c r="Z623" i="3"/>
  <c r="AD623" i="3"/>
  <c r="AA623" i="3"/>
  <c r="AC623" i="3"/>
  <c r="L622" i="3" l="1"/>
  <c r="U622" i="3" s="1"/>
  <c r="AD622" i="3"/>
  <c r="T623" i="3"/>
  <c r="Y621" i="3" l="1"/>
  <c r="D623" i="3"/>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T632" i="3" l="1"/>
  <c r="U631" i="3"/>
  <c r="Y630" i="3"/>
  <c r="D632" i="3" l="1"/>
  <c r="G632" i="3" s="1"/>
  <c r="E632" i="3"/>
  <c r="H632" i="3" s="1"/>
  <c r="K632" i="3" s="1"/>
  <c r="AE632" i="3" s="1"/>
  <c r="AG632" i="3"/>
  <c r="AH632" i="3"/>
  <c r="F632" i="3" l="1"/>
  <c r="I632" i="3"/>
  <c r="J632" i="3"/>
  <c r="AD632" i="3" s="1"/>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P642" i="3"/>
  <c r="Q642" i="3" s="1"/>
  <c r="R642" i="3" s="1"/>
  <c r="S642" i="3" s="1"/>
  <c r="AC642" i="3"/>
  <c r="AA642" i="3"/>
  <c r="T642" i="3" l="1"/>
  <c r="L641" i="3"/>
  <c r="U641" i="3" l="1"/>
  <c r="D642" i="3" s="1"/>
  <c r="AG642" i="3"/>
  <c r="AH642" i="3"/>
  <c r="Y640" i="3"/>
  <c r="E642" i="3" l="1"/>
  <c r="H642" i="3" s="1"/>
  <c r="K642" i="3" s="1"/>
  <c r="AE642" i="3" s="1"/>
  <c r="G642" i="3"/>
  <c r="F642" i="3" l="1"/>
  <c r="I642" i="3"/>
  <c r="J642" i="3"/>
  <c r="AD642" i="3" s="1"/>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U651" i="3" l="1"/>
  <c r="Y650" i="3"/>
  <c r="T652" i="3"/>
  <c r="E652" i="3" l="1"/>
  <c r="H652" i="3" s="1"/>
  <c r="K652" i="3" s="1"/>
  <c r="AE652" i="3" s="1"/>
  <c r="AH652" i="3"/>
  <c r="AG652" i="3"/>
  <c r="D652" i="3"/>
  <c r="G652" i="3" s="1"/>
  <c r="F652" i="3" l="1"/>
  <c r="V652" i="3"/>
  <c r="A653" i="3"/>
  <c r="B653" i="3" s="1"/>
  <c r="I652" i="3"/>
  <c r="J652" i="3"/>
  <c r="AD652" i="3" s="1"/>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A662" i="3"/>
  <c r="AC662" i="3"/>
  <c r="T662" i="3" l="1"/>
  <c r="L661" i="3"/>
  <c r="AH662" i="3" l="1"/>
  <c r="AG662" i="3"/>
  <c r="U661" i="3"/>
  <c r="E662" i="3" s="1"/>
  <c r="H662" i="3" s="1"/>
  <c r="Y660" i="3"/>
  <c r="D662" i="3" l="1"/>
  <c r="F662" i="3" s="1"/>
  <c r="K662" i="3"/>
  <c r="AE662" i="3" s="1"/>
  <c r="G662" i="3" l="1"/>
  <c r="I662" i="3" s="1"/>
  <c r="V662" i="3"/>
  <c r="A663" i="3"/>
  <c r="B663" i="3" s="1"/>
  <c r="J662" i="3" l="1"/>
  <c r="M662" i="3"/>
  <c r="N662" i="3" s="1"/>
  <c r="W662" i="3"/>
  <c r="AA663" i="3"/>
  <c r="Z663" i="3"/>
  <c r="P663" i="3"/>
  <c r="Q663" i="3" s="1"/>
  <c r="R663" i="3" s="1"/>
  <c r="S663" i="3" s="1"/>
  <c r="AC663" i="3"/>
  <c r="AD663" i="3"/>
  <c r="L662" i="3" l="1"/>
  <c r="U662" i="3" s="1"/>
  <c r="AD662" i="3"/>
  <c r="T663" i="3"/>
  <c r="Y661" i="3" l="1"/>
  <c r="E663" i="3"/>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<sst xmlns="http://schemas.openxmlformats.org/spreadsheetml/2006/main" count="1735" uniqueCount="576">
  <si>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</si>
  <si>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</si>
  <si>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</si>
  <si>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</si>
  <si>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</si>
  <si>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</si>
  <si>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</si>
  <si>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</si>
  <si>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</si>
  <si>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</si>
  <si>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</si>
  <si>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</si>
  <si>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</si>
  <si>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</si>
  <si>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</si>
  <si>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</si>
  <si>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</si>
  <si>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</si>
  <si>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</si>
  <si>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</si>
  <si>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</si>
  <si>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</si>
  <si>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</si>
  <si>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</si>
  <si>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</si>
  <si>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</si>
  <si>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</si>
  <si>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</si>
  <si>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</si>
  <si>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</si>
  <si>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</si>
  <si>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</si>
  <si>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</si>
  <si>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</si>
  <si>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</si>
  <si>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</si>
  <si>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</si>
  <si>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</si>
  <si>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</si>
  <si>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</si>
  <si>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</si>
  <si>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</si>
  <si>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</si>
  <si>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</si>
  <si>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</si>
  <si>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</si>
  <si>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</si>
  <si>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</si>
  <si>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</si>
  <si>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</si>
  <si>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</si>
  <si>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</si>
  <si>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</si>
  <si>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</si>
  <si>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</si>
  <si>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</si>
  <si>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</si>
  <si>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</si>
  <si>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</si>
  <si>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</si>
  <si>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</si>
  <si>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</si>
  <si>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</si>
  <si>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</si>
  <si>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</si>
  <si>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</si>
  <si>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</si>
  <si>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</si>
  <si>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</si>
  <si>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</si>
  <si>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</si>
  <si>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</si>
  <si>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</si>
  <si>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</si>
  <si>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</si>
  <si>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</si>
  <si>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</si>
  <si>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</si>
  <si>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</si>
  <si>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</si>
  <si>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</si>
  <si>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</si>
  <si>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</si>
  <si>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</si>
  <si>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</si>
  <si>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</si>
  <si>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</si>
  <si>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</si>
  <si>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</si>
  <si>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</si>
  <si>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</si>
  <si>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</si>
  <si>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</si>
  <si>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</si>
  <si>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</si>
  <si>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</si>
  <si>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</si>
  <si>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</si>
  <si>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</si>
  <si>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</si>
  <si>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</si>
  <si>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</si>
  <si>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</si>
  <si>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</si>
  <si>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</si>
  <si>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</si>
  <si>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</si>
  <si>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</si>
  <si>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</si>
  <si>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</si>
  <si>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</si>
  <si>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</si>
  <si>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</si>
  <si>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</si>
  <si>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</si>
  <si>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</si>
  <si>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</si>
  <si>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</si>
  <si>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</si>
  <si>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</si>
  <si>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</si>
  <si>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</si>
  <si>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</si>
  <si>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</si>
  <si>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</si>
  <si>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</si>
  <si>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</si>
  <si>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</si>
  <si>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</si>
  <si>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</si>
  <si>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</si>
  <si>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</si>
  <si>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</si>
  <si>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</si>
  <si>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</si>
  <si>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</si>
  <si>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</si>
  <si>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</si>
  <si>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</si>
  <si>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</si>
  <si>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</si>
  <si>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</si>
  <si>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</si>
  <si>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</si>
  <si>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</si>
  <si>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</si>
  <si>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</si>
  <si>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</si>
  <si>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</si>
  <si>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</si>
  <si>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</si>
  <si>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</si>
  <si>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</si>
  <si>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</si>
  <si>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</si>
  <si>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</si>
  <si>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</si>
  <si>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</si>
  <si>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</si>
  <si>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</si>
  <si>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</si>
  <si>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</si>
  <si>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</si>
  <si>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</si>
  <si>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</si>
  <si>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</si>
  <si>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</si>
  <si>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</si>
  <si>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</si>
  <si>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</si>
  <si>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</si>
  <si>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</si>
  <si>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</si>
  <si>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</si>
  <si>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</si>
  <si>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</si>
  <si>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</si>
  <si>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</si>
  <si>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</si>
  <si>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</si>
  <si>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</si>
  <si>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</si>
  <si>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</si>
  <si>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</si>
  <si>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</si>
  <si>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</si>
  <si>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</si>
  <si>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</si>
  <si>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</si>
  <si>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</si>
  <si>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</si>
  <si>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</si>
  <si>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</si>
  <si>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</si>
  <si>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</si>
  <si>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</si>
  <si>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</si>
  <si>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</si>
  <si>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</si>
  <si>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</si>
  <si>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</si>
  <si>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</si>
  <si>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</si>
  <si>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</si>
  <si>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</si>
  <si>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</si>
  <si>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</si>
  <si>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</si>
  <si>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</si>
  <si>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</si>
  <si>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</si>
  <si>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</si>
  <si>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</si>
  <si>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</si>
  <si>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</si>
  <si>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</si>
  <si>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</si>
  <si>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</si>
  <si>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</si>
  <si>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</si>
  <si>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</si>
  <si>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</si>
  <si>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</si>
  <si>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</si>
  <si>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</si>
  <si>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</si>
  <si>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</si>
  <si>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</si>
  <si>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</si>
  <si>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</si>
  <si>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</si>
  <si>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</si>
  <si>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</si>
  <si>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</si>
  <si>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</si>
  <si>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</si>
  <si>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</si>
  <si>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</si>
  <si>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</si>
  <si>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</si>
  <si>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</si>
  <si>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</si>
  <si>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</si>
  <si>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</si>
  <si>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</si>
  <si>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</si>
  <si>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</si>
  <si>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</si>
  <si>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</si>
  <si>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</si>
  <si>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</si>
  <si>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</si>
  <si>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</si>
  <si>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</si>
  <si>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</si>
  <si>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</si>
  <si>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</si>
  <si>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</si>
  <si>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</si>
  <si>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</si>
  <si>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</si>
  <si>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</si>
  <si>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</si>
  <si>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</si>
  <si>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</si>
  <si>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</si>
  <si>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</si>
  <si>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</si>
  <si>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</si>
  <si>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</si>
  <si>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</si>
  <si>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</si>
  <si>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</si>
  <si>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</si>
  <si>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</si>
  <si>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</si>
  <si>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</si>
  <si>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</si>
  <si>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</si>
  <si>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</si>
  <si>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</si>
  <si>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</si>
  <si>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</si>
  <si>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</si>
  <si>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</si>
  <si>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</si>
  <si>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</si>
  <si>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</si>
  <si>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</si>
  <si>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</si>
  <si>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</si>
  <si>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</si>
  <si>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</si>
  <si>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</si>
  <si>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</si>
  <si>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</si>
  <si>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</si>
  <si>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</si>
  <si>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</si>
  <si>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</si>
  <si>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</si>
  <si>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</si>
  <si>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</si>
  <si>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</si>
  <si>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</si>
  <si>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</si>
  <si>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</si>
  <si>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</si>
  <si>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</si>
  <si>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</si>
  <si>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</si>
  <si>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</si>
  <si>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</si>
  <si>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</si>
  <si>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</si>
  <si>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</si>
  <si>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</si>
  <si>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</si>
  <si>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</si>
  <si>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</si>
  <si>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</si>
  <si>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</si>
  <si>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</si>
  <si>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</si>
  <si>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</si>
  <si>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</si>
  <si>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</si>
  <si>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</si>
  <si>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</si>
  <si>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</si>
  <si>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</si>
  <si>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</si>
  <si>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</si>
  <si>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</si>
  <si>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</si>
  <si>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</si>
  <si>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</si>
  <si>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</si>
  <si>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</si>
  <si>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</si>
  <si>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</si>
  <si>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</si>
  <si>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</si>
  <si>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</si>
  <si>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</si>
  <si>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</si>
  <si>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</si>
  <si>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</si>
  <si>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</si>
  <si>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</si>
  <si>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</si>
  <si>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</si>
  <si>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</si>
  <si>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</si>
  <si>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</si>
  <si>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</si>
  <si>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</si>
  <si>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</si>
  <si>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</si>
  <si>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</si>
  <si>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</si>
  <si>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</si>
  <si>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</si>
  <si>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</si>
  <si>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</si>
  <si>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</si>
  <si>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</si>
  <si>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</si>
  <si>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</si>
  <si>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</si>
  <si>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</si>
  <si>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</si>
  <si>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</si>
  <si>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</si>
  <si>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</si>
  <si>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</si>
  <si>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</si>
  <si>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</si>
  <si>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</si>
  <si>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</si>
  <si>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</si>
  <si>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</si>
  <si>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</si>
  <si>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</si>
  <si>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</si>
  <si>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</si>
  <si>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</si>
  <si>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</si>
  <si>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</si>
  <si>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</si>
  <si>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</si>
  <si>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</si>
  <si>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</si>
  <si>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</si>
  <si>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</si>
  <si>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</si>
  <si>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</si>
  <si>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</si>
  <si>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</si>
  <si>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</si>
  <si>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</si>
  <si>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</si>
  <si>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</si>
  <si>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</si>
  <si>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</si>
  <si>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</si>
  <si>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</si>
  <si>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</si>
  <si>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</si>
  <si>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</si>
  <si>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</si>
  <si>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</si>
  <si>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</si>
  <si>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</si>
  <si>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</si>
  <si>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</si>
  <si>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</si>
  <si>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</si>
  <si>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</si>
  <si>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</si>
  <si>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</si>
  <si>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</si>
  <si>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</si>
  <si>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</si>
  <si>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</si>
  <si>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</si>
  <si>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</si>
  <si>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</si>
  <si>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</si>
  <si>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</si>
  <si>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</si>
  <si>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</si>
  <si>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</si>
  <si>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</si>
  <si>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</si>
  <si>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</si>
  <si>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</si>
  <si>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</si>
  <si>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</si>
  <si>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</si>
  <si>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</si>
  <si>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</si>
  <si>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</si>
  <si>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</si>
  <si>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</si>
  <si>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</si>
  <si>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</si>
  <si>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</si>
  <si>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</si>
  <si>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</si>
  <si>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</si>
  <si>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</si>
  <si>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</si>
  <si>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</si>
  <si>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</si>
  <si>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</si>
  <si>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</si>
  <si>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</si>
  <si>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</si>
  <si>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</si>
  <si>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</si>
  <si>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</si>
  <si>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</si>
  <si>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</si>
  <si>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</si>
  <si>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</si>
  <si>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</si>
  <si>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</si>
  <si>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</si>
  <si>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</si>
  <si>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</si>
  <si>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</si>
  <si>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</si>
  <si>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</si>
  <si>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</si>
  <si>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</si>
  <si>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</si>
  <si>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</si>
  <si>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</si>
  <si>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</si>
  <si>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</si>
  <si>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</si>
  <si>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</si>
  <si>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</si>
  <si>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</si>
  <si>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</si>
  <si>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</si>
  <si>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</si>
  <si>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</si>
  <si>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</si>
  <si>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</si>
  <si>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</si>
  <si>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</si>
  <si>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</si>
  <si>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</si>
  <si>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</si>
  <si>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</si>
  <si>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</si>
  <si>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</si>
  <si>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</si>
  <si>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</si>
  <si>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</si>
  <si>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</si>
  <si>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</si>
  <si>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</si>
  <si>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</si>
  <si>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</si>
  <si>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</si>
  <si>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</si>
  <si>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</si>
  <si>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</si>
  <si>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</si>
  <si>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</si>
  <si>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</si>
  <si>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</si>
  <si>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</si>
  <si>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</si>
  <si>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</si>
  <si>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</si>
  <si>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</si>
  <si>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</si>
  <si>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</si>
  <si>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</si>
  <si>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</si>
  <si>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</si>
  <si>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</si>
  <si>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</si>
  <si>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</si>
  <si>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</si>
  <si>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</si>
  <si>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</si>
  <si>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</si>
  <si>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</si>
  <si>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</si>
  <si>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</si>
  <si>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</si>
  <si>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</si>
  <si>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</si>
  <si>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</si>
  <si>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</si>
  <si>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</si>
  <si>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</si>
  <si>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</si>
  <si>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</si>
  <si>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</si>
  <si>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</si>
  <si>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</si>
  <si>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</si>
  <si>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</si>
  <si>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</si>
  <si>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</si>
  <si>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</si>
  <si>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</si>
  <si>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</si>
  <si>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</si>
  <si>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</si>
  <si>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</si>
  <si>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</si>
  <si>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</si>
  <si>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</si>
  <si>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</si>
  <si>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</si>
  <si>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</si>
  <si>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</si>
  <si>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</si>
  <si>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</si>
  <si>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</si>
  <si>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</si>
  <si>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</si>
  <si>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</si>
  <si>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</si>
  <si>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OpenRocket</t>
  </si>
  <si>
    <t>MS</t>
  </si>
  <si>
    <t>Cnalpha</t>
  </si>
  <si>
    <t>Fusée expérimentale.</t>
  </si>
  <si>
    <t>SP02-Beta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</si>
</sst>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-982</c:v>
                </c:pt>
                <c:pt idx="1">
                  <c:v>-1102</c:v>
                </c:pt>
                <c:pt idx="2">
                  <c:v>-1182</c:v>
                </c:pt>
                <c:pt idx="3">
                  <c:v>-1152</c:v>
                </c:pt>
                <c:pt idx="4">
                  <c:v>-982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-1177</c:v>
                </c:pt>
                <c:pt idx="7">
                  <c:v>-1177</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-982</c:v>
                </c:pt>
                <c:pt idx="1">
                  <c:v>-1102</c:v>
                </c:pt>
                <c:pt idx="2">
                  <c:v>-1182</c:v>
                </c:pt>
                <c:pt idx="3">
                  <c:v>-1152</c:v>
                </c:pt>
                <c:pt idx="4">
                  <c:v>-982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-765.16004813477741</c:v>
                </c:pt>
                <c:pt idx="1">
                  <c:v>-758.64354089659764</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-948.96697132031784</c:v>
                </c:pt>
                <c:pt idx="1">
                  <c:v>-948.96697132031784</c:v>
                </c:pt>
                <c:pt idx="2">
                  <c:v>-948.96697132031784</c:v>
                </c:pt>
                <c:pt idx="3">
                  <c:v>-948.96697132031784</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392.33333333333331</c:v>
                </c:pt>
                <c:pt idx="1">
                  <c:v>-392.33333333333331</c:v>
                </c:pt>
              </c:numCache>
            </c:numRef>
          </c:xVal>
          <c:yVal>
            <c:numRef>
              <c:f>Stabilito!$C$168:$C$169</c:f>
              <c:numCache>
                <c:formatCode>0</c:formatCode>
                <c:ptCount val="2"/>
                <c:pt idx="0">
                  <c:v>-1193.82</c:v>
                </c:pt>
                <c:pt idx="1">
                  <c:v>-1193.82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-12</c:v>
                </c:pt>
                <c:pt idx="1">
                  <c:v>12</c:v>
                </c:pt>
                <c:pt idx="2">
                  <c:v>12</c:v>
                </c:pt>
                <c:pt idx="3">
                  <c:v>-12</c:v>
                </c:pt>
                <c:pt idx="4">
                  <c:v>-12</c:v>
                </c:pt>
              </c:numCache>
            </c:numRef>
          </c:xVal>
          <c:yVal>
            <c:numRef>
              <c:f>Stabilito!$C$170:$C$174</c:f>
              <c:numCache>
                <c:formatCode>0</c:formatCode>
                <c:ptCount val="5"/>
                <c:pt idx="0">
                  <c:v>-924</c:v>
                </c:pt>
                <c:pt idx="1">
                  <c:v>-924</c:v>
                </c:pt>
                <c:pt idx="2">
                  <c:v>-1152</c:v>
                </c:pt>
                <c:pt idx="3">
                  <c:v>-1152</c:v>
                </c:pt>
                <c:pt idx="4">
                  <c:v>-924</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-1221.2333333333333</c:v>
                </c:pt>
                <c:pt idx="1">
                  <c:v>-1221.2333333333333</c:v>
                </c:pt>
                <c:pt idx="2">
                  <c:v>-1221.2333333333333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-186.23333333333335</c:v>
                </c:pt>
                <c:pt idx="1">
                  <c:v>-186.23333333333335</c:v>
                </c:pt>
                <c:pt idx="2">
                  <c:v>-186.23333333333335</c:v>
                </c:pt>
              </c:numCache>
            </c:numRef>
          </c:xVal>
          <c:yVal>
            <c:numRef>
              <c:f>Stabilito!$C$143:$C$145</c:f>
              <c:numCache>
                <c:formatCode>0</c:formatCode>
                <c:ptCount val="3"/>
                <c:pt idx="0">
                  <c:v>-982</c:v>
                </c:pt>
                <c:pt idx="1">
                  <c:v>-1042</c:v>
                </c:pt>
                <c:pt idx="2">
                  <c:v>-1102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-205.85</c:v>
                </c:pt>
                <c:pt idx="1">
                  <c:v>-205.85</c:v>
                </c:pt>
                <c:pt idx="2">
                  <c:v>-205.85</c:v>
                </c:pt>
              </c:numCache>
            </c:numRef>
          </c:xVal>
          <c:yVal>
            <c:numRef>
              <c:f>Stabilito!$C$146:$C$148</c:f>
              <c:numCache>
                <c:formatCode>0</c:formatCode>
                <c:ptCount val="3"/>
                <c:pt idx="0">
                  <c:v>-1102</c:v>
                </c:pt>
                <c:pt idx="1">
                  <c:v>-1142</c:v>
                </c:pt>
                <c:pt idx="2">
                  <c:v>-1182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205.85</c:v>
                </c:pt>
                <c:pt idx="1">
                  <c:v>205.85</c:v>
                </c:pt>
                <c:pt idx="2">
                  <c:v>205.85</c:v>
                </c:pt>
              </c:numCache>
            </c:numRef>
          </c:xVal>
          <c:yVal>
            <c:numRef>
              <c:f>Stabilito!$C$140:$C$142</c:f>
              <c:numCache>
                <c:formatCode>0</c:formatCode>
                <c:ptCount val="3"/>
                <c:pt idx="0">
                  <c:v>-982</c:v>
                </c:pt>
                <c:pt idx="1">
                  <c:v>-1067</c:v>
                </c:pt>
                <c:pt idx="2">
                  <c:v>-1152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-205.85</c:v>
                </c:pt>
                <c:pt idx="1">
                  <c:v>-205.85</c:v>
                </c:pt>
                <c:pt idx="2">
                  <c:v>-205.85</c:v>
                </c:pt>
              </c:numCache>
            </c:numRef>
          </c:xVal>
          <c:yVal>
            <c:numRef>
              <c:f>Stabilito!$C$155:$C$157</c:f>
              <c:numCache>
                <c:formatCode>0</c:formatCode>
                <c:ptCount val="3"/>
                <c:pt idx="0">
                  <c:v>-761.90179451568747</c:v>
                </c:pt>
                <c:pt idx="1">
                  <c:v>-855.43438291800271</c:v>
                </c:pt>
                <c:pt idx="2">
                  <c:v>-948.96697132031784</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2.1881776569707192</c:v>
                </c:pt>
                <c:pt idx="1">
                  <c:v>2.1881776569707192</c:v>
                </c:pt>
                <c:pt idx="2">
                  <c:v>2.2657551240919069</c:v>
                </c:pt>
                <c:pt idx="3">
                  <c:v>2.2657551240919069</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2.2657551240919069</c:v>
                </c:pt>
                <c:pt idx="1">
                  <c:v>2.1881776569707192</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ser>
          <c:idx val="12"/>
          <c:order val="12"/>
          <c:tx>
            <c:strRef>
              <c:f>Stabilito!$U$29</c:f>
              <c:strCache>
                <c:ptCount val="1"/>
                <c:pt idx="0">
                  <c:v>OpenRocket</c:v>
                </c:pt>
              </c:strCache>
            </c:strRef>
          </c:tx>
          <c:xVal>
            <c:numRef>
              <c:f>Stabilito!$U$31:$U$32</c:f>
              <c:numCache>
                <c:formatCode>General</c:formatCode>
                <c:ptCount val="2"/>
                <c:pt idx="0">
                  <c:v>2.58</c:v>
                </c:pt>
                <c:pt idx="1">
                  <c:v>2.66</c:v>
                </c:pt>
              </c:numCache>
            </c:numRef>
          </c:xVal>
          <c:yVal>
            <c:numRef>
              <c:f>Stabilito!$V$31:$V$32</c:f>
              <c:numCache>
                <c:formatCode>General</c:formatCode>
                <c:ptCount val="2"/>
                <c:pt idx="0">
                  <c:v>15.795999999999999</c:v>
                </c:pt>
                <c:pt idx="1">
                  <c:v>15.795999999999999</c:v>
                </c:pt>
              </c:numCache>
            </c:numRef>
          </c:yVal>
          <c:smooth val="0"/>
          <c:extLst>
            <c:ext xmlns:c16="http://schemas.microsoft.com/office/drawing/2014/chart" uri="{C3380CC4-5D6E-409C-BE32-E72D297353CC}">
              <c16:uniqueId val="{00000002-5321-498C-81FE-E91675A8766E}"/>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1442.5936898166644</c:v>
                </c:pt>
              </c:numCache>
            </c:numRef>
          </c:xVal>
          <c:yVal>
            <c:numRef>
              <c:f>Trajecto!$C$121</c:f>
              <c:numCache>
                <c:formatCode>0</c:formatCode>
                <c:ptCount val="1"/>
                <c:pt idx="0">
                  <c:v>1442.5936898166644</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146.72713220144129</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190.96741487084128</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231.45296566237693</c:v>
                </c:pt>
                <c:pt idx="205">
                  <c:v>#N/A</c:v>
                </c:pt>
                <c:pt idx="206">
                  <c:v>#N/A</c:v>
                </c:pt>
                <c:pt idx="207">
                  <c:v>#N/A</c:v>
                </c:pt>
                <c:pt idx="208">
                  <c:v>#N/A</c:v>
                </c:pt>
                <c:pt idx="209">
                  <c:v>#N/A</c:v>
                </c:pt>
                <c:pt idx="210">
                  <c:v>#N/A</c:v>
                </c:pt>
                <c:pt idx="211">
                  <c:v>#N/A</c:v>
                </c:pt>
                <c:pt idx="212">
                  <c:v>#N/A</c:v>
                </c:pt>
                <c:pt idx="213">
                  <c:v>#N/A</c:v>
                </c:pt>
                <c:pt idx="214">
                  <c:v>268.22347870328286</c:v>
                </c:pt>
                <c:pt idx="215">
                  <c:v>#N/A</c:v>
                </c:pt>
                <c:pt idx="216">
                  <c:v>#N/A</c:v>
                </c:pt>
                <c:pt idx="217">
                  <c:v>#N/A</c:v>
                </c:pt>
                <c:pt idx="218">
                  <c:v>#N/A</c:v>
                </c:pt>
                <c:pt idx="219">
                  <c:v>#N/A</c:v>
                </c:pt>
                <c:pt idx="220">
                  <c:v>#N/A</c:v>
                </c:pt>
                <c:pt idx="221">
                  <c:v>#N/A</c:v>
                </c:pt>
                <c:pt idx="222">
                  <c:v>#N/A</c:v>
                </c:pt>
                <c:pt idx="223">
                  <c:v>#N/A</c:v>
                </c:pt>
                <c:pt idx="224">
                  <c:v>302.14307565686033</c:v>
                </c:pt>
                <c:pt idx="225">
                  <c:v>#N/A</c:v>
                </c:pt>
                <c:pt idx="226">
                  <c:v>#N/A</c:v>
                </c:pt>
                <c:pt idx="227">
                  <c:v>#N/A</c:v>
                </c:pt>
                <c:pt idx="228">
                  <c:v>#N/A</c:v>
                </c:pt>
                <c:pt idx="229">
                  <c:v>#N/A</c:v>
                </c:pt>
                <c:pt idx="230">
                  <c:v>#N/A</c:v>
                </c:pt>
                <c:pt idx="231">
                  <c:v>#N/A</c:v>
                </c:pt>
                <c:pt idx="232">
                  <c:v>#N/A</c:v>
                </c:pt>
                <c:pt idx="233">
                  <c:v>#N/A</c:v>
                </c:pt>
                <c:pt idx="234">
                  <c:v>333.84161816970226</c:v>
                </c:pt>
                <c:pt idx="235">
                  <c:v>#N/A</c:v>
                </c:pt>
                <c:pt idx="236">
                  <c:v>#N/A</c:v>
                </c:pt>
                <c:pt idx="237">
                  <c:v>#N/A</c:v>
                </c:pt>
                <c:pt idx="238">
                  <c:v>#N/A</c:v>
                </c:pt>
                <c:pt idx="239">
                  <c:v>#N/A</c:v>
                </c:pt>
                <c:pt idx="240">
                  <c:v>#N/A</c:v>
                </c:pt>
                <c:pt idx="241">
                  <c:v>#N/A</c:v>
                </c:pt>
                <c:pt idx="242">
                  <c:v>#N/A</c:v>
                </c:pt>
                <c:pt idx="243">
                  <c:v>#N/A</c:v>
                </c:pt>
                <c:pt idx="244">
                  <c:v>363.79045844687602</c:v>
                </c:pt>
                <c:pt idx="245">
                  <c:v>#N/A</c:v>
                </c:pt>
                <c:pt idx="246">
                  <c:v>#N/A</c:v>
                </c:pt>
                <c:pt idx="247">
                  <c:v>#N/A</c:v>
                </c:pt>
                <c:pt idx="248">
                  <c:v>#N/A</c:v>
                </c:pt>
                <c:pt idx="249">
                  <c:v>#N/A</c:v>
                </c:pt>
                <c:pt idx="250">
                  <c:v>#N/A</c:v>
                </c:pt>
                <c:pt idx="251">
                  <c:v>#N/A</c:v>
                </c:pt>
                <c:pt idx="252">
                  <c:v>#N/A</c:v>
                </c:pt>
                <c:pt idx="253">
                  <c:v>#N/A</c:v>
                </c:pt>
                <c:pt idx="254">
                  <c:v>392.35385059266838</c:v>
                </c:pt>
                <c:pt idx="255">
                  <c:v>#N/A</c:v>
                </c:pt>
                <c:pt idx="256">
                  <c:v>#N/A</c:v>
                </c:pt>
                <c:pt idx="257">
                  <c:v>#N/A</c:v>
                </c:pt>
                <c:pt idx="258">
                  <c:v>#N/A</c:v>
                </c:pt>
                <c:pt idx="259">
                  <c:v>#N/A</c:v>
                </c:pt>
                <c:pt idx="260">
                  <c:v>#N/A</c:v>
                </c:pt>
                <c:pt idx="261">
                  <c:v>#N/A</c:v>
                </c:pt>
                <c:pt idx="262">
                  <c:v>#N/A</c:v>
                </c:pt>
                <c:pt idx="263">
                  <c:v>#N/A</c:v>
                </c:pt>
                <c:pt idx="264">
                  <c:v>419.82035882694964</c:v>
                </c:pt>
                <c:pt idx="265">
                  <c:v>#N/A</c:v>
                </c:pt>
                <c:pt idx="266">
                  <c:v>#N/A</c:v>
                </c:pt>
                <c:pt idx="267">
                  <c:v>#N/A</c:v>
                </c:pt>
                <c:pt idx="268">
                  <c:v>#N/A</c:v>
                </c:pt>
                <c:pt idx="269">
                  <c:v>#N/A</c:v>
                </c:pt>
                <c:pt idx="270">
                  <c:v>#N/A</c:v>
                </c:pt>
                <c:pt idx="271">
                  <c:v>#N/A</c:v>
                </c:pt>
                <c:pt idx="272">
                  <c:v>#N/A</c:v>
                </c:pt>
                <c:pt idx="273">
                  <c:v>#N/A</c:v>
                </c:pt>
                <c:pt idx="274">
                  <c:v>446.42190533249016</c:v>
                </c:pt>
                <c:pt idx="275">
                  <c:v>#N/A</c:v>
                </c:pt>
                <c:pt idx="276">
                  <c:v>#N/A</c:v>
                </c:pt>
                <c:pt idx="277">
                  <c:v>#N/A</c:v>
                </c:pt>
                <c:pt idx="278">
                  <c:v>#N/A</c:v>
                </c:pt>
                <c:pt idx="279">
                  <c:v>#N/A</c:v>
                </c:pt>
                <c:pt idx="280">
                  <c:v>#N/A</c:v>
                </c:pt>
                <c:pt idx="281">
                  <c:v>#N/A</c:v>
                </c:pt>
                <c:pt idx="282">
                  <c:v>#N/A</c:v>
                </c:pt>
                <c:pt idx="283">
                  <c:v>#N/A</c:v>
                </c:pt>
                <c:pt idx="284">
                  <c:v>472.34375090432536</c:v>
                </c:pt>
                <c:pt idx="285">
                  <c:v>#N/A</c:v>
                </c:pt>
                <c:pt idx="286">
                  <c:v>#N/A</c:v>
                </c:pt>
                <c:pt idx="287">
                  <c:v>#N/A</c:v>
                </c:pt>
                <c:pt idx="288">
                  <c:v>#N/A</c:v>
                </c:pt>
                <c:pt idx="289">
                  <c:v>#N/A</c:v>
                </c:pt>
                <c:pt idx="290">
                  <c:v>#N/A</c:v>
                </c:pt>
                <c:pt idx="291">
                  <c:v>#N/A</c:v>
                </c:pt>
                <c:pt idx="292">
                  <c:v>#N/A</c:v>
                </c:pt>
                <c:pt idx="293">
                  <c:v>#N/A</c:v>
                </c:pt>
                <c:pt idx="294">
                  <c:v>497.72589972938914</c:v>
                </c:pt>
                <c:pt idx="295">
                  <c:v>#N/A</c:v>
                </c:pt>
                <c:pt idx="296">
                  <c:v>#N/A</c:v>
                </c:pt>
                <c:pt idx="297">
                  <c:v>#N/A</c:v>
                </c:pt>
                <c:pt idx="298">
                  <c:v>#N/A</c:v>
                </c:pt>
                <c:pt idx="299">
                  <c:v>#N/A</c:v>
                </c:pt>
                <c:pt idx="300">
                  <c:v>#N/A</c:v>
                </c:pt>
                <c:pt idx="301">
                  <c:v>#N/A</c:v>
                </c:pt>
                <c:pt idx="302">
                  <c:v>#N/A</c:v>
                </c:pt>
                <c:pt idx="303">
                  <c:v>#N/A</c:v>
                </c:pt>
                <c:pt idx="304">
                  <c:v>522.65574380884027</c:v>
                </c:pt>
                <c:pt idx="305">
                  <c:v>#N/A</c:v>
                </c:pt>
                <c:pt idx="306">
                  <c:v>#N/A</c:v>
                </c:pt>
                <c:pt idx="307">
                  <c:v>#N/A</c:v>
                </c:pt>
                <c:pt idx="308">
                  <c:v>#N/A</c:v>
                </c:pt>
                <c:pt idx="309">
                  <c:v>#N/A</c:v>
                </c:pt>
                <c:pt idx="310">
                  <c:v>#N/A</c:v>
                </c:pt>
                <c:pt idx="311">
                  <c:v>#N/A</c:v>
                </c:pt>
                <c:pt idx="312">
                  <c:v>#N/A</c:v>
                </c:pt>
                <c:pt idx="313">
                  <c:v>#N/A</c:v>
                </c:pt>
                <c:pt idx="314">
                  <c:v>547.1580707869872</c:v>
                </c:pt>
                <c:pt idx="315">
                  <c:v>#N/A</c:v>
                </c:pt>
                <c:pt idx="316">
                  <c:v>#N/A</c:v>
                </c:pt>
                <c:pt idx="317">
                  <c:v>#N/A</c:v>
                </c:pt>
                <c:pt idx="318">
                  <c:v>#N/A</c:v>
                </c:pt>
                <c:pt idx="319">
                  <c:v>#N/A</c:v>
                </c:pt>
                <c:pt idx="320">
                  <c:v>#N/A</c:v>
                </c:pt>
                <c:pt idx="321">
                  <c:v>#N/A</c:v>
                </c:pt>
                <c:pt idx="322">
                  <c:v>#N/A</c:v>
                </c:pt>
                <c:pt idx="323">
                  <c:v>#N/A</c:v>
                </c:pt>
                <c:pt idx="324">
                  <c:v>571.19810257941197</c:v>
                </c:pt>
                <c:pt idx="325">
                  <c:v>#N/A</c:v>
                </c:pt>
                <c:pt idx="326">
                  <c:v>#N/A</c:v>
                </c:pt>
                <c:pt idx="327">
                  <c:v>#N/A</c:v>
                </c:pt>
                <c:pt idx="328">
                  <c:v>#N/A</c:v>
                </c:pt>
                <c:pt idx="329">
                  <c:v>#N/A</c:v>
                </c:pt>
                <c:pt idx="330">
                  <c:v>#N/A</c:v>
                </c:pt>
                <c:pt idx="331">
                  <c:v>#N/A</c:v>
                </c:pt>
                <c:pt idx="332">
                  <c:v>#N/A</c:v>
                </c:pt>
                <c:pt idx="333">
                  <c:v>#N/A</c:v>
                </c:pt>
                <c:pt idx="334">
                  <c:v>594.70163266568898</c:v>
                </c:pt>
                <c:pt idx="335">
                  <c:v>#N/A</c:v>
                </c:pt>
                <c:pt idx="336">
                  <c:v>#N/A</c:v>
                </c:pt>
                <c:pt idx="337">
                  <c:v>#N/A</c:v>
                </c:pt>
                <c:pt idx="338">
                  <c:v>#N/A</c:v>
                </c:pt>
                <c:pt idx="339">
                  <c:v>#N/A</c:v>
                </c:pt>
                <c:pt idx="340">
                  <c:v>#N/A</c:v>
                </c:pt>
                <c:pt idx="341">
                  <c:v>#N/A</c:v>
                </c:pt>
                <c:pt idx="342">
                  <c:v>#N/A</c:v>
                </c:pt>
                <c:pt idx="343">
                  <c:v>#N/A</c:v>
                </c:pt>
                <c:pt idx="344">
                  <c:v>617.57747667865215</c:v>
                </c:pt>
                <c:pt idx="345">
                  <c:v>#N/A</c:v>
                </c:pt>
                <c:pt idx="346">
                  <c:v>#N/A</c:v>
                </c:pt>
                <c:pt idx="347">
                  <c:v>#N/A</c:v>
                </c:pt>
                <c:pt idx="348">
                  <c:v>#N/A</c:v>
                </c:pt>
                <c:pt idx="349">
                  <c:v>#N/A</c:v>
                </c:pt>
                <c:pt idx="350">
                  <c:v>#N/A</c:v>
                </c:pt>
                <c:pt idx="351">
                  <c:v>#N/A</c:v>
                </c:pt>
                <c:pt idx="352">
                  <c:v>#N/A</c:v>
                </c:pt>
                <c:pt idx="353">
                  <c:v>#N/A</c:v>
                </c:pt>
                <c:pt idx="354">
                  <c:v>639.73287401516905</c:v>
                </c:pt>
                <c:pt idx="355">
                  <c:v>#N/A</c:v>
                </c:pt>
                <c:pt idx="356">
                  <c:v>#N/A</c:v>
                </c:pt>
                <c:pt idx="357">
                  <c:v>#N/A</c:v>
                </c:pt>
                <c:pt idx="358">
                  <c:v>#N/A</c:v>
                </c:pt>
                <c:pt idx="359">
                  <c:v>#N/A</c:v>
                </c:pt>
                <c:pt idx="360">
                  <c:v>#N/A</c:v>
                </c:pt>
                <c:pt idx="361">
                  <c:v>#N/A</c:v>
                </c:pt>
                <c:pt idx="362">
                  <c:v>#N/A</c:v>
                </c:pt>
                <c:pt idx="363">
                  <c:v>#N/A</c:v>
                </c:pt>
                <c:pt idx="364">
                  <c:v>661.08245367466463</c:v>
                </c:pt>
                <c:pt idx="365">
                  <c:v>#N/A</c:v>
                </c:pt>
                <c:pt idx="366">
                  <c:v>#N/A</c:v>
                </c:pt>
                <c:pt idx="367">
                  <c:v>#N/A</c:v>
                </c:pt>
                <c:pt idx="368">
                  <c:v>#N/A</c:v>
                </c:pt>
                <c:pt idx="369">
                  <c:v>#N/A</c:v>
                </c:pt>
                <c:pt idx="370">
                  <c:v>#N/A</c:v>
                </c:pt>
                <c:pt idx="371">
                  <c:v>#N/A</c:v>
                </c:pt>
                <c:pt idx="372">
                  <c:v>#N/A</c:v>
                </c:pt>
                <c:pt idx="373">
                  <c:v>#N/A</c:v>
                </c:pt>
                <c:pt idx="374">
                  <c:v>681.5532103344043</c:v>
                </c:pt>
                <c:pt idx="375">
                  <c:v>#N/A</c:v>
                </c:pt>
                <c:pt idx="376">
                  <c:v>#N/A</c:v>
                </c:pt>
                <c:pt idx="377">
                  <c:v>#N/A</c:v>
                </c:pt>
                <c:pt idx="378">
                  <c:v>#N/A</c:v>
                </c:pt>
                <c:pt idx="379">
                  <c:v>#N/A</c:v>
                </c:pt>
                <c:pt idx="380">
                  <c:v>#N/A</c:v>
                </c:pt>
                <c:pt idx="381">
                  <c:v>#N/A</c:v>
                </c:pt>
                <c:pt idx="382">
                  <c:v>#N/A</c:v>
                </c:pt>
                <c:pt idx="383">
                  <c:v>#N/A</c:v>
                </c:pt>
                <c:pt idx="384">
                  <c:v>701.08704302971296</c:v>
                </c:pt>
                <c:pt idx="385">
                  <c:v>#N/A</c:v>
                </c:pt>
                <c:pt idx="386">
                  <c:v>#N/A</c:v>
                </c:pt>
                <c:pt idx="387">
                  <c:v>#N/A</c:v>
                </c:pt>
                <c:pt idx="388">
                  <c:v>#N/A</c:v>
                </c:pt>
                <c:pt idx="389">
                  <c:v>#N/A</c:v>
                </c:pt>
                <c:pt idx="390">
                  <c:v>#N/A</c:v>
                </c:pt>
                <c:pt idx="391">
                  <c:v>#N/A</c:v>
                </c:pt>
                <c:pt idx="392">
                  <c:v>#N/A</c:v>
                </c:pt>
                <c:pt idx="393">
                  <c:v>#N/A</c:v>
                </c:pt>
                <c:pt idx="394">
                  <c:v>719.64169313927766</c:v>
                </c:pt>
                <c:pt idx="395">
                  <c:v>#N/A</c:v>
                </c:pt>
                <c:pt idx="396">
                  <c:v>#N/A</c:v>
                </c:pt>
                <c:pt idx="397">
                  <c:v>#N/A</c:v>
                </c:pt>
                <c:pt idx="398">
                  <c:v>#N/A</c:v>
                </c:pt>
                <c:pt idx="399">
                  <c:v>#N/A</c:v>
                </c:pt>
                <c:pt idx="400">
                  <c:v>#N/A</c:v>
                </c:pt>
                <c:pt idx="401">
                  <c:v>#N/A</c:v>
                </c:pt>
                <c:pt idx="402">
                  <c:v>#N/A</c:v>
                </c:pt>
                <c:pt idx="403">
                  <c:v>#N/A</c:v>
                </c:pt>
                <c:pt idx="404">
                  <c:v>737.19057601435111</c:v>
                </c:pt>
                <c:pt idx="405">
                  <c:v>#N/A</c:v>
                </c:pt>
                <c:pt idx="406">
                  <c:v>#N/A</c:v>
                </c:pt>
                <c:pt idx="407">
                  <c:v>#N/A</c:v>
                </c:pt>
                <c:pt idx="408">
                  <c:v>#N/A</c:v>
                </c:pt>
                <c:pt idx="409">
                  <c:v>#N/A</c:v>
                </c:pt>
                <c:pt idx="410">
                  <c:v>#N/A</c:v>
                </c:pt>
                <c:pt idx="411">
                  <c:v>#N/A</c:v>
                </c:pt>
                <c:pt idx="412">
                  <c:v>#N/A</c:v>
                </c:pt>
                <c:pt idx="413">
                  <c:v>#N/A</c:v>
                </c:pt>
                <c:pt idx="414">
                  <c:v>753.72184660432606</c:v>
                </c:pt>
                <c:pt idx="415">
                  <c:v>#N/A</c:v>
                </c:pt>
                <c:pt idx="416">
                  <c:v>#N/A</c:v>
                </c:pt>
                <c:pt idx="417">
                  <c:v>#N/A</c:v>
                </c:pt>
                <c:pt idx="418">
                  <c:v>#N/A</c:v>
                </c:pt>
                <c:pt idx="419">
                  <c:v>#N/A</c:v>
                </c:pt>
                <c:pt idx="420">
                  <c:v>#N/A</c:v>
                </c:pt>
                <c:pt idx="421">
                  <c:v>#N/A</c:v>
                </c:pt>
                <c:pt idx="422">
                  <c:v>#N/A</c:v>
                </c:pt>
                <c:pt idx="423">
                  <c:v>#N/A</c:v>
                </c:pt>
                <c:pt idx="424">
                  <c:v>769.23696081794662</c:v>
                </c:pt>
                <c:pt idx="425">
                  <c:v>#N/A</c:v>
                </c:pt>
                <c:pt idx="426">
                  <c:v>#N/A</c:v>
                </c:pt>
                <c:pt idx="427">
                  <c:v>#N/A</c:v>
                </c:pt>
                <c:pt idx="428">
                  <c:v>#N/A</c:v>
                </c:pt>
                <c:pt idx="429">
                  <c:v>#N/A</c:v>
                </c:pt>
                <c:pt idx="430">
                  <c:v>#N/A</c:v>
                </c:pt>
                <c:pt idx="431">
                  <c:v>#N/A</c:v>
                </c:pt>
                <c:pt idx="432">
                  <c:v>#N/A</c:v>
                </c:pt>
                <c:pt idx="433">
                  <c:v>#N/A</c:v>
                </c:pt>
                <c:pt idx="434">
                  <c:v>783.74894250608031</c:v>
                </c:pt>
                <c:pt idx="435">
                  <c:v>#N/A</c:v>
                </c:pt>
                <c:pt idx="436">
                  <c:v>#N/A</c:v>
                </c:pt>
                <c:pt idx="437">
                  <c:v>#N/A</c:v>
                </c:pt>
                <c:pt idx="438">
                  <c:v>#N/A</c:v>
                </c:pt>
                <c:pt idx="439">
                  <c:v>#N/A</c:v>
                </c:pt>
                <c:pt idx="440">
                  <c:v>#N/A</c:v>
                </c:pt>
                <c:pt idx="441">
                  <c:v>#N/A</c:v>
                </c:pt>
                <c:pt idx="442">
                  <c:v>#N/A</c:v>
                </c:pt>
                <c:pt idx="443">
                  <c:v>#N/A</c:v>
                </c:pt>
                <c:pt idx="444">
                  <c:v>797.28052294229121</c:v>
                </c:pt>
                <c:pt idx="445">
                  <c:v>#N/A</c:v>
                </c:pt>
                <c:pt idx="446">
                  <c:v>#N/A</c:v>
                </c:pt>
                <c:pt idx="447">
                  <c:v>#N/A</c:v>
                </c:pt>
                <c:pt idx="448">
                  <c:v>#N/A</c:v>
                </c:pt>
                <c:pt idx="449">
                  <c:v>#N/A</c:v>
                </c:pt>
                <c:pt idx="450">
                  <c:v>#N/A</c:v>
                </c:pt>
                <c:pt idx="451">
                  <c:v>#N/A</c:v>
                </c:pt>
                <c:pt idx="452">
                  <c:v>#N/A</c:v>
                </c:pt>
                <c:pt idx="453">
                  <c:v>#N/A</c:v>
                </c:pt>
                <c:pt idx="454">
                  <c:v>809.86228043503638</c:v>
                </c:pt>
                <c:pt idx="455">
                  <c:v>#N/A</c:v>
                </c:pt>
                <c:pt idx="456">
                  <c:v>#N/A</c:v>
                </c:pt>
                <c:pt idx="457">
                  <c:v>#N/A</c:v>
                </c:pt>
                <c:pt idx="458">
                  <c:v>#N/A</c:v>
                </c:pt>
                <c:pt idx="459">
                  <c:v>#N/A</c:v>
                </c:pt>
                <c:pt idx="460">
                  <c:v>#N/A</c:v>
                </c:pt>
                <c:pt idx="461">
                  <c:v>#N/A</c:v>
                </c:pt>
                <c:pt idx="462">
                  <c:v>#N/A</c:v>
                </c:pt>
                <c:pt idx="463">
                  <c:v>#N/A</c:v>
                </c:pt>
                <c:pt idx="464">
                  <c:v>821.53087193635326</c:v>
                </c:pt>
                <c:pt idx="465">
                  <c:v>#N/A</c:v>
                </c:pt>
                <c:pt idx="466">
                  <c:v>#N/A</c:v>
                </c:pt>
                <c:pt idx="467">
                  <c:v>#N/A</c:v>
                </c:pt>
                <c:pt idx="468">
                  <c:v>#N/A</c:v>
                </c:pt>
                <c:pt idx="469">
                  <c:v>#N/A</c:v>
                </c:pt>
                <c:pt idx="470">
                  <c:v>#N/A</c:v>
                </c:pt>
                <c:pt idx="471">
                  <c:v>#N/A</c:v>
                </c:pt>
                <c:pt idx="472">
                  <c:v>#N/A</c:v>
                </c:pt>
                <c:pt idx="473">
                  <c:v>#N/A</c:v>
                </c:pt>
                <c:pt idx="474">
                  <c:v>832.32741720731042</c:v>
                </c:pt>
                <c:pt idx="475">
                  <c:v>#N/A</c:v>
                </c:pt>
                <c:pt idx="476">
                  <c:v>#N/A</c:v>
                </c:pt>
                <c:pt idx="477">
                  <c:v>#N/A</c:v>
                </c:pt>
                <c:pt idx="478">
                  <c:v>#N/A</c:v>
                </c:pt>
                <c:pt idx="479">
                  <c:v>#N/A</c:v>
                </c:pt>
                <c:pt idx="480">
                  <c:v>#N/A</c:v>
                </c:pt>
                <c:pt idx="481">
                  <c:v>#N/A</c:v>
                </c:pt>
                <c:pt idx="482">
                  <c:v>#N/A</c:v>
                </c:pt>
                <c:pt idx="483">
                  <c:v>#N/A</c:v>
                </c:pt>
                <c:pt idx="484">
                  <c:v>842.29607012840756</c:v>
                </c:pt>
                <c:pt idx="485">
                  <c:v>#N/A</c:v>
                </c:pt>
                <c:pt idx="486">
                  <c:v>#N/A</c:v>
                </c:pt>
                <c:pt idx="487">
                  <c:v>#N/A</c:v>
                </c:pt>
                <c:pt idx="488">
                  <c:v>#N/A</c:v>
                </c:pt>
                <c:pt idx="489">
                  <c:v>#N/A</c:v>
                </c:pt>
                <c:pt idx="490">
                  <c:v>#N/A</c:v>
                </c:pt>
                <c:pt idx="491">
                  <c:v>#N/A</c:v>
                </c:pt>
                <c:pt idx="492">
                  <c:v>#N/A</c:v>
                </c:pt>
                <c:pt idx="493">
                  <c:v>#N/A</c:v>
                </c:pt>
                <c:pt idx="494">
                  <c:v>851.48279141466583</c:v>
                </c:pt>
                <c:pt idx="495">
                  <c:v>#N/A</c:v>
                </c:pt>
                <c:pt idx="496">
                  <c:v>#N/A</c:v>
                </c:pt>
                <c:pt idx="497">
                  <c:v>#N/A</c:v>
                </c:pt>
                <c:pt idx="498">
                  <c:v>#N/A</c:v>
                </c:pt>
                <c:pt idx="499">
                  <c:v>#N/A</c:v>
                </c:pt>
                <c:pt idx="500">
                  <c:v>#N/A</c:v>
                </c:pt>
                <c:pt idx="501">
                  <c:v>#N/A</c:v>
                </c:pt>
                <c:pt idx="502">
                  <c:v>#N/A</c:v>
                </c:pt>
                <c:pt idx="503">
                  <c:v>#N/A</c:v>
                </c:pt>
                <c:pt idx="504">
                  <c:v>859.93432206528962</c:v>
                </c:pt>
                <c:pt idx="505">
                  <c:v>859.93432206528962</c:v>
                </c:pt>
                <c:pt idx="506">
                  <c:v>859.93432206528962</c:v>
                </c:pt>
                <c:pt idx="507">
                  <c:v>859.93432206528962</c:v>
                </c:pt>
                <c:pt idx="508">
                  <c:v>859.93432206528962</c:v>
                </c:pt>
                <c:pt idx="509">
                  <c:v>859.93432206528962</c:v>
                </c:pt>
                <c:pt idx="510">
                  <c:v>859.93432206528962</c:v>
                </c:pt>
                <c:pt idx="511">
                  <c:v>859.93432206528962</c:v>
                </c:pt>
                <c:pt idx="512">
                  <c:v>859.93432206528962</c:v>
                </c:pt>
                <c:pt idx="513">
                  <c:v>859.93432206528962</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1442.5445447827758</c:v>
                </c:pt>
                <c:pt idx="300">
                  <c:v>1442.5936898166644</c:v>
                </c:pt>
                <c:pt idx="301">
                  <c:v>1442.544651054299</c:v>
                </c:pt>
                <c:pt idx="302">
                  <c:v>1442.3975956226468</c:v>
                </c:pt>
                <c:pt idx="303">
                  <c:v>1442.152690187849</c:v>
                </c:pt>
                <c:pt idx="304">
                  <c:v>1441.8101017368022</c:v>
                </c:pt>
                <c:pt idx="305">
                  <c:v>1441.3699983440836</c:v>
                </c:pt>
                <c:pt idx="306">
                  <c:v>1440.8325499186515</c:v>
                </c:pt>
                <c:pt idx="307">
                  <c:v>1440.1979289251433</c:v>
                </c:pt>
                <c:pt idx="308">
                  <c:v>1439.4663110751492</c:v>
                </c:pt>
                <c:pt idx="309">
                  <c:v>1438.6378759844947</c:v>
                </c:pt>
                <c:pt idx="310">
                  <c:v>1437.7128077933082</c:v>
                </c:pt>
                <c:pt idx="311">
                  <c:v>1436.6912957464226</c:v>
                </c:pt>
                <c:pt idx="312">
                  <c:v>1435.5735347324276</c:v>
                </c:pt>
                <c:pt idx="313">
                  <c:v>1434.3597257804295</c:v>
                </c:pt>
                <c:pt idx="314">
                  <c:v>1433.0500765142499</c:v>
                </c:pt>
                <c:pt idx="315">
                  <c:v>1431.6448015643894</c:v>
                </c:pt>
                <c:pt idx="316">
                  <c:v>1430.1441229385914</c:v>
                </c:pt>
                <c:pt idx="317">
                  <c:v>1428.5482703522539</c:v>
                </c:pt>
                <c:pt idx="318">
                  <c:v>1426.8574815202578</c:v>
                </c:pt>
                <c:pt idx="319">
                  <c:v>1425.0720024120144</c:v>
                </c:pt>
                <c:pt idx="320">
                  <c:v>1423.1920874716957</c:v>
                </c:pt>
                <c:pt idx="321">
                  <c:v>1421.2179998056954</c:v>
                </c:pt>
                <c:pt idx="322">
                  <c:v>1419.15001133941</c:v>
                </c:pt>
                <c:pt idx="323">
                  <c:v>1416.9884029454117</c:v>
                </c:pt>
                <c:pt idx="324">
                  <c:v>1414.7334645450439</c:v>
                </c:pt>
                <c:pt idx="325">
                  <c:v>1412.3854951853918</c:v>
                </c:pt>
                <c:pt idx="326">
                  <c:v>1409.9448030934952</c:v>
                </c:pt>
                <c:pt idx="327">
                  <c:v>1407.4117057095641</c:v>
                </c:pt>
                <c:pt idx="328">
                  <c:v>1404.7865297008482</c:v>
                </c:pt>
                <c:pt idx="329">
                  <c:v>1402.0696109577009</c:v>
                </c:pt>
                <c:pt idx="330">
                  <c:v>1399.2612945732644</c:v>
                </c:pt>
                <c:pt idx="331">
                  <c:v>1396.3619348080977</c:v>
                </c:pt>
                <c:pt idx="332">
                  <c:v>1393.37189504096</c:v>
                </c:pt>
                <c:pt idx="333">
                  <c:v>1390.2915477068714</c:v>
                </c:pt>
                <c:pt idx="334">
                  <c:v>1387.1212742234734</c:v>
                </c:pt>
                <c:pt idx="335">
                  <c:v>1383.861464906633</c:v>
                </c:pt>
                <c:pt idx="336">
                  <c:v>1380.5125188761538</c:v>
                </c:pt>
                <c:pt idx="337">
                  <c:v>1377.0748439523843</c:v>
                </c:pt>
                <c:pt idx="338">
                  <c:v>1373.5488565444537</c:v>
                </c:pt>
                <c:pt idx="339">
                  <c:v>1369.9349815307994</c:v>
                </c:pt>
                <c:pt idx="340">
                  <c:v>1366.2336521326044</c:v>
                </c:pt>
                <c:pt idx="341">
                  <c:v>1362.44530978071</c:v>
                </c:pt>
                <c:pt idx="342">
                  <c:v>1358.570403976526</c:v>
                </c:pt>
                <c:pt idx="343">
                  <c:v>1354.6093921474248</c:v>
                </c:pt>
                <c:pt idx="344">
                  <c:v>1350.5627394970677</c:v>
                </c:pt>
                <c:pt idx="345">
                  <c:v>1346.4309188510802</c:v>
                </c:pt>
                <c:pt idx="346">
                  <c:v>1342.2144104984673</c:v>
                </c:pt>
                <c:pt idx="347">
                  <c:v>1337.9137020291323</c:v>
                </c:pt>
                <c:pt idx="348">
                  <c:v>1333.529288167839</c:v>
                </c:pt>
                <c:pt idx="349">
                  <c:v>1329.0616706049386</c:v>
                </c:pt>
                <c:pt idx="350">
                  <c:v>1324.511357824163</c:v>
                </c:pt>
                <c:pt idx="351">
                  <c:v>1319.8788649277687</c:v>
                </c:pt>
                <c:pt idx="352">
                  <c:v>1315.1647134593006</c:v>
                </c:pt>
                <c:pt idx="353">
                  <c:v>1310.3694312242317</c:v>
                </c:pt>
                <c:pt idx="354">
                  <c:v>1305.4935521087214</c:v>
                </c:pt>
                <c:pt idx="355">
                  <c:v>1300.5376158967226</c:v>
                </c:pt>
                <c:pt idx="356">
                  <c:v>1295.5021680856598</c:v>
                </c:pt>
                <c:pt idx="357">
                  <c:v>1290.3877597008868</c:v>
                </c:pt>
                <c:pt idx="358">
                  <c:v>1285.1949471091273</c:v>
                </c:pt>
                <c:pt idx="359">
                  <c:v>1279.9242918310899</c:v>
                </c:pt>
                <c:pt idx="360">
                  <c:v>1274.5763603534456</c:v>
                </c:pt>
                <c:pt idx="361">
                  <c:v>1269.1517239403402</c:v>
                </c:pt>
                <c:pt idx="362">
                  <c:v>1263.6509584446194</c:v>
                </c:pt>
                <c:pt idx="363">
                  <c:v>1258.0746441189256</c:v>
                </c:pt>
                <c:pt idx="364">
                  <c:v>1252.4233654268257</c:v>
                </c:pt>
                <c:pt idx="365">
                  <c:v>1246.697710854125</c:v>
                </c:pt>
                <c:pt idx="366">
                  <c:v>1240.8982727205087</c:v>
                </c:pt>
                <c:pt idx="367">
                  <c:v>1235.0256469916567</c:v>
                </c:pt>
                <c:pt idx="368">
                  <c:v>1229.080433091965</c:v>
                </c:pt>
                <c:pt idx="369">
                  <c:v>1223.063233718005</c:v>
                </c:pt>
                <c:pt idx="370">
                  <c:v>1216.9746546528461</c:v>
                </c:pt>
                <c:pt idx="371">
                  <c:v>1210.8153045813647</c:v>
                </c:pt>
                <c:pt idx="372">
                  <c:v>1204.5857949066524</c:v>
                </c:pt>
                <c:pt idx="373">
                  <c:v>1198.2867395676401</c:v>
                </c:pt>
                <c:pt idx="374">
                  <c:v>1191.9187548580405</c:v>
                </c:pt>
                <c:pt idx="375">
                  <c:v>1185.482459246716</c:v>
                </c:pt>
                <c:pt idx="376">
                  <c:v>1178.9784731995692</c:v>
                </c:pt>
                <c:pt idx="377">
                  <c:v>1172.4074190030512</c:v>
                </c:pt>
                <c:pt idx="378">
                  <c:v>1165.7699205893775</c:v>
                </c:pt>
                <c:pt idx="379">
                  <c:v>1159.0666033635393</c:v>
                </c:pt>
                <c:pt idx="380">
                  <c:v>1152.2980940321931</c:v>
                </c:pt>
                <c:pt idx="381">
                  <c:v>1145.4650204345048</c:v>
                </c:pt>
                <c:pt idx="382">
                  <c:v>1138.5680113750268</c:v>
                </c:pt>
                <c:pt idx="383">
                  <c:v>1131.6076964586764</c:v>
                </c:pt>
                <c:pt idx="384">
                  <c:v>1124.5847059278835</c:v>
                </c:pt>
                <c:pt idx="385">
                  <c:v>1117.499670501973</c:v>
                </c:pt>
                <c:pt idx="386">
                  <c:v>1110.3532212188388</c:v>
                </c:pt>
                <c:pt idx="387">
                  <c:v>1103.1459892789694</c:v>
                </c:pt>
                <c:pt idx="388">
                  <c:v>1095.8786058918749</c:v>
                </c:pt>
                <c:pt idx="389">
                  <c:v>1088.5517021249675</c:v>
                </c:pt>
                <c:pt idx="390">
                  <c:v>1081.1659087549401</c:v>
                </c:pt>
                <c:pt idx="391">
                  <c:v>1073.721856121686</c:v>
                </c:pt>
                <c:pt idx="392">
                  <c:v>1066.2201739847999</c:v>
                </c:pt>
                <c:pt idx="393">
                  <c:v>1058.6614913826966</c:v>
                </c:pt>
                <c:pt idx="394">
                  <c:v>1051.0464364943791</c:v>
                </c:pt>
                <c:pt idx="395">
                  <c:v>1043.3756365038878</c:v>
                </c:pt>
                <c:pt idx="396">
                  <c:v>1035.6497174674569</c:v>
                </c:pt>
                <c:pt idx="397">
                  <c:v>1027.8693041834028</c:v>
                </c:pt>
                <c:pt idx="398">
                  <c:v>1020.0350200647654</c:v>
                </c:pt>
                <c:pt idx="399">
                  <c:v>1012.1474870147194</c:v>
                </c:pt>
                <c:pt idx="400">
                  <c:v>1004.2073253047741</c:v>
                </c:pt>
                <c:pt idx="401">
                  <c:v>996.21515345577143</c:v>
                </c:pt>
                <c:pt idx="402">
                  <c:v>988.17158812169441</c:v>
                </c:pt>
                <c:pt idx="403">
                  <c:v>980.07724397629318</c:v>
                </c:pt>
                <c:pt idx="404">
                  <c:v>971.93273360253397</c:v>
                </c:pt>
                <c:pt idx="405">
                  <c:v>963.738667384873</c:v>
                </c:pt>
                <c:pt idx="406">
                  <c:v>955.49565340435743</c:v>
                </c:pt>
                <c:pt idx="407">
                  <c:v>947.20429733654953</c:v>
                </c:pt>
                <c:pt idx="408">
                  <c:v>938.86520235227169</c:v>
                </c:pt>
                <c:pt idx="409">
                  <c:v>930.47896902116486</c:v>
                </c:pt>
                <c:pt idx="410">
                  <c:v>922.04619521805307</c:v>
                </c:pt>
                <c:pt idx="411">
                  <c:v>913.56747603210374</c:v>
                </c:pt>
                <c:pt idx="412">
                  <c:v>905.04340367877069</c:v>
                </c:pt>
                <c:pt idx="413">
                  <c:v>896.47456741450696</c:v>
                </c:pt>
                <c:pt idx="414">
                  <c:v>887.86155345423106</c:v>
                </c:pt>
                <c:pt idx="415">
                  <c:v>879.20494489152975</c:v>
                </c:pt>
                <c:pt idx="416">
                  <c:v>870.50532162157742</c:v>
                </c:pt>
                <c:pt idx="417">
                  <c:v>861.76326026675201</c:v>
                </c:pt>
                <c:pt idx="418">
                  <c:v>852.97933410492544</c:v>
                </c:pt>
                <c:pt idx="419">
                  <c:v>844.15411300040421</c:v>
                </c:pt>
                <c:pt idx="420">
                  <c:v>835.28816333749614</c:v>
                </c:pt>
                <c:pt idx="421">
                  <c:v>826.38204795667639</c:v>
                </c:pt>
                <c:pt idx="422">
                  <c:v>817.43632609332553</c:v>
                </c:pt>
                <c:pt idx="423">
                  <c:v>808.45155331901128</c:v>
                </c:pt>
                <c:pt idx="424">
                  <c:v>799.42828148528372</c:v>
                </c:pt>
                <c:pt idx="425">
                  <c:v>790.36705866995362</c:v>
                </c:pt>
                <c:pt idx="426">
                  <c:v>781.26842912582231</c:v>
                </c:pt>
                <c:pt idx="427">
                  <c:v>772.13293323183018</c:v>
                </c:pt>
                <c:pt idx="428">
                  <c:v>762.96110744659029</c:v>
                </c:pt>
                <c:pt idx="429">
                  <c:v>753.75348426427365</c:v>
                </c:pt>
                <c:pt idx="430">
                  <c:v>744.51059217281011</c:v>
                </c:pt>
                <c:pt idx="431">
                  <c:v>735.23295561437033</c:v>
                </c:pt>
                <c:pt idx="432">
                  <c:v>725.92109494809176</c:v>
                </c:pt>
                <c:pt idx="433">
                  <c:v>716.5755264150124</c:v>
                </c:pt>
                <c:pt idx="434">
                  <c:v>707.1967621051748</c:v>
                </c:pt>
                <c:pt idx="435">
                  <c:v>697.78530992686262</c:v>
                </c:pt>
                <c:pt idx="436">
                  <c:v>688.3416735779316</c:v>
                </c:pt>
                <c:pt idx="437">
                  <c:v>678.86635251919677</c:v>
                </c:pt>
                <c:pt idx="438">
                  <c:v>669.35984194983632</c:v>
                </c:pt>
                <c:pt idx="439">
                  <c:v>659.82263278477387</c:v>
                </c:pt>
                <c:pt idx="440">
                  <c:v>650.25521163399924</c:v>
                </c:pt>
                <c:pt idx="441">
                  <c:v>640.65806078378887</c:v>
                </c:pt>
                <c:pt idx="442">
                  <c:v>631.03165817978595</c:v>
                </c:pt>
                <c:pt idx="443">
                  <c:v>621.37647741190028</c:v>
                </c:pt>
                <c:pt idx="444">
                  <c:v>611.69298770098862</c:v>
                </c:pt>
                <c:pt idx="445">
                  <c:v>601.98165388727568</c:v>
                </c:pt>
                <c:pt idx="446">
                  <c:v>592.24293642047598</c:v>
                </c:pt>
                <c:pt idx="447">
                  <c:v>582.47729135157647</c:v>
                </c:pt>
                <c:pt idx="448">
                  <c:v>572.68517032624118</c:v>
                </c:pt>
                <c:pt idx="449">
                  <c:v>562.86702057979755</c:v>
                </c:pt>
                <c:pt idx="450">
                  <c:v>553.02328493376558</c:v>
                </c:pt>
                <c:pt idx="451">
                  <c:v>543.15440179389088</c:v>
                </c:pt>
                <c:pt idx="452">
                  <c:v>533.2608051496419</c:v>
                </c:pt>
                <c:pt idx="453">
                  <c:v>523.34292457513322</c:v>
                </c:pt>
                <c:pt idx="454">
                  <c:v>513.40118523143667</c:v>
                </c:pt>
                <c:pt idx="455">
                  <c:v>503.43600787024099</c:v>
                </c:pt>
                <c:pt idx="456">
                  <c:v>493.44780883882385</c:v>
                </c:pt>
                <c:pt idx="457">
                  <c:v>483.43700008629708</c:v>
                </c:pt>
                <c:pt idx="458">
                  <c:v>473.40398917108882</c:v>
                </c:pt>
                <c:pt idx="459">
                  <c:v>463.34917926962555</c:v>
                </c:pt>
                <c:pt idx="460">
                  <c:v>453.27296918617742</c:v>
                </c:pt>
                <c:pt idx="461">
                  <c:v>443.17575336383118</c:v>
                </c:pt>
                <c:pt idx="462">
                  <c:v>433.05792189655455</c:v>
                </c:pt>
                <c:pt idx="463">
                  <c:v>422.91986054231728</c:v>
                </c:pt>
                <c:pt idx="464">
                  <c:v>412.76195073723397</c:v>
                </c:pt>
                <c:pt idx="465">
                  <c:v>402.58456961069436</c:v>
                </c:pt>
                <c:pt idx="466">
                  <c:v>392.38809000144704</c:v>
                </c:pt>
                <c:pt idx="467">
                  <c:v>382.17288047460386</c:v>
                </c:pt>
                <c:pt idx="468">
                  <c:v>371.93930533953136</c:v>
                </c:pt>
                <c:pt idx="469">
                  <c:v>361.68772466859747</c:v>
                </c:pt>
                <c:pt idx="470">
                  <c:v>351.41849431674126</c:v>
                </c:pt>
                <c:pt idx="471">
                  <c:v>341.13196594183466</c:v>
                </c:pt>
                <c:pt idx="472">
                  <c:v>330.82848702580509</c:v>
                </c:pt>
                <c:pt idx="473">
                  <c:v>320.50840089648875</c:v>
                </c:pt>
                <c:pt idx="474">
                  <c:v>310.1720467501849</c:v>
                </c:pt>
                <c:pt idx="475">
                  <c:v>299.81975967488199</c:v>
                </c:pt>
                <c:pt idx="476">
                  <c:v>289.45187067412644</c:v>
                </c:pt>
                <c:pt idx="477">
                  <c:v>279.06870669150641</c:v>
                </c:pt>
                <c:pt idx="478">
                  <c:v>268.67059063572293</c:v>
                </c:pt>
                <c:pt idx="479">
                  <c:v>258.25784140622102</c:v>
                </c:pt>
                <c:pt idx="480">
                  <c:v>247.83077391935421</c:v>
                </c:pt>
                <c:pt idx="481">
                  <c:v>237.38969913505713</c:v>
                </c:pt>
                <c:pt idx="482">
                  <c:v>226.9349240839999</c:v>
                </c:pt>
                <c:pt idx="483">
                  <c:v>216.46675189519999</c:v>
                </c:pt>
                <c:pt idx="484">
                  <c:v>205.98548182406697</c:v>
                </c:pt>
                <c:pt idx="485">
                  <c:v>195.49140928085637</c:v>
                </c:pt>
                <c:pt idx="486">
                  <c:v>184.98482585950941</c:v>
                </c:pt>
                <c:pt idx="487">
                  <c:v>174.4660193668559</c:v>
                </c:pt>
                <c:pt idx="488">
                  <c:v>163.93527385215796</c:v>
                </c:pt>
                <c:pt idx="489">
                  <c:v>153.3928696369731</c:v>
                </c:pt>
                <c:pt idx="490">
                  <c:v>142.83908334531543</c:v>
                </c:pt>
                <c:pt idx="491">
                  <c:v>132.27418793409421</c:v>
                </c:pt>
                <c:pt idx="492">
                  <c:v>121.69845272381002</c:v>
                </c:pt>
                <c:pt idx="493">
                  <c:v>111.1121434294886</c:v>
                </c:pt>
                <c:pt idx="494">
                  <c:v>100.51552219183344</c:v>
                </c:pt>
                <c:pt idx="495">
                  <c:v>89.908847608578654</c:v>
                </c:pt>
                <c:pt idx="496">
                  <c:v>79.292374766023812</c:v>
                </c:pt>
                <c:pt idx="497">
                  <c:v>68.666355270733391</c:v>
                </c:pt>
                <c:pt idx="498">
                  <c:v>58.031037281383604</c:v>
                </c:pt>
                <c:pt idx="499">
                  <c:v>47.386665540740076</c:v>
                </c:pt>
                <c:pt idx="500">
                  <c:v>36.733481407750162</c:v>
                </c:pt>
                <c:pt idx="501">
                  <c:v>26.071722889734346</c:v>
                </c:pt>
                <c:pt idx="502">
                  <c:v>15.401624674661377</c:v>
                </c:pt>
                <c:pt idx="503">
                  <c:v>4.7234181634925037</c:v>
                </c:pt>
                <c:pt idx="504">
                  <c:v>-5.9626684974195321</c:v>
                </c:pt>
                <c:pt idx="505">
                  <c:v>-5.9733584712953096</c:v>
                </c:pt>
                <c:pt idx="506">
                  <c:v>-5.9840484527145419</c:v>
                </c:pt>
                <c:pt idx="507">
                  <c:v>-5.9947384416770095</c:v>
                </c:pt>
                <c:pt idx="508">
                  <c:v>-6.0054284381824923</c:v>
                </c:pt>
                <c:pt idx="509">
                  <c:v>-6.0161184422307707</c:v>
                </c:pt>
                <c:pt idx="510">
                  <c:v>-6.0268084538216247</c:v>
                </c:pt>
                <c:pt idx="511">
                  <c:v>-6.0374984729548347</c:v>
                </c:pt>
                <c:pt idx="512">
                  <c:v>-6.0481884996301805</c:v>
                </c:pt>
                <c:pt idx="513">
                  <c:v>-6.0588785338474418</c:v>
                </c:pt>
                <c:pt idx="514">
                  <c:v>-6.0695685756063993</c:v>
                </c:pt>
                <c:pt idx="515">
                  <c:v>-6.0802586249068336</c:v>
                </c:pt>
                <c:pt idx="516">
                  <c:v>-6.0909486817485243</c:v>
                </c:pt>
                <c:pt idx="517">
                  <c:v>-6.1016387461312513</c:v>
                </c:pt>
                <c:pt idx="518">
                  <c:v>-6.1123288180547952</c:v>
                </c:pt>
                <c:pt idx="519">
                  <c:v>-6.1230188975189366</c:v>
                </c:pt>
                <c:pt idx="520">
                  <c:v>-6.1337089845234551</c:v>
                </c:pt>
                <c:pt idx="521">
                  <c:v>-6.1443990790681307</c:v>
                </c:pt>
                <c:pt idx="522">
                  <c:v>-6.1550891811527437</c:v>
                </c:pt>
                <c:pt idx="523">
                  <c:v>-6.165779290777075</c:v>
                </c:pt>
                <c:pt idx="524">
                  <c:v>-6.1764694079409042</c:v>
                </c:pt>
                <c:pt idx="525">
                  <c:v>-6.187159532644011</c:v>
                </c:pt>
                <c:pt idx="526">
                  <c:v>-6.1978496648861761</c:v>
                </c:pt>
                <c:pt idx="527">
                  <c:v>-6.20853980466718</c:v>
                </c:pt>
                <c:pt idx="528">
                  <c:v>-6.2192299519868026</c:v>
                </c:pt>
                <c:pt idx="529">
                  <c:v>-6.2299201068448244</c:v>
                </c:pt>
                <c:pt idx="530">
                  <c:v>-6.2406102692410252</c:v>
                </c:pt>
                <c:pt idx="531">
                  <c:v>-6.2513004391751847</c:v>
                </c:pt>
                <c:pt idx="532">
                  <c:v>-6.2619906166470845</c:v>
                </c:pt>
                <c:pt idx="533">
                  <c:v>-6.2726808016565032</c:v>
                </c:pt>
                <c:pt idx="534">
                  <c:v>-6.2833709942032225</c:v>
                </c:pt>
                <c:pt idx="535">
                  <c:v>-6.2940611942870222</c:v>
                </c:pt>
                <c:pt idx="536">
                  <c:v>-6.3047514019076818</c:v>
                </c:pt>
                <c:pt idx="537">
                  <c:v>-6.3154416170649821</c:v>
                </c:pt>
                <c:pt idx="538">
                  <c:v>-6.3261318397587036</c:v>
                </c:pt>
                <c:pt idx="539">
                  <c:v>-6.3368220699886262</c:v>
                </c:pt>
                <c:pt idx="540">
                  <c:v>-6.3475123077545303</c:v>
                </c:pt>
                <c:pt idx="541">
                  <c:v>-6.3582025530561959</c:v>
                </c:pt>
                <c:pt idx="542">
                  <c:v>-6.3688928058934033</c:v>
                </c:pt>
                <c:pt idx="543">
                  <c:v>-6.3795830662659325</c:v>
                </c:pt>
                <c:pt idx="544">
                  <c:v>-6.390273334173564</c:v>
                </c:pt>
                <c:pt idx="545">
                  <c:v>-6.4009636096160785</c:v>
                </c:pt>
                <c:pt idx="546">
                  <c:v>-6.4116538925932556</c:v>
                </c:pt>
                <c:pt idx="547">
                  <c:v>-6.422344183104876</c:v>
                </c:pt>
                <c:pt idx="548">
                  <c:v>-6.4330344811507194</c:v>
                </c:pt>
                <c:pt idx="549">
                  <c:v>-6.4437247867305665</c:v>
                </c:pt>
                <c:pt idx="550">
                  <c:v>-6.4544150998441978</c:v>
                </c:pt>
                <c:pt idx="551">
                  <c:v>-6.4651054204913931</c:v>
                </c:pt>
                <c:pt idx="552">
                  <c:v>-6.4757957486719331</c:v>
                </c:pt>
                <c:pt idx="553">
                  <c:v>-6.4864860843855974</c:v>
                </c:pt>
                <c:pt idx="554">
                  <c:v>-6.4971764276321666</c:v>
                </c:pt>
                <c:pt idx="555">
                  <c:v>-6.5078667784114215</c:v>
                </c:pt>
                <c:pt idx="556">
                  <c:v>-6.5185571367231416</c:v>
                </c:pt>
                <c:pt idx="557">
                  <c:v>-6.5292475025671077</c:v>
                </c:pt>
                <c:pt idx="558">
                  <c:v>-6.5399378759430995</c:v>
                </c:pt>
                <c:pt idx="559">
                  <c:v>-6.5506282568508984</c:v>
                </c:pt>
                <c:pt idx="560">
                  <c:v>-6.5613186452902843</c:v>
                </c:pt>
                <c:pt idx="561">
                  <c:v>-6.5720090412610368</c:v>
                </c:pt>
                <c:pt idx="562">
                  <c:v>-6.5826994447629366</c:v>
                </c:pt>
                <c:pt idx="563">
                  <c:v>-6.5933898557957642</c:v>
                </c:pt>
                <c:pt idx="564">
                  <c:v>-6.6040802743592995</c:v>
                </c:pt>
                <c:pt idx="565">
                  <c:v>-6.6147707004533229</c:v>
                </c:pt>
                <c:pt idx="566">
                  <c:v>-6.6254611340776153</c:v>
                </c:pt>
                <c:pt idx="567">
                  <c:v>-6.6361515752319571</c:v>
                </c:pt>
                <c:pt idx="568">
                  <c:v>-6.6468420239161281</c:v>
                </c:pt>
                <c:pt idx="569">
                  <c:v>-6.6575324801299081</c:v>
                </c:pt>
                <c:pt idx="570">
                  <c:v>-6.6682229438730785</c:v>
                </c:pt>
                <c:pt idx="571">
                  <c:v>-6.678913415145419</c:v>
                </c:pt>
                <c:pt idx="572">
                  <c:v>-6.6896038939467104</c:v>
                </c:pt>
                <c:pt idx="573">
                  <c:v>-6.7002943802767323</c:v>
                </c:pt>
                <c:pt idx="574">
                  <c:v>-6.7109848741352653</c:v>
                </c:pt>
                <c:pt idx="575">
                  <c:v>-6.7216753755220902</c:v>
                </c:pt>
                <c:pt idx="576">
                  <c:v>-6.7323658844369874</c:v>
                </c:pt>
                <c:pt idx="577">
                  <c:v>-6.7430564008797367</c:v>
                </c:pt>
                <c:pt idx="578">
                  <c:v>-6.7537469248501187</c:v>
                </c:pt>
                <c:pt idx="579">
                  <c:v>-6.7644374563479142</c:v>
                </c:pt>
                <c:pt idx="580">
                  <c:v>-6.7751279953729027</c:v>
                </c:pt>
                <c:pt idx="581">
                  <c:v>-6.7858185419248649</c:v>
                </c:pt>
                <c:pt idx="582">
                  <c:v>-6.7965090960035814</c:v>
                </c:pt>
                <c:pt idx="583">
                  <c:v>-6.8071996576088321</c:v>
                </c:pt>
                <c:pt idx="584">
                  <c:v>-6.8178902267403982</c:v>
                </c:pt>
                <c:pt idx="585">
                  <c:v>-6.8285808033980588</c:v>
                </c:pt>
                <c:pt idx="586">
                  <c:v>-6.8392713875815954</c:v>
                </c:pt>
                <c:pt idx="587">
                  <c:v>-6.8499619792907884</c:v>
                </c:pt>
                <c:pt idx="588">
                  <c:v>-6.8606525785254178</c:v>
                </c:pt>
                <c:pt idx="589">
                  <c:v>-6.871343185285264</c:v>
                </c:pt>
                <c:pt idx="590">
                  <c:v>-6.8820337995701069</c:v>
                </c:pt>
                <c:pt idx="591">
                  <c:v>-6.8927244213797279</c:v>
                </c:pt>
                <c:pt idx="592">
                  <c:v>-6.9034150507139067</c:v>
                </c:pt>
                <c:pt idx="593">
                  <c:v>-6.9141056875724241</c:v>
                </c:pt>
                <c:pt idx="594">
                  <c:v>-6.9247963319550605</c:v>
                </c:pt>
                <c:pt idx="595">
                  <c:v>-6.9354869838615958</c:v>
                </c:pt>
                <c:pt idx="596">
                  <c:v>-6.9461776432918105</c:v>
                </c:pt>
                <c:pt idx="597">
                  <c:v>-6.9568683102454854</c:v>
                </c:pt>
                <c:pt idx="598">
                  <c:v>-6.9675589847224009</c:v>
                </c:pt>
                <c:pt idx="599">
                  <c:v>-6.9782496667223368</c:v>
                </c:pt>
                <c:pt idx="600">
                  <c:v>-6.9889403562450747</c:v>
                </c:pt>
                <c:pt idx="601">
                  <c:v>-6.9996310532903943</c:v>
                </c:pt>
                <c:pt idx="602">
                  <c:v>-7.0103217578580761</c:v>
                </c:pt>
                <c:pt idx="603">
                  <c:v>-7.0210124699479</c:v>
                </c:pt>
                <c:pt idx="604">
                  <c:v>-7.0317031895596473</c:v>
                </c:pt>
                <c:pt idx="605">
                  <c:v>-7.042393916693098</c:v>
                </c:pt>
                <c:pt idx="606">
                  <c:v>-7.0530846513480325</c:v>
                </c:pt>
                <c:pt idx="607">
                  <c:v>-7.0637753935242316</c:v>
                </c:pt>
                <c:pt idx="608">
                  <c:v>-7.0744661432214757</c:v>
                </c:pt>
                <c:pt idx="609">
                  <c:v>-7.0851569004395447</c:v>
                </c:pt>
                <c:pt idx="610">
                  <c:v>-7.0958476651782192</c:v>
                </c:pt>
                <c:pt idx="611">
                  <c:v>-7.1065384374372806</c:v>
                </c:pt>
                <c:pt idx="612">
                  <c:v>-7.1172292172165088</c:v>
                </c:pt>
                <c:pt idx="613">
                  <c:v>-7.1279200045156834</c:v>
                </c:pt>
                <c:pt idx="614">
                  <c:v>-7.138610799334586</c:v>
                </c:pt>
                <c:pt idx="615">
                  <c:v>-7.1493016016729962</c:v>
                </c:pt>
                <c:pt idx="616">
                  <c:v>-7.1599924115306957</c:v>
                </c:pt>
                <c:pt idx="617">
                  <c:v>-7.170683228907464</c:v>
                </c:pt>
                <c:pt idx="618">
                  <c:v>-7.1813740538030819</c:v>
                </c:pt>
                <c:pt idx="619">
                  <c:v>-7.19206488621733</c:v>
                </c:pt>
                <c:pt idx="620">
                  <c:v>-7.2027557261499879</c:v>
                </c:pt>
                <c:pt idx="621">
                  <c:v>-7.2134465736008373</c:v>
                </c:pt>
                <c:pt idx="622">
                  <c:v>-7.2241374285696578</c:v>
                </c:pt>
                <c:pt idx="623">
                  <c:v>-7.23482829105623</c:v>
                </c:pt>
                <c:pt idx="624">
                  <c:v>-7.2455191610603347</c:v>
                </c:pt>
                <c:pt idx="625">
                  <c:v>-7.2562100385817523</c:v>
                </c:pt>
                <c:pt idx="626">
                  <c:v>-7.2669009236202635</c:v>
                </c:pt>
                <c:pt idx="627">
                  <c:v>-7.277591816175649</c:v>
                </c:pt>
                <c:pt idx="628">
                  <c:v>-7.2882827162476884</c:v>
                </c:pt>
                <c:pt idx="629">
                  <c:v>-7.2989736238361633</c:v>
                </c:pt>
                <c:pt idx="630">
                  <c:v>-7.3096645389408534</c:v>
                </c:pt>
                <c:pt idx="631">
                  <c:v>-7.3203554615615403</c:v>
                </c:pt>
                <c:pt idx="632">
                  <c:v>-7.3310463916980035</c:v>
                </c:pt>
                <c:pt idx="633">
                  <c:v>-7.3417373293500239</c:v>
                </c:pt>
                <c:pt idx="634">
                  <c:v>-7.3524282745173819</c:v>
                </c:pt>
                <c:pt idx="635">
                  <c:v>-7.3631192271998573</c:v>
                </c:pt>
                <c:pt idx="636">
                  <c:v>-7.3738101873972317</c:v>
                </c:pt>
                <c:pt idx="637">
                  <c:v>-7.3845011551092856</c:v>
                </c:pt>
                <c:pt idx="638">
                  <c:v>-7.3951921303357988</c:v>
                </c:pt>
                <c:pt idx="639">
                  <c:v>-7.4058831130765528</c:v>
                </c:pt>
                <c:pt idx="640">
                  <c:v>-7.4165741033313273</c:v>
                </c:pt>
                <c:pt idx="641">
                  <c:v>-7.4272651010999038</c:v>
                </c:pt>
                <c:pt idx="642">
                  <c:v>-7.4379561063820621</c:v>
                </c:pt>
                <c:pt idx="643">
                  <c:v>-7.4486471191775827</c:v>
                </c:pt>
                <c:pt idx="644">
                  <c:v>-7.4593381394862464</c:v>
                </c:pt>
                <c:pt idx="645">
                  <c:v>-7.4700291673078336</c:v>
                </c:pt>
                <c:pt idx="646">
                  <c:v>-7.4807202026421251</c:v>
                </c:pt>
                <c:pt idx="647">
                  <c:v>-7.4914112454889015</c:v>
                </c:pt>
                <c:pt idx="648">
                  <c:v>-7.5021022958479433</c:v>
                </c:pt>
                <c:pt idx="649">
                  <c:v>-7.5127933537190312</c:v>
                </c:pt>
                <c:pt idx="650">
                  <c:v>-7.5234844191019459</c:v>
                </c:pt>
                <c:pt idx="651">
                  <c:v>-7.5341754919964679</c:v>
                </c:pt>
                <c:pt idx="652">
                  <c:v>-7.5448665724023769</c:v>
                </c:pt>
                <c:pt idx="653">
                  <c:v>-7.5555576603194545</c:v>
                </c:pt>
                <c:pt idx="654">
                  <c:v>-7.5662487557474813</c:v>
                </c:pt>
                <c:pt idx="655">
                  <c:v>-7.5769398586862371</c:v>
                </c:pt>
                <c:pt idx="656">
                  <c:v>-7.5876309691355033</c:v>
                </c:pt>
                <c:pt idx="657">
                  <c:v>-7.5983220870950605</c:v>
                </c:pt>
                <c:pt idx="658">
                  <c:v>-7.6090132125646885</c:v>
                </c:pt>
                <c:pt idx="659">
                  <c:v>-7.6197043455441689</c:v>
                </c:pt>
                <c:pt idx="660">
                  <c:v>-7.6303954860332812</c:v>
                </c:pt>
                <c:pt idx="661">
                  <c:v>-7.6410866340318071</c:v>
                </c:pt>
                <c:pt idx="662">
                  <c:v>-7.6517777895395263</c:v>
                </c:pt>
                <c:pt idx="663">
                  <c:v>-7.6624689525562202</c:v>
                </c:pt>
                <c:pt idx="664">
                  <c:v>-7.6731601230816686</c:v>
                </c:pt>
                <c:pt idx="665">
                  <c:v>-7.6838513011156531</c:v>
                </c:pt>
                <c:pt idx="666">
                  <c:v>-7.6945424866579542</c:v>
                </c:pt>
                <c:pt idx="667">
                  <c:v>-7.7052336797083516</c:v>
                </c:pt>
                <c:pt idx="668">
                  <c:v>-7.7159248802666269</c:v>
                </c:pt>
                <c:pt idx="669">
                  <c:v>-7.7266160883325599</c:v>
                </c:pt>
                <c:pt idx="670">
                  <c:v>-7.7373073039059319</c:v>
                </c:pt>
                <c:pt idx="671">
                  <c:v>-7.7479985269865237</c:v>
                </c:pt>
                <c:pt idx="672">
                  <c:v>-7.7586897575741158</c:v>
                </c:pt>
                <c:pt idx="673">
                  <c:v>-7.7693809956684881</c:v>
                </c:pt>
                <c:pt idx="674">
                  <c:v>-7.7800722412694219</c:v>
                </c:pt>
                <c:pt idx="675">
                  <c:v>-7.7907634943766979</c:v>
                </c:pt>
                <c:pt idx="676">
                  <c:v>-7.8014547549900968</c:v>
                </c:pt>
                <c:pt idx="677">
                  <c:v>-7.8121460231093991</c:v>
                </c:pt>
                <c:pt idx="678">
                  <c:v>-7.8228372987343855</c:v>
                </c:pt>
                <c:pt idx="679">
                  <c:v>-7.8335285818648366</c:v>
                </c:pt>
                <c:pt idx="680">
                  <c:v>-7.844219872500533</c:v>
                </c:pt>
                <c:pt idx="681">
                  <c:v>-7.8549111706412553</c:v>
                </c:pt>
                <c:pt idx="682">
                  <c:v>-7.8656024762867842</c:v>
                </c:pt>
                <c:pt idx="683">
                  <c:v>-7.8762937894369012</c:v>
                </c:pt>
                <c:pt idx="684">
                  <c:v>-7.8869851100913859</c:v>
                </c:pt>
                <c:pt idx="685">
                  <c:v>-7.89767643825002</c:v>
                </c:pt>
                <c:pt idx="686">
                  <c:v>-7.9083677739125831</c:v>
                </c:pt>
                <c:pt idx="687">
                  <c:v>-7.9190591170788567</c:v>
                </c:pt>
                <c:pt idx="688">
                  <c:v>-7.9297504677486215</c:v>
                </c:pt>
                <c:pt idx="689">
                  <c:v>-7.9404418259216571</c:v>
                </c:pt>
                <c:pt idx="690">
                  <c:v>-7.9511331915977452</c:v>
                </c:pt>
                <c:pt idx="691">
                  <c:v>-7.9618245647766663</c:v>
                </c:pt>
                <c:pt idx="692">
                  <c:v>-7.972515945458202</c:v>
                </c:pt>
                <c:pt idx="693">
                  <c:v>-7.9832073336421319</c:v>
                </c:pt>
                <c:pt idx="694">
                  <c:v>-7.9938987293282366</c:v>
                </c:pt>
                <c:pt idx="695">
                  <c:v>-8.0045901325162969</c:v>
                </c:pt>
                <c:pt idx="696">
                  <c:v>-8.0152815432060951</c:v>
                </c:pt>
                <c:pt idx="697">
                  <c:v>-8.0259729613974091</c:v>
                </c:pt>
                <c:pt idx="698">
                  <c:v>-8.0366643870900223</c:v>
                </c:pt>
                <c:pt idx="699">
                  <c:v>-8.0473558202837143</c:v>
                </c:pt>
                <c:pt idx="700">
                  <c:v>-8.058047260978265</c:v>
                </c:pt>
                <c:pt idx="701">
                  <c:v>-8.0687387091734575</c:v>
                </c:pt>
                <c:pt idx="702">
                  <c:v>-8.0794301648690698</c:v>
                </c:pt>
                <c:pt idx="703">
                  <c:v>-8.0901216280648836</c:v>
                </c:pt>
                <c:pt idx="704">
                  <c:v>-8.1008130987606801</c:v>
                </c:pt>
                <c:pt idx="705">
                  <c:v>-8.1115045769562411</c:v>
                </c:pt>
                <c:pt idx="706">
                  <c:v>-8.1221960626513461</c:v>
                </c:pt>
                <c:pt idx="707">
                  <c:v>-8.1328875558457749</c:v>
                </c:pt>
                <c:pt idx="708">
                  <c:v>-8.1435790565393091</c:v>
                </c:pt>
                <c:pt idx="709">
                  <c:v>-8.1542705647317302</c:v>
                </c:pt>
                <c:pt idx="710">
                  <c:v>-8.1649620804228178</c:v>
                </c:pt>
                <c:pt idx="711">
                  <c:v>-8.1756536036123535</c:v>
                </c:pt>
                <c:pt idx="712">
                  <c:v>-8.1863451343001188</c:v>
                </c:pt>
                <c:pt idx="713">
                  <c:v>-8.1970366724858934</c:v>
                </c:pt>
                <c:pt idx="714">
                  <c:v>-8.2077282181694571</c:v>
                </c:pt>
                <c:pt idx="715">
                  <c:v>-8.2184197713505931</c:v>
                </c:pt>
                <c:pt idx="716">
                  <c:v>-8.2291113320290794</c:v>
                </c:pt>
                <c:pt idx="717">
                  <c:v>-8.2398029002046993</c:v>
                </c:pt>
                <c:pt idx="718">
                  <c:v>-8.2504944758772325</c:v>
                </c:pt>
                <c:pt idx="719">
                  <c:v>-8.2611860590464605</c:v>
                </c:pt>
                <c:pt idx="720">
                  <c:v>-8.2718776497121631</c:v>
                </c:pt>
                <c:pt idx="721">
                  <c:v>-8.2825692478741217</c:v>
                </c:pt>
                <c:pt idx="722">
                  <c:v>-8.2932608535321162</c:v>
                </c:pt>
                <c:pt idx="723">
                  <c:v>-8.3039524666859279</c:v>
                </c:pt>
                <c:pt idx="724">
                  <c:v>-8.3146440873353384</c:v>
                </c:pt>
                <c:pt idx="725">
                  <c:v>-8.3253357154801275</c:v>
                </c:pt>
                <c:pt idx="726">
                  <c:v>-8.3360273511200766</c:v>
                </c:pt>
                <c:pt idx="727">
                  <c:v>-8.3467189942549656</c:v>
                </c:pt>
                <c:pt idx="728">
                  <c:v>-8.3574106448845757</c:v>
                </c:pt>
                <c:pt idx="729">
                  <c:v>-8.3681023030086887</c:v>
                </c:pt>
                <c:pt idx="730">
                  <c:v>-8.378793968627086</c:v>
                </c:pt>
                <c:pt idx="731">
                  <c:v>-8.3894856417395456</c:v>
                </c:pt>
                <c:pt idx="732">
                  <c:v>-8.4001773223458507</c:v>
                </c:pt>
                <c:pt idx="733">
                  <c:v>-8.4108690104457811</c:v>
                </c:pt>
                <c:pt idx="734">
                  <c:v>-8.4215607060391182</c:v>
                </c:pt>
                <c:pt idx="735">
                  <c:v>-8.4322524091256437</c:v>
                </c:pt>
                <c:pt idx="736">
                  <c:v>-8.4429441197051371</c:v>
                </c:pt>
                <c:pt idx="737">
                  <c:v>-8.4536358377773784</c:v>
                </c:pt>
                <c:pt idx="738">
                  <c:v>-8.4643275633421506</c:v>
                </c:pt>
                <c:pt idx="739">
                  <c:v>-8.4750192963992337</c:v>
                </c:pt>
                <c:pt idx="740">
                  <c:v>-8.4857110369484072</c:v>
                </c:pt>
                <c:pt idx="741">
                  <c:v>-8.4964027849894546</c:v>
                </c:pt>
                <c:pt idx="742">
                  <c:v>-8.5070945405221536</c:v>
                </c:pt>
                <c:pt idx="743">
                  <c:v>-8.5177863035462877</c:v>
                </c:pt>
                <c:pt idx="744">
                  <c:v>-8.5284780740616366</c:v>
                </c:pt>
                <c:pt idx="745">
                  <c:v>-8.5391698520679817</c:v>
                </c:pt>
                <c:pt idx="746">
                  <c:v>-8.5498616375651029</c:v>
                </c:pt>
                <c:pt idx="747">
                  <c:v>-8.5605534305527833</c:v>
                </c:pt>
                <c:pt idx="748">
                  <c:v>-8.5712452310308009</c:v>
                </c:pt>
                <c:pt idx="749">
                  <c:v>-8.5819370389989391</c:v>
                </c:pt>
                <c:pt idx="750">
                  <c:v>-8.5926288544569775</c:v>
                </c:pt>
                <c:pt idx="751">
                  <c:v>-8.6033206774046977</c:v>
                </c:pt>
                <c:pt idx="752">
                  <c:v>-8.6140125078418794</c:v>
                </c:pt>
                <c:pt idx="753">
                  <c:v>-8.6247043457683041</c:v>
                </c:pt>
                <c:pt idx="754">
                  <c:v>-8.6353961911837533</c:v>
                </c:pt>
                <c:pt idx="755">
                  <c:v>-8.6460880440880068</c:v>
                </c:pt>
                <c:pt idx="756">
                  <c:v>-8.656779904480846</c:v>
                </c:pt>
                <c:pt idx="757">
                  <c:v>-8.6674717723620525</c:v>
                </c:pt>
                <c:pt idx="758">
                  <c:v>-8.6781636477314059</c:v>
                </c:pt>
                <c:pt idx="759">
                  <c:v>-8.6888555305886879</c:v>
                </c:pt>
                <c:pt idx="760">
                  <c:v>-8.6995474209336798</c:v>
                </c:pt>
                <c:pt idx="761">
                  <c:v>-8.7102393187661615</c:v>
                </c:pt>
                <c:pt idx="762">
                  <c:v>-8.7209312240859145</c:v>
                </c:pt>
                <c:pt idx="763">
                  <c:v>-8.7316231368927202</c:v>
                </c:pt>
                <c:pt idx="764">
                  <c:v>-8.7423150571863584</c:v>
                </c:pt>
                <c:pt idx="765">
                  <c:v>-8.7530069849666106</c:v>
                </c:pt>
                <c:pt idx="766">
                  <c:v>-8.7636989202332582</c:v>
                </c:pt>
                <c:pt idx="767">
                  <c:v>-8.774390862986083</c:v>
                </c:pt>
                <c:pt idx="768">
                  <c:v>-8.7850828132248644</c:v>
                </c:pt>
                <c:pt idx="769">
                  <c:v>-8.7957747709493841</c:v>
                </c:pt>
                <c:pt idx="770">
                  <c:v>-8.8064667361594218</c:v>
                </c:pt>
                <c:pt idx="771">
                  <c:v>-8.8171587088547589</c:v>
                </c:pt>
                <c:pt idx="772">
                  <c:v>-8.8278506890351771</c:v>
                </c:pt>
                <c:pt idx="773">
                  <c:v>-8.8385426767004578</c:v>
                </c:pt>
                <c:pt idx="774">
                  <c:v>-8.8492346718503807</c:v>
                </c:pt>
                <c:pt idx="775">
                  <c:v>-8.8599266744847274</c:v>
                </c:pt>
                <c:pt idx="776">
                  <c:v>-8.8706186846032793</c:v>
                </c:pt>
                <c:pt idx="777">
                  <c:v>-8.8813107022058162</c:v>
                </c:pt>
                <c:pt idx="778">
                  <c:v>-8.8920027272921196</c:v>
                </c:pt>
                <c:pt idx="779">
                  <c:v>-8.902694759861971</c:v>
                </c:pt>
                <c:pt idx="780">
                  <c:v>-8.9133867999151519</c:v>
                </c:pt>
                <c:pt idx="781">
                  <c:v>-8.9240788474514421</c:v>
                </c:pt>
                <c:pt idx="782">
                  <c:v>-8.934770902470623</c:v>
                </c:pt>
                <c:pt idx="783">
                  <c:v>-8.9454629649724744</c:v>
                </c:pt>
                <c:pt idx="784">
                  <c:v>-8.9561550349567796</c:v>
                </c:pt>
                <c:pt idx="785">
                  <c:v>-8.9668471124233182</c:v>
                </c:pt>
                <c:pt idx="786">
                  <c:v>-8.9775391973718701</c:v>
                </c:pt>
                <c:pt idx="787">
                  <c:v>-8.9882312898022185</c:v>
                </c:pt>
                <c:pt idx="788">
                  <c:v>-8.9989233897141432</c:v>
                </c:pt>
                <c:pt idx="789">
                  <c:v>-9.0096154971074256</c:v>
                </c:pt>
                <c:pt idx="790">
                  <c:v>-9.0203076119818473</c:v>
                </c:pt>
                <c:pt idx="791">
                  <c:v>-9.0309997343371879</c:v>
                </c:pt>
                <c:pt idx="792">
                  <c:v>-9.0416918641732291</c:v>
                </c:pt>
                <c:pt idx="793">
                  <c:v>-9.0523840014897523</c:v>
                </c:pt>
                <c:pt idx="794">
                  <c:v>-9.063076146286539</c:v>
                </c:pt>
                <c:pt idx="795">
                  <c:v>-9.073768298563369</c:v>
                </c:pt>
                <c:pt idx="796">
                  <c:v>-9.0844604583200237</c:v>
                </c:pt>
                <c:pt idx="797">
                  <c:v>-9.0951526255562847</c:v>
                </c:pt>
                <c:pt idx="798">
                  <c:v>-9.1058448002719317</c:v>
                </c:pt>
                <c:pt idx="799">
                  <c:v>-9.1165369824667462</c:v>
                </c:pt>
                <c:pt idx="800">
                  <c:v>-9.1272291721405097</c:v>
                </c:pt>
                <c:pt idx="801">
                  <c:v>-9.1379213692930037</c:v>
                </c:pt>
                <c:pt idx="802">
                  <c:v>-9.1486135739240098</c:v>
                </c:pt>
                <c:pt idx="803">
                  <c:v>-9.1593057860333076</c:v>
                </c:pt>
                <c:pt idx="804">
                  <c:v>-9.1699980056206787</c:v>
                </c:pt>
                <c:pt idx="805">
                  <c:v>-9.1806902326859028</c:v>
                </c:pt>
                <c:pt idx="806">
                  <c:v>-9.1913824672287632</c:v>
                </c:pt>
                <c:pt idx="807">
                  <c:v>-9.2020747092490396</c:v>
                </c:pt>
                <c:pt idx="808">
                  <c:v>-9.2127669587465135</c:v>
                </c:pt>
                <c:pt idx="809">
                  <c:v>-9.2234592157209665</c:v>
                </c:pt>
                <c:pt idx="810">
                  <c:v>-9.2341514801721782</c:v>
                </c:pt>
                <c:pt idx="811">
                  <c:v>-9.244843752099932</c:v>
                </c:pt>
                <c:pt idx="812">
                  <c:v>-9.2555360315040076</c:v>
                </c:pt>
                <c:pt idx="813">
                  <c:v>-9.2662283183841847</c:v>
                </c:pt>
                <c:pt idx="814">
                  <c:v>-9.2769206127402466</c:v>
                </c:pt>
                <c:pt idx="815">
                  <c:v>-9.287612914571973</c:v>
                </c:pt>
                <c:pt idx="816">
                  <c:v>-9.2983052238791455</c:v>
                </c:pt>
                <c:pt idx="817">
                  <c:v>-9.3089975406615455</c:v>
                </c:pt>
                <c:pt idx="818">
                  <c:v>-9.3196898649189546</c:v>
                </c:pt>
                <c:pt idx="819">
                  <c:v>-9.3303821966511524</c:v>
                </c:pt>
                <c:pt idx="820">
                  <c:v>-9.3410745358579206</c:v>
                </c:pt>
                <c:pt idx="821">
                  <c:v>-9.3517668825390405</c:v>
                </c:pt>
                <c:pt idx="822">
                  <c:v>-9.3624592366942938</c:v>
                </c:pt>
                <c:pt idx="823">
                  <c:v>-9.3731515983234619</c:v>
                </c:pt>
                <c:pt idx="824">
                  <c:v>-9.3838439674263245</c:v>
                </c:pt>
                <c:pt idx="825">
                  <c:v>-9.3945363440026632</c:v>
                </c:pt>
                <c:pt idx="826">
                  <c:v>-9.4052287280522595</c:v>
                </c:pt>
                <c:pt idx="827">
                  <c:v>-9.4159211195748931</c:v>
                </c:pt>
                <c:pt idx="828">
                  <c:v>-9.4266135185703472</c:v>
                </c:pt>
                <c:pt idx="829">
                  <c:v>-9.4373059250384017</c:v>
                </c:pt>
                <c:pt idx="830">
                  <c:v>-9.447998338978838</c:v>
                </c:pt>
                <c:pt idx="831">
                  <c:v>-9.4586907603914376</c:v>
                </c:pt>
                <c:pt idx="832">
                  <c:v>-9.4693831892759821</c:v>
                </c:pt>
                <c:pt idx="833">
                  <c:v>-9.4800756256322511</c:v>
                </c:pt>
                <c:pt idx="834">
                  <c:v>-9.4907680694600263</c:v>
                </c:pt>
                <c:pt idx="835">
                  <c:v>-9.501460520759089</c:v>
                </c:pt>
                <c:pt idx="836">
                  <c:v>-9.5121529795292208</c:v>
                </c:pt>
                <c:pt idx="837">
                  <c:v>-9.5228454457702032</c:v>
                </c:pt>
                <c:pt idx="838">
                  <c:v>-9.5335379194818159</c:v>
                </c:pt>
                <c:pt idx="839">
                  <c:v>-9.5442304006638405</c:v>
                </c:pt>
                <c:pt idx="840">
                  <c:v>-9.5549228893160603</c:v>
                </c:pt>
                <c:pt idx="841">
                  <c:v>-9.5656153854382531</c:v>
                </c:pt>
                <c:pt idx="842">
                  <c:v>-9.5763078890302022</c:v>
                </c:pt>
                <c:pt idx="843">
                  <c:v>-9.5870004000916893</c:v>
                </c:pt>
                <c:pt idx="844">
                  <c:v>-9.597692918622494</c:v>
                </c:pt>
                <c:pt idx="845">
                  <c:v>-9.6083854446223977</c:v>
                </c:pt>
                <c:pt idx="846">
                  <c:v>-9.6190779780911821</c:v>
                </c:pt>
                <c:pt idx="847">
                  <c:v>-9.6297705190286287</c:v>
                </c:pt>
                <c:pt idx="848">
                  <c:v>-9.6404630674345189</c:v>
                </c:pt>
                <c:pt idx="849">
                  <c:v>-9.6511556233086324</c:v>
                </c:pt>
                <c:pt idx="850">
                  <c:v>-9.6618481866507508</c:v>
                </c:pt>
                <c:pt idx="851">
                  <c:v>-9.6725407574606557</c:v>
                </c:pt>
                <c:pt idx="852">
                  <c:v>-9.6832333357381284</c:v>
                </c:pt>
                <c:pt idx="853">
                  <c:v>-9.6939259214829505</c:v>
                </c:pt>
                <c:pt idx="854">
                  <c:v>-9.7046185146949036</c:v>
                </c:pt>
                <c:pt idx="855">
                  <c:v>-9.7153111153737672</c:v>
                </c:pt>
                <c:pt idx="856">
                  <c:v>-9.7260037235193231</c:v>
                </c:pt>
                <c:pt idx="857">
                  <c:v>-9.7366963391313543</c:v>
                </c:pt>
                <c:pt idx="858">
                  <c:v>-9.747388962209639</c:v>
                </c:pt>
                <c:pt idx="859">
                  <c:v>-9.7580815927539604</c:v>
                </c:pt>
                <c:pt idx="860">
                  <c:v>-9.7687742307640999</c:v>
                </c:pt>
                <c:pt idx="861">
                  <c:v>-9.7794668762398373</c:v>
                </c:pt>
                <c:pt idx="862">
                  <c:v>-9.790159529180956</c:v>
                </c:pt>
                <c:pt idx="863">
                  <c:v>-9.8008521895872356</c:v>
                </c:pt>
                <c:pt idx="864">
                  <c:v>-9.8115448574584576</c:v>
                </c:pt>
                <c:pt idx="865">
                  <c:v>-9.8222375327944036</c:v>
                </c:pt>
                <c:pt idx="866">
                  <c:v>-9.832930215594855</c:v>
                </c:pt>
                <c:pt idx="867">
                  <c:v>-9.8436229058595917</c:v>
                </c:pt>
                <c:pt idx="868">
                  <c:v>-9.8543156035883968</c:v>
                </c:pt>
                <c:pt idx="869">
                  <c:v>-9.8650083087810501</c:v>
                </c:pt>
                <c:pt idx="870">
                  <c:v>-9.8757010214373349</c:v>
                </c:pt>
                <c:pt idx="871">
                  <c:v>-9.8863937415570309</c:v>
                </c:pt>
                <c:pt idx="872">
                  <c:v>-9.8970864691399196</c:v>
                </c:pt>
                <c:pt idx="873">
                  <c:v>-9.9077792041857808</c:v>
                </c:pt>
                <c:pt idx="874">
                  <c:v>-9.9184719466943978</c:v>
                </c:pt>
                <c:pt idx="875">
                  <c:v>-9.929164696665552</c:v>
                </c:pt>
                <c:pt idx="876">
                  <c:v>-9.9398574540990232</c:v>
                </c:pt>
                <c:pt idx="877">
                  <c:v>-9.9505502189945929</c:v>
                </c:pt>
                <c:pt idx="878">
                  <c:v>-9.9612429913520444</c:v>
                </c:pt>
                <c:pt idx="879">
                  <c:v>-9.9719357711711574</c:v>
                </c:pt>
                <c:pt idx="880">
                  <c:v>-9.9826285584517134</c:v>
                </c:pt>
                <c:pt idx="881">
                  <c:v>-9.9933213531934921</c:v>
                </c:pt>
                <c:pt idx="882">
                  <c:v>-10.004014155396277</c:v>
                </c:pt>
                <c:pt idx="883">
                  <c:v>-10.014706965059849</c:v>
                </c:pt>
                <c:pt idx="884">
                  <c:v>-10.025399782183989</c:v>
                </c:pt>
                <c:pt idx="885">
                  <c:v>-10.036092606768479</c:v>
                </c:pt>
                <c:pt idx="886">
                  <c:v>-10.046785438813099</c:v>
                </c:pt>
                <c:pt idx="887">
                  <c:v>-10.057478278317632</c:v>
                </c:pt>
                <c:pt idx="888">
                  <c:v>-10.068171125281857</c:v>
                </c:pt>
                <c:pt idx="889">
                  <c:v>-10.078863979705558</c:v>
                </c:pt>
                <c:pt idx="890">
                  <c:v>-10.089556841588514</c:v>
                </c:pt>
                <c:pt idx="891">
                  <c:v>-10.100249710930509</c:v>
                </c:pt>
                <c:pt idx="892">
                  <c:v>-10.110942587731321</c:v>
                </c:pt>
                <c:pt idx="893">
                  <c:v>-10.121635471990734</c:v>
                </c:pt>
                <c:pt idx="894">
                  <c:v>-10.132328363708529</c:v>
                </c:pt>
                <c:pt idx="895">
                  <c:v>-10.143021262884487</c:v>
                </c:pt>
                <c:pt idx="896">
                  <c:v>-10.153714169518388</c:v>
                </c:pt>
                <c:pt idx="897">
                  <c:v>-10.164407083610014</c:v>
                </c:pt>
                <c:pt idx="898">
                  <c:v>-10.175100005159148</c:v>
                </c:pt>
                <c:pt idx="899">
                  <c:v>-10.185792934165571</c:v>
                </c:pt>
                <c:pt idx="900">
                  <c:v>-10.196485870629063</c:v>
                </c:pt>
                <c:pt idx="901">
                  <c:v>-10.207178814549405</c:v>
                </c:pt>
                <c:pt idx="902">
                  <c:v>-10.217871765926379</c:v>
                </c:pt>
                <c:pt idx="903">
                  <c:v>-10.228564724759767</c:v>
                </c:pt>
                <c:pt idx="904">
                  <c:v>-10.239257691049351</c:v>
                </c:pt>
                <c:pt idx="905">
                  <c:v>-10.249950664794911</c:v>
                </c:pt>
                <c:pt idx="906">
                  <c:v>-10.260643645996229</c:v>
                </c:pt>
                <c:pt idx="907">
                  <c:v>-10.271336634653085</c:v>
                </c:pt>
                <c:pt idx="908">
                  <c:v>-10.282029630765262</c:v>
                </c:pt>
                <c:pt idx="909">
                  <c:v>-10.292722634332542</c:v>
                </c:pt>
                <c:pt idx="910">
                  <c:v>-10.303415645354704</c:v>
                </c:pt>
                <c:pt idx="911">
                  <c:v>-10.314108663831531</c:v>
                </c:pt>
                <c:pt idx="912">
                  <c:v>-10.324801689762804</c:v>
                </c:pt>
                <c:pt idx="913">
                  <c:v>-10.335494723148305</c:v>
                </c:pt>
                <c:pt idx="914">
                  <c:v>-10.346187763987814</c:v>
                </c:pt>
                <c:pt idx="915">
                  <c:v>-10.356880812281114</c:v>
                </c:pt>
                <c:pt idx="916">
                  <c:v>-10.367573868027986</c:v>
                </c:pt>
                <c:pt idx="917">
                  <c:v>-10.378266931228211</c:v>
                </c:pt>
                <c:pt idx="918">
                  <c:v>-10.38896000188157</c:v>
                </c:pt>
                <c:pt idx="919">
                  <c:v>-10.399653079987845</c:v>
                </c:pt>
                <c:pt idx="920">
                  <c:v>-10.410346165546818</c:v>
                </c:pt>
                <c:pt idx="921">
                  <c:v>-10.421039258558269</c:v>
                </c:pt>
                <c:pt idx="922">
                  <c:v>-10.43173235902198</c:v>
                </c:pt>
                <c:pt idx="923">
                  <c:v>-10.442425466937733</c:v>
                </c:pt>
                <c:pt idx="924">
                  <c:v>-10.45311858230531</c:v>
                </c:pt>
                <c:pt idx="925">
                  <c:v>-10.46381170512449</c:v>
                </c:pt>
                <c:pt idx="926">
                  <c:v>-10.474504835395058</c:v>
                </c:pt>
                <c:pt idx="927">
                  <c:v>-10.485197973116792</c:v>
                </c:pt>
                <c:pt idx="928">
                  <c:v>-10.495891118289475</c:v>
                </c:pt>
                <c:pt idx="929">
                  <c:v>-10.506584270912889</c:v>
                </c:pt>
                <c:pt idx="930">
                  <c:v>-10.517277430986814</c:v>
                </c:pt>
                <c:pt idx="931">
                  <c:v>-10.527970598511033</c:v>
                </c:pt>
                <c:pt idx="932">
                  <c:v>-10.538663773485325</c:v>
                </c:pt>
                <c:pt idx="933">
                  <c:v>-10.549356955909474</c:v>
                </c:pt>
                <c:pt idx="934">
                  <c:v>-10.560050145783261</c:v>
                </c:pt>
                <c:pt idx="935">
                  <c:v>-10.570743343106468</c:v>
                </c:pt>
                <c:pt idx="936">
                  <c:v>-10.581436547878875</c:v>
                </c:pt>
                <c:pt idx="937">
                  <c:v>-10.592129760100264</c:v>
                </c:pt>
                <c:pt idx="938">
                  <c:v>-10.602822979770416</c:v>
                </c:pt>
                <c:pt idx="939">
                  <c:v>-10.613516206889113</c:v>
                </c:pt>
                <c:pt idx="940">
                  <c:v>-10.624209441456136</c:v>
                </c:pt>
                <c:pt idx="941">
                  <c:v>-10.634902683471267</c:v>
                </c:pt>
                <c:pt idx="942">
                  <c:v>-10.645595932934288</c:v>
                </c:pt>
                <c:pt idx="943">
                  <c:v>-10.65628918984498</c:v>
                </c:pt>
                <c:pt idx="944">
                  <c:v>-10.666982454203124</c:v>
                </c:pt>
                <c:pt idx="945">
                  <c:v>-10.677675726008502</c:v>
                </c:pt>
                <c:pt idx="946">
                  <c:v>-10.688369005260896</c:v>
                </c:pt>
                <c:pt idx="947">
                  <c:v>-10.699062291960086</c:v>
                </c:pt>
                <c:pt idx="948">
                  <c:v>-10.709755586105855</c:v>
                </c:pt>
                <c:pt idx="949">
                  <c:v>-10.720448887697984</c:v>
                </c:pt>
                <c:pt idx="950">
                  <c:v>-10.731142196736254</c:v>
                </c:pt>
                <c:pt idx="951">
                  <c:v>-10.741835513220447</c:v>
                </c:pt>
                <c:pt idx="952">
                  <c:v>-10.752528837150345</c:v>
                </c:pt>
                <c:pt idx="953">
                  <c:v>-10.763222168525729</c:v>
                </c:pt>
                <c:pt idx="954">
                  <c:v>-10.773915507346381</c:v>
                </c:pt>
                <c:pt idx="955">
                  <c:v>-10.784608853612081</c:v>
                </c:pt>
                <c:pt idx="956">
                  <c:v>-10.795302207322612</c:v>
                </c:pt>
                <c:pt idx="957">
                  <c:v>-10.805995568477755</c:v>
                </c:pt>
                <c:pt idx="958">
                  <c:v>-10.816688937077291</c:v>
                </c:pt>
                <c:pt idx="959">
                  <c:v>-10.827382313121005</c:v>
                </c:pt>
                <c:pt idx="960">
                  <c:v>-10.838075696608675</c:v>
                </c:pt>
                <c:pt idx="961">
                  <c:v>-10.848769087540083</c:v>
                </c:pt>
                <c:pt idx="962">
                  <c:v>-10.85946248591501</c:v>
                </c:pt>
                <c:pt idx="963">
                  <c:v>-10.870155891733239</c:v>
                </c:pt>
                <c:pt idx="964">
                  <c:v>-10.880849304994552</c:v>
                </c:pt>
                <c:pt idx="965">
                  <c:v>-10.891542725698729</c:v>
                </c:pt>
                <c:pt idx="966">
                  <c:v>-10.902236153845552</c:v>
                </c:pt>
                <c:pt idx="967">
                  <c:v>-10.912929589434802</c:v>
                </c:pt>
                <c:pt idx="968">
                  <c:v>-10.923623032466262</c:v>
                </c:pt>
                <c:pt idx="969">
                  <c:v>-10.934316482939712</c:v>
                </c:pt>
                <c:pt idx="970">
                  <c:v>-10.945009940854936</c:v>
                </c:pt>
                <c:pt idx="971">
                  <c:v>-10.955703406211713</c:v>
                </c:pt>
                <c:pt idx="972">
                  <c:v>-10.966396879009826</c:v>
                </c:pt>
                <c:pt idx="973">
                  <c:v>-10.977090359249056</c:v>
                </c:pt>
                <c:pt idx="974">
                  <c:v>-10.987783846929185</c:v>
                </c:pt>
                <c:pt idx="975">
                  <c:v>-10.998477342049995</c:v>
                </c:pt>
                <c:pt idx="976">
                  <c:v>-11.009170844611265</c:v>
                </c:pt>
                <c:pt idx="977">
                  <c:v>-11.01986435461278</c:v>
                </c:pt>
                <c:pt idx="978">
                  <c:v>-11.03055787205432</c:v>
                </c:pt>
                <c:pt idx="979">
                  <c:v>-11.041251396935667</c:v>
                </c:pt>
                <c:pt idx="980">
                  <c:v>-11.051944929256603</c:v>
                </c:pt>
                <c:pt idx="981">
                  <c:v>-11.062638469016909</c:v>
                </c:pt>
                <c:pt idx="982">
                  <c:v>-11.073332016216366</c:v>
                </c:pt>
                <c:pt idx="983">
                  <c:v>-11.084025570854756</c:v>
                </c:pt>
                <c:pt idx="984">
                  <c:v>-11.094719132931861</c:v>
                </c:pt>
                <c:pt idx="985">
                  <c:v>-11.105412702447461</c:v>
                </c:pt>
                <c:pt idx="986">
                  <c:v>-11.116106279401341</c:v>
                </c:pt>
                <c:pt idx="987">
                  <c:v>-11.126799863793281</c:v>
                </c:pt>
                <c:pt idx="988">
                  <c:v>-11.13749345562306</c:v>
                </c:pt>
                <c:pt idx="989">
                  <c:v>-11.148187054890464</c:v>
                </c:pt>
                <c:pt idx="990">
                  <c:v>-11.158880661595273</c:v>
                </c:pt>
                <c:pt idx="991">
                  <c:v>-11.169574275737267</c:v>
                </c:pt>
                <c:pt idx="992">
                  <c:v>-11.180267897316229</c:v>
                </c:pt>
                <c:pt idx="993">
                  <c:v>-11.190961526331941</c:v>
                </c:pt>
                <c:pt idx="994">
                  <c:v>-11.201655162784185</c:v>
                </c:pt>
                <c:pt idx="995">
                  <c:v>-11.212348806672741</c:v>
                </c:pt>
                <c:pt idx="996">
                  <c:v>-11.223042457997392</c:v>
                </c:pt>
                <c:pt idx="997">
                  <c:v>-11.233736116757919</c:v>
                </c:pt>
                <c:pt idx="998">
                  <c:v>-11.244429782954104</c:v>
                </c:pt>
                <c:pt idx="999">
                  <c:v>-11.255123456585727</c:v>
                </c:pt>
                <c:pt idx="1000">
                  <c:v>-11.265817137652572</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130.45589407791991</c:v>
                </c:pt>
                <c:pt idx="1">
                  <c:v>130.84107192906617</c:v>
                </c:pt>
                <c:pt idx="2">
                  <c:v>131.22679616033091</c:v>
                </c:pt>
                <c:pt idx="3">
                  <c:v>131.61375915766303</c:v>
                </c:pt>
                <c:pt idx="4">
                  <c:v>132.00208678886878</c:v>
                </c:pt>
                <c:pt idx="5">
                  <c:v>132.39165897084709</c:v>
                </c:pt>
                <c:pt idx="6">
                  <c:v>132.78243053276123</c:v>
                </c:pt>
                <c:pt idx="7">
                  <c:v>133.17439377598132</c:v>
                </c:pt>
                <c:pt idx="8">
                  <c:v>133.56754099722195</c:v>
                </c:pt>
                <c:pt idx="9">
                  <c:v>133.96186448876557</c:v>
                </c:pt>
                <c:pt idx="10">
                  <c:v>134.35735653868366</c:v>
                </c:pt>
                <c:pt idx="11">
                  <c:v>134.75400943105569</c:v>
                </c:pt>
                <c:pt idx="12">
                  <c:v>135.15181544618591</c:v>
                </c:pt>
                <c:pt idx="13">
                  <c:v>135.55076686081779</c:v>
                </c:pt>
                <c:pt idx="14">
                  <c:v>135.95085594834657</c:v>
                </c:pt>
                <c:pt idx="15">
                  <c:v>136.35207497902928</c:v>
                </c:pt>
                <c:pt idx="16">
                  <c:v>136.75441622019287</c:v>
                </c:pt>
                <c:pt idx="17">
                  <c:v>137.15787193643996</c:v>
                </c:pt>
                <c:pt idx="18">
                  <c:v>137.5624343898526</c:v>
                </c:pt>
                <c:pt idx="19">
                  <c:v>137.96809584019368</c:v>
                </c:pt>
                <c:pt idx="20">
                  <c:v>138.37484854510646</c:v>
                </c:pt>
                <c:pt idx="21">
                  <c:v>138.78268476031161</c:v>
                </c:pt>
                <c:pt idx="22">
                  <c:v>139.19159673980246</c:v>
                </c:pt>
                <c:pt idx="23">
                  <c:v>139.60157673603783</c:v>
                </c:pt>
                <c:pt idx="24">
                  <c:v>140.01261700013296</c:v>
                </c:pt>
                <c:pt idx="25">
                  <c:v>140.42470978204821</c:v>
                </c:pt>
                <c:pt idx="26">
                  <c:v>140.83784733077562</c:v>
                </c:pt>
                <c:pt idx="27">
                  <c:v>141.25202189452347</c:v>
                </c:pt>
                <c:pt idx="28">
                  <c:v>141.66722572089867</c:v>
                </c:pt>
                <c:pt idx="29">
                  <c:v>142.0834510570871</c:v>
                </c:pt>
                <c:pt idx="30">
                  <c:v>142.5006901500318</c:v>
                </c:pt>
                <c:pt idx="31">
                  <c:v>142.91893524660921</c:v>
                </c:pt>
                <c:pt idx="32">
                  <c:v>143.33817859380321</c:v>
                </c:pt>
                <c:pt idx="33">
                  <c:v>143.7584124388772</c:v>
                </c:pt>
                <c:pt idx="34">
                  <c:v>144.17962902954403</c:v>
                </c:pt>
                <c:pt idx="35">
                  <c:v>144.60182061413397</c:v>
                </c:pt>
                <c:pt idx="36">
                  <c:v>145.02497944176059</c:v>
                </c:pt>
                <c:pt idx="37">
                  <c:v>145.44909776248468</c:v>
                </c:pt>
                <c:pt idx="38">
                  <c:v>145.87416782747599</c:v>
                </c:pt>
                <c:pt idx="39">
                  <c:v>146.3001818891731</c:v>
                </c:pt>
                <c:pt idx="40">
                  <c:v>146.72713220144129</c:v>
                </c:pt>
                <c:pt idx="41">
                  <c:v>147.15501101972828</c:v>
                </c:pt>
                <c:pt idx="42">
                  <c:v>147.583810601218</c:v>
                </c:pt>
                <c:pt idx="43">
                  <c:v>148.01352320498256</c:v>
                </c:pt>
                <c:pt idx="44">
                  <c:v>148.44414109213196</c:v>
                </c:pt>
                <c:pt idx="45">
                  <c:v>148.875656525962</c:v>
                </c:pt>
                <c:pt idx="46">
                  <c:v>149.30806177210022</c:v>
                </c:pt>
                <c:pt idx="47">
                  <c:v>149.74134909864983</c:v>
                </c:pt>
                <c:pt idx="48">
                  <c:v>150.17551077633175</c:v>
                </c:pt>
                <c:pt idx="49">
                  <c:v>150.61053907862453</c:v>
                </c:pt>
                <c:pt idx="50">
                  <c:v>151.04642628190268</c:v>
                </c:pt>
                <c:pt idx="51">
                  <c:v>151.48316466557273</c:v>
                </c:pt>
                <c:pt idx="52">
                  <c:v>151.92074651220756</c:v>
                </c:pt>
                <c:pt idx="53">
                  <c:v>152.35916410767874</c:v>
                </c:pt>
                <c:pt idx="54">
                  <c:v>152.79840974128706</c:v>
                </c:pt>
                <c:pt idx="55">
                  <c:v>153.23847570589103</c:v>
                </c:pt>
                <c:pt idx="56">
                  <c:v>153.6793542980337</c:v>
                </c:pt>
                <c:pt idx="57">
                  <c:v>154.12103781806729</c:v>
                </c:pt>
                <c:pt idx="58">
                  <c:v>154.56351857027633</c:v>
                </c:pt>
                <c:pt idx="59">
                  <c:v>155.00678886299858</c:v>
                </c:pt>
                <c:pt idx="60">
                  <c:v>155.45084100874436</c:v>
                </c:pt>
                <c:pt idx="61">
                  <c:v>155.89566732431396</c:v>
                </c:pt>
                <c:pt idx="62">
                  <c:v>156.3412601309131</c:v>
                </c:pt>
                <c:pt idx="63">
                  <c:v>156.78760838134522</c:v>
                </c:pt>
                <c:pt idx="64">
                  <c:v>157.23469428692397</c:v>
                </c:pt>
                <c:pt idx="65">
                  <c:v>157.68249669558105</c:v>
                </c:pt>
                <c:pt idx="66">
                  <c:v>158.13099447042157</c:v>
                </c:pt>
                <c:pt idx="67">
                  <c:v>158.58016339133351</c:v>
                </c:pt>
                <c:pt idx="68">
                  <c:v>159.02997305666455</c:v>
                </c:pt>
                <c:pt idx="69">
                  <c:v>159.48038447006095</c:v>
                </c:pt>
                <c:pt idx="70">
                  <c:v>159.93134762809802</c:v>
                </c:pt>
                <c:pt idx="71">
                  <c:v>160.38280704903644</c:v>
                </c:pt>
                <c:pt idx="72">
                  <c:v>160.83470730152141</c:v>
                </c:pt>
                <c:pt idx="73">
                  <c:v>161.28699300659846</c:v>
                </c:pt>
                <c:pt idx="74">
                  <c:v>161.73960883965449</c:v>
                </c:pt>
                <c:pt idx="75">
                  <c:v>162.19249953228439</c:v>
                </c:pt>
                <c:pt idx="76">
                  <c:v>162.64560987408373</c:v>
                </c:pt>
                <c:pt idx="77">
                  <c:v>163.09888471436753</c:v>
                </c:pt>
                <c:pt idx="78">
                  <c:v>163.55226896381555</c:v>
                </c:pt>
                <c:pt idx="79">
                  <c:v>164.00570759604452</c:v>
                </c:pt>
                <c:pt idx="80">
                  <c:v>164.45914564910734</c:v>
                </c:pt>
                <c:pt idx="81">
                  <c:v>164.91253483437146</c:v>
                </c:pt>
                <c:pt idx="82">
                  <c:v>165.36584014107387</c:v>
                </c:pt>
                <c:pt idx="83">
                  <c:v>165.81903321285054</c:v>
                </c:pt>
                <c:pt idx="84">
                  <c:v>166.27208572795121</c:v>
                </c:pt>
                <c:pt idx="85">
                  <c:v>166.72496939941763</c:v>
                </c:pt>
                <c:pt idx="86">
                  <c:v>167.17765597524334</c:v>
                </c:pt>
                <c:pt idx="87">
                  <c:v>167.6301172385148</c:v>
                </c:pt>
                <c:pt idx="88">
                  <c:v>168.08232500753442</c:v>
                </c:pt>
                <c:pt idx="89">
                  <c:v>168.53425323291472</c:v>
                </c:pt>
                <c:pt idx="90">
                  <c:v>168.98588009305493</c:v>
                </c:pt>
                <c:pt idx="91">
                  <c:v>169.43718589144967</c:v>
                </c:pt>
                <c:pt idx="92">
                  <c:v>169.88815095552732</c:v>
                </c:pt>
                <c:pt idx="93">
                  <c:v>170.33875616208695</c:v>
                </c:pt>
                <c:pt idx="94">
                  <c:v>170.78898346230827</c:v>
                </c:pt>
                <c:pt idx="95">
                  <c:v>171.23881535470255</c:v>
                </c:pt>
                <c:pt idx="96">
                  <c:v>171.6882343584688</c:v>
                </c:pt>
                <c:pt idx="97">
                  <c:v>172.13722512032987</c:v>
                </c:pt>
                <c:pt idx="98">
                  <c:v>172.58577651963452</c:v>
                </c:pt>
                <c:pt idx="99">
                  <c:v>173.03387955538832</c:v>
                </c:pt>
                <c:pt idx="100">
                  <c:v>173.48152523501804</c:v>
                </c:pt>
                <c:pt idx="101">
                  <c:v>173.92870457426446</c:v>
                </c:pt>
                <c:pt idx="102">
                  <c:v>174.37540859707386</c:v>
                </c:pt>
                <c:pt idx="103">
                  <c:v>174.82162833548801</c:v>
                </c:pt>
                <c:pt idx="104">
                  <c:v>175.26735482953259</c:v>
                </c:pt>
                <c:pt idx="105">
                  <c:v>175.71257912710419</c:v>
                </c:pt>
                <c:pt idx="106">
                  <c:v>176.15729228385578</c:v>
                </c:pt>
                <c:pt idx="107">
                  <c:v>176.6014853630808</c:v>
                </c:pt>
                <c:pt idx="108">
                  <c:v>177.0451494355957</c:v>
                </c:pt>
                <c:pt idx="109">
                  <c:v>177.48827823157185</c:v>
                </c:pt>
                <c:pt idx="110">
                  <c:v>177.93087079021291</c:v>
                </c:pt>
                <c:pt idx="111">
                  <c:v>178.37292880039641</c:v>
                </c:pt>
                <c:pt idx="112">
                  <c:v>178.81445394355129</c:v>
                </c:pt>
                <c:pt idx="113">
                  <c:v>179.25544789370255</c:v>
                </c:pt>
                <c:pt idx="114">
                  <c:v>179.69591231751565</c:v>
                </c:pt>
                <c:pt idx="115">
                  <c:v>180.13584887434038</c:v>
                </c:pt>
                <c:pt idx="116">
                  <c:v>180.57525921625469</c:v>
                </c:pt>
                <c:pt idx="117">
                  <c:v>181.01414498810792</c:v>
                </c:pt>
                <c:pt idx="118">
                  <c:v>181.45250782756384</c:v>
                </c:pt>
                <c:pt idx="119">
                  <c:v>181.89034936514338</c:v>
                </c:pt>
                <c:pt idx="120">
                  <c:v>182.32767122426702</c:v>
                </c:pt>
                <c:pt idx="121">
                  <c:v>182.76447502129682</c:v>
                </c:pt>
                <c:pt idx="122">
                  <c:v>183.20076236557816</c:v>
                </c:pt>
                <c:pt idx="123">
                  <c:v>183.63653485948123</c:v>
                </c:pt>
                <c:pt idx="124">
                  <c:v>184.07179409844218</c:v>
                </c:pt>
                <c:pt idx="125">
                  <c:v>184.50654167100393</c:v>
                </c:pt>
                <c:pt idx="126">
                  <c:v>184.94077915885671</c:v>
                </c:pt>
                <c:pt idx="127">
                  <c:v>185.37450813687832</c:v>
                </c:pt>
                <c:pt idx="128">
                  <c:v>185.80773017317401</c:v>
                </c:pt>
                <c:pt idx="129">
                  <c:v>186.24044682911619</c:v>
                </c:pt>
                <c:pt idx="130">
                  <c:v>186.67265965938378</c:v>
                </c:pt>
                <c:pt idx="131">
                  <c:v>187.10437021200127</c:v>
                </c:pt>
                <c:pt idx="132">
                  <c:v>187.53558002837752</c:v>
                </c:pt>
                <c:pt idx="133">
                  <c:v>187.96629064334422</c:v>
                </c:pt>
                <c:pt idx="134">
                  <c:v>188.39650358519421</c:v>
                </c:pt>
                <c:pt idx="135">
                  <c:v>188.82622037571929</c:v>
                </c:pt>
                <c:pt idx="136">
                  <c:v>189.25544253024802</c:v>
                </c:pt>
                <c:pt idx="137">
                  <c:v>189.68417155768302</c:v>
                </c:pt>
                <c:pt idx="138">
                  <c:v>190.11240896053815</c:v>
                </c:pt>
                <c:pt idx="139">
                  <c:v>190.54015623497537</c:v>
                </c:pt>
                <c:pt idx="140">
                  <c:v>190.96741487084128</c:v>
                </c:pt>
                <c:pt idx="141">
                  <c:v>191.39418635170352</c:v>
                </c:pt>
                <c:pt idx="142">
                  <c:v>191.82047215488677</c:v>
                </c:pt>
                <c:pt idx="143">
                  <c:v>192.24627375150862</c:v>
                </c:pt>
                <c:pt idx="144">
                  <c:v>192.67159260651508</c:v>
                </c:pt>
                <c:pt idx="145">
                  <c:v>193.09643017871585</c:v>
                </c:pt>
                <c:pt idx="146">
                  <c:v>193.52078792081946</c:v>
                </c:pt>
                <c:pt idx="147">
                  <c:v>193.94466727946798</c:v>
                </c:pt>
                <c:pt idx="148">
                  <c:v>194.36806969527157</c:v>
                </c:pt>
                <c:pt idx="149">
                  <c:v>194.79099660284285</c:v>
                </c:pt>
                <c:pt idx="150">
                  <c:v>195.21344943083088</c:v>
                </c:pt>
                <c:pt idx="151">
                  <c:v>195.63542960195497</c:v>
                </c:pt>
                <c:pt idx="152">
                  <c:v>196.05693853303831</c:v>
                </c:pt>
                <c:pt idx="153">
                  <c:v>196.4779776350413</c:v>
                </c:pt>
                <c:pt idx="154">
                  <c:v>196.89854831309461</c:v>
                </c:pt>
                <c:pt idx="155">
                  <c:v>197.31865196653206</c:v>
                </c:pt>
                <c:pt idx="156">
                  <c:v>197.7382899889233</c:v>
                </c:pt>
                <c:pt idx="157">
                  <c:v>198.15746376810614</c:v>
                </c:pt>
                <c:pt idx="158">
                  <c:v>198.57617468621882</c:v>
                </c:pt>
                <c:pt idx="159">
                  <c:v>198.99442411973186</c:v>
                </c:pt>
                <c:pt idx="160">
                  <c:v>199.41221343947984</c:v>
                </c:pt>
                <c:pt idx="161">
                  <c:v>199.82954401069296</c:v>
                </c:pt>
                <c:pt idx="162">
                  <c:v>200.24641719302818</c:v>
                </c:pt>
                <c:pt idx="163">
                  <c:v>200.66283434060048</c:v>
                </c:pt>
                <c:pt idx="164">
                  <c:v>201.07879680201353</c:v>
                </c:pt>
                <c:pt idx="165">
                  <c:v>201.49430592039045</c:v>
                </c:pt>
                <c:pt idx="166">
                  <c:v>201.90936303340419</c:v>
                </c:pt>
                <c:pt idx="167">
                  <c:v>202.3239694733077</c:v>
                </c:pt>
                <c:pt idx="168">
                  <c:v>202.73812656696401</c:v>
                </c:pt>
                <c:pt idx="169">
                  <c:v>203.15183563587601</c:v>
                </c:pt>
                <c:pt idx="170">
                  <c:v>203.56509799621597</c:v>
                </c:pt>
                <c:pt idx="171">
                  <c:v>203.977914958855</c:v>
                </c:pt>
                <c:pt idx="172">
                  <c:v>204.39028782939218</c:v>
                </c:pt>
                <c:pt idx="173">
                  <c:v>204.80221790818362</c:v>
                </c:pt>
                <c:pt idx="174">
                  <c:v>205.21370649037115</c:v>
                </c:pt>
                <c:pt idx="175">
                  <c:v>205.62475486591097</c:v>
                </c:pt>
                <c:pt idx="176">
                  <c:v>206.03536431960202</c:v>
                </c:pt>
                <c:pt idx="177">
                  <c:v>206.44553613111415</c:v>
                </c:pt>
                <c:pt idx="178">
                  <c:v>206.85527157501613</c:v>
                </c:pt>
                <c:pt idx="179">
                  <c:v>207.26457192080352</c:v>
                </c:pt>
                <c:pt idx="180">
                  <c:v>207.67343843292625</c:v>
                </c:pt>
                <c:pt idx="181">
                  <c:v>208.081872370816</c:v>
                </c:pt>
                <c:pt idx="182">
                  <c:v>208.48987498891353</c:v>
                </c:pt>
                <c:pt idx="183">
                  <c:v>208.89744753669572</c:v>
                </c:pt>
                <c:pt idx="184">
                  <c:v>209.30459125870243</c:v>
                </c:pt>
                <c:pt idx="185">
                  <c:v>209.71130739456319</c:v>
                </c:pt>
                <c:pt idx="186">
                  <c:v>210.11759717902376</c:v>
                </c:pt>
                <c:pt idx="187">
                  <c:v>210.52346184197245</c:v>
                </c:pt>
                <c:pt idx="188">
                  <c:v>210.92890260846625</c:v>
                </c:pt>
                <c:pt idx="189">
                  <c:v>211.33392069875683</c:v>
                </c:pt>
                <c:pt idx="190">
                  <c:v>211.73851732831639</c:v>
                </c:pt>
                <c:pt idx="191">
                  <c:v>212.14269370786326</c:v>
                </c:pt>
                <c:pt idx="192">
                  <c:v>212.54645104338732</c:v>
                </c:pt>
                <c:pt idx="193">
                  <c:v>212.94979053617539</c:v>
                </c:pt>
                <c:pt idx="194">
                  <c:v>213.3527133828363</c:v>
                </c:pt>
                <c:pt idx="195">
                  <c:v>213.75522077532585</c:v>
                </c:pt>
                <c:pt idx="196">
                  <c:v>214.15731390097159</c:v>
                </c:pt>
                <c:pt idx="197">
                  <c:v>214.55899394249747</c:v>
                </c:pt>
                <c:pt idx="198">
                  <c:v>214.96026207804832</c:v>
                </c:pt>
                <c:pt idx="199">
                  <c:v>215.36111948121408</c:v>
                </c:pt>
                <c:pt idx="200">
                  <c:v>215.761567321054</c:v>
                </c:pt>
                <c:pt idx="201">
                  <c:v>219.74360993878736</c:v>
                </c:pt>
                <c:pt idx="202">
                  <c:v>223.68544562822927</c:v>
                </c:pt>
                <c:pt idx="203">
                  <c:v>227.58820233260428</c:v>
                </c:pt>
                <c:pt idx="204">
                  <c:v>231.45296566237693</c:v>
                </c:pt>
                <c:pt idx="205">
                  <c:v>235.28078105616564</c:v>
                </c:pt>
                <c:pt idx="206">
                  <c:v>239.07265580517239</c:v>
                </c:pt>
                <c:pt idx="207">
                  <c:v>242.82956095138232</c:v>
                </c:pt>
                <c:pt idx="208">
                  <c:v>246.55243306889571</c:v>
                </c:pt>
                <c:pt idx="209">
                  <c:v>250.24217593694996</c:v>
                </c:pt>
                <c:pt idx="210">
                  <c:v>253.89966211246298</c:v>
                </c:pt>
                <c:pt idx="211">
                  <c:v>257.52573440927279</c:v>
                </c:pt>
                <c:pt idx="212">
                  <c:v>261.12120729065367</c:v>
                </c:pt>
                <c:pt idx="213">
                  <c:v>264.68686818115032</c:v>
                </c:pt>
                <c:pt idx="214">
                  <c:v>268.22347870328286</c:v>
                </c:pt>
                <c:pt idx="215">
                  <c:v>271.73177584423115</c:v>
                </c:pt>
                <c:pt idx="216">
                  <c:v>275.21247305720209</c:v>
                </c:pt>
                <c:pt idx="217">
                  <c:v>278.66626130181658</c:v>
                </c:pt>
                <c:pt idx="218">
                  <c:v>282.09381002751672</c:v>
                </c:pt>
                <c:pt idx="219">
                  <c:v>285.49576810368694</c:v>
                </c:pt>
                <c:pt idx="220">
                  <c:v>288.87276469990371</c:v>
                </c:pt>
                <c:pt idx="221">
                  <c:v>292.22541011947169</c:v>
                </c:pt>
                <c:pt idx="222">
                  <c:v>295.55429658916972</c:v>
                </c:pt>
                <c:pt idx="223">
                  <c:v>298.85999900791563</c:v>
                </c:pt>
                <c:pt idx="224">
                  <c:v>302.14307565686033</c:v>
                </c:pt>
                <c:pt idx="225">
                  <c:v>305.40406887324139</c:v>
                </c:pt>
                <c:pt idx="226">
                  <c:v>308.64350569015909</c:v>
                </c:pt>
                <c:pt idx="227">
                  <c:v>311.86189844428424</c:v>
                </c:pt>
                <c:pt idx="228">
                  <c:v>315.05974535336611</c:v>
                </c:pt>
                <c:pt idx="229">
                  <c:v>318.23753106527755</c:v>
                </c:pt>
                <c:pt idx="230">
                  <c:v>321.39572718021475</c:v>
                </c:pt>
                <c:pt idx="231">
                  <c:v>324.53479274755682</c:v>
                </c:pt>
                <c:pt idx="232">
                  <c:v>327.65517473878742</c:v>
                </c:pt>
                <c:pt idx="233">
                  <c:v>330.75730849778535</c:v>
                </c:pt>
                <c:pt idx="234">
                  <c:v>333.84161816970226</c:v>
                </c:pt>
                <c:pt idx="235">
                  <c:v>336.90851710956281</c:v>
                </c:pt>
                <c:pt idx="236">
                  <c:v>339.95840827164682</c:v>
                </c:pt>
                <c:pt idx="237">
                  <c:v>342.99168458064071</c:v>
                </c:pt>
                <c:pt idx="238">
                  <c:v>346.00872928547989</c:v>
                </c:pt>
                <c:pt idx="239">
                  <c:v>349.00991629674098</c:v>
                </c:pt>
                <c:pt idx="240">
                  <c:v>351.99561050838497</c:v>
                </c:pt>
                <c:pt idx="241">
                  <c:v>354.96616810459778</c:v>
                </c:pt>
                <c:pt idx="242">
                  <c:v>357.92193685242398</c:v>
                </c:pt>
                <c:pt idx="243">
                  <c:v>360.86325638084105</c:v>
                </c:pt>
                <c:pt idx="244">
                  <c:v>363.79045844687602</c:v>
                </c:pt>
                <c:pt idx="245">
                  <c:v>366.7038671893244</c:v>
                </c:pt>
                <c:pt idx="246">
                  <c:v>369.6037993705902</c:v>
                </c:pt>
                <c:pt idx="247">
                  <c:v>372.49056460712711</c:v>
                </c:pt>
                <c:pt idx="248">
                  <c:v>375.3644655889255</c:v>
                </c:pt>
                <c:pt idx="249">
                  <c:v>378.22579828845386</c:v>
                </c:pt>
                <c:pt idx="250">
                  <c:v>381.07485215943007</c:v>
                </c:pt>
                <c:pt idx="251">
                  <c:v>383.91191032576654</c:v>
                </c:pt>
                <c:pt idx="252">
                  <c:v>386.73724976100141</c:v>
                </c:pt>
                <c:pt idx="253">
                  <c:v>389.55114145849831</c:v>
                </c:pt>
                <c:pt idx="254">
                  <c:v>392.35385059266838</c:v>
                </c:pt>
                <c:pt idx="255">
                  <c:v>395.1456366714396</c:v>
                </c:pt>
                <c:pt idx="256">
                  <c:v>397.92675368017069</c:v>
                </c:pt>
                <c:pt idx="257">
                  <c:v>400.69745021718006</c:v>
                </c:pt>
                <c:pt idx="258">
                  <c:v>403.45796962103293</c:v>
                </c:pt>
                <c:pt idx="259">
                  <c:v>406.20855008970358</c:v>
                </c:pt>
                <c:pt idx="260">
                  <c:v>408.94942479170368</c:v>
                </c:pt>
                <c:pt idx="261">
                  <c:v>411.68082196924081</c:v>
                </c:pt>
                <c:pt idx="262">
                  <c:v>414.40296503344689</c:v>
                </c:pt>
                <c:pt idx="263">
                  <c:v>417.1160726516888</c:v>
                </c:pt>
                <c:pt idx="264">
                  <c:v>419.82035882694964</c:v>
                </c:pt>
                <c:pt idx="265">
                  <c:v>422.51603296924293</c:v>
                </c:pt>
                <c:pt idx="266">
                  <c:v>425.20329995899766</c:v>
                </c:pt>
                <c:pt idx="267">
                  <c:v>427.88236020232756</c:v>
                </c:pt>
                <c:pt idx="268">
                  <c:v>430.55340967807479</c:v>
                </c:pt>
                <c:pt idx="269">
                  <c:v>433.21663997649591</c:v>
                </c:pt>
                <c:pt idx="270">
                  <c:v>435.87223832943664</c:v>
                </c:pt>
                <c:pt idx="271">
                  <c:v>438.52038763182389</c:v>
                </c:pt>
                <c:pt idx="272">
                  <c:v>441.16126645428699</c:v>
                </c:pt>
                <c:pt idx="273">
                  <c:v>443.79504904670762</c:v>
                </c:pt>
                <c:pt idx="274">
                  <c:v>446.42190533249016</c:v>
                </c:pt>
                <c:pt idx="275">
                  <c:v>449.04200089334211</c:v>
                </c:pt>
                <c:pt idx="276">
                  <c:v>451.65549694435919</c:v>
                </c:pt>
                <c:pt idx="277">
                  <c:v>454.26255029922328</c:v>
                </c:pt>
                <c:pt idx="278">
                  <c:v>456.86331332534763</c:v>
                </c:pt>
                <c:pt idx="279">
                  <c:v>459.45793388883965</c:v>
                </c:pt>
                <c:pt idx="280">
                  <c:v>462.04655528920637</c:v>
                </c:pt>
                <c:pt idx="281">
                  <c:v>464.62931618379878</c:v>
                </c:pt>
                <c:pt idx="282">
                  <c:v>467.2063505020821</c:v>
                </c:pt>
                <c:pt idx="283">
                  <c:v>469.77778734993558</c:v>
                </c:pt>
                <c:pt idx="284">
                  <c:v>472.34375090432536</c:v>
                </c:pt>
                <c:pt idx="285">
                  <c:v>474.90436029886331</c:v>
                </c:pt>
                <c:pt idx="286">
                  <c:v>477.45972950096115</c:v>
                </c:pt>
                <c:pt idx="287">
                  <c:v>480.00996718151578</c:v>
                </c:pt>
                <c:pt idx="288">
                  <c:v>482.5551765783153</c:v>
                </c:pt>
                <c:pt idx="289">
                  <c:v>485.09545535463104</c:v>
                </c:pt>
                <c:pt idx="290">
                  <c:v>487.6308954547564</c:v>
                </c:pt>
                <c:pt idx="291">
                  <c:v>490.16158295855428</c:v>
                </c:pt>
                <c:pt idx="292">
                  <c:v>492.68759793737479</c:v>
                </c:pt>
                <c:pt idx="293">
                  <c:v>495.20901431398437</c:v>
                </c:pt>
                <c:pt idx="294">
                  <c:v>497.72589972938914</c:v>
                </c:pt>
                <c:pt idx="295">
                  <c:v>500.23831541962352</c:v>
                </c:pt>
                <c:pt idx="296">
                  <c:v>502.74631610568309</c:v>
                </c:pt>
                <c:pt idx="297">
                  <c:v>505.24994989979575</c:v>
                </c:pt>
                <c:pt idx="298">
                  <c:v>507.74925823112744</c:v>
                </c:pt>
                <c:pt idx="299">
                  <c:v>510.24427579379983</c:v>
                </c:pt>
                <c:pt idx="300">
                  <c:v>512.73503051975399</c:v>
                </c:pt>
                <c:pt idx="301">
                  <c:v>515.22154357853276</c:v>
                </c:pt>
                <c:pt idx="302">
                  <c:v>517.7038294054887</c:v>
                </c:pt>
                <c:pt idx="303">
                  <c:v>520.1818957592817</c:v>
                </c:pt>
                <c:pt idx="304">
                  <c:v>522.65574380884027</c:v>
                </c:pt>
                <c:pt idx="305">
                  <c:v>525.12536824925633</c:v>
                </c:pt>
                <c:pt idx="306">
                  <c:v>527.5907574454103</c:v>
                </c:pt>
                <c:pt idx="307">
                  <c:v>530.05189360150609</c:v>
                </c:pt>
                <c:pt idx="308">
                  <c:v>532.50875295417279</c:v>
                </c:pt>
                <c:pt idx="309">
                  <c:v>534.96130598637774</c:v>
                </c:pt>
                <c:pt idx="310">
                  <c:v>537.40951765910688</c:v>
                </c:pt>
                <c:pt idx="311">
                  <c:v>539.85334765760865</c:v>
                </c:pt>
                <c:pt idx="312">
                  <c:v>542.29275064895717</c:v>
                </c:pt>
                <c:pt idx="313">
                  <c:v>544.72767654775873</c:v>
                </c:pt>
                <c:pt idx="314">
                  <c:v>547.1580707869872</c:v>
                </c:pt>
                <c:pt idx="315">
                  <c:v>549.58387459115932</c:v>
                </c:pt>
                <c:pt idx="316">
                  <c:v>552.00502524934336</c:v>
                </c:pt>
                <c:pt idx="317">
                  <c:v>554.42145638579996</c:v>
                </c:pt>
                <c:pt idx="318">
                  <c:v>556.83309822637557</c:v>
                </c:pt>
                <c:pt idx="319">
                  <c:v>559.23987785908548</c:v>
                </c:pt>
                <c:pt idx="320">
                  <c:v>561.64171948762623</c:v>
                </c:pt>
                <c:pt idx="321">
                  <c:v>564.03854467684005</c:v>
                </c:pt>
                <c:pt idx="322">
                  <c:v>566.43027258940549</c:v>
                </c:pt>
                <c:pt idx="323">
                  <c:v>568.81682021325526</c:v>
                </c:pt>
                <c:pt idx="324">
                  <c:v>571.19810257941197</c:v>
                </c:pt>
                <c:pt idx="325">
                  <c:v>573.57403297009876</c:v>
                </c:pt>
                <c:pt idx="326">
                  <c:v>575.9445231171145</c:v>
                </c:pt>
                <c:pt idx="327">
                  <c:v>578.30948339057318</c:v>
                </c:pt>
                <c:pt idx="328">
                  <c:v>580.66882297819234</c:v>
                </c:pt>
                <c:pt idx="329">
                  <c:v>583.0224500553818</c:v>
                </c:pt>
                <c:pt idx="330">
                  <c:v>585.37027194643179</c:v>
                </c:pt>
                <c:pt idx="331">
                  <c:v>587.71219527713481</c:v>
                </c:pt>
                <c:pt idx="332">
                  <c:v>590.0481261191951</c:v>
                </c:pt>
                <c:pt idx="333">
                  <c:v>592.37797012679505</c:v>
                </c:pt>
                <c:pt idx="334">
                  <c:v>594.70163266568898</c:v>
                </c:pt>
                <c:pt idx="335">
                  <c:v>597.01901893519494</c:v>
                </c:pt>
                <c:pt idx="336">
                  <c:v>599.33003408344814</c:v>
                </c:pt>
                <c:pt idx="337">
                  <c:v>601.63458331626873</c:v>
                </c:pt>
                <c:pt idx="338">
                  <c:v>603.9325719999847</c:v>
                </c:pt>
                <c:pt idx="339">
                  <c:v>606.22390575853649</c:v>
                </c:pt>
                <c:pt idx="340">
                  <c:v>608.50849056517313</c:v>
                </c:pt>
                <c:pt idx="341">
                  <c:v>610.7862328290347</c:v>
                </c:pt>
                <c:pt idx="342">
                  <c:v>613.05703947689949</c:v>
                </c:pt>
                <c:pt idx="343">
                  <c:v>615.3208180303568</c:v>
                </c:pt>
                <c:pt idx="344">
                  <c:v>617.57747667865215</c:v>
                </c:pt>
                <c:pt idx="345">
                  <c:v>619.82692434743478</c:v>
                </c:pt>
                <c:pt idx="346">
                  <c:v>622.06907076362347</c:v>
                </c:pt>
                <c:pt idx="347">
                  <c:v>624.30382651659215</c:v>
                </c:pt>
                <c:pt idx="348">
                  <c:v>626.53110311586374</c:v>
                </c:pt>
                <c:pt idx="349">
                  <c:v>628.75081304548826</c:v>
                </c:pt>
                <c:pt idx="350">
                  <c:v>630.96286981526839</c:v>
                </c:pt>
                <c:pt idx="351">
                  <c:v>633.16718800898718</c:v>
                </c:pt>
                <c:pt idx="352">
                  <c:v>635.36368332977884</c:v>
                </c:pt>
                <c:pt idx="353">
                  <c:v>637.55227264277767</c:v>
                </c:pt>
                <c:pt idx="354">
                  <c:v>639.73287401516905</c:v>
                </c:pt>
                <c:pt idx="355">
                  <c:v>641.9054067537586</c:v>
                </c:pt>
                <c:pt idx="356">
                  <c:v>644.06979144016941</c:v>
                </c:pt>
                <c:pt idx="357">
                  <c:v>646.22594996376858</c:v>
                </c:pt>
                <c:pt idx="358">
                  <c:v>648.37380555241953</c:v>
                </c:pt>
                <c:pt idx="359">
                  <c:v>650.51328280114876</c:v>
                </c:pt>
                <c:pt idx="360">
                  <c:v>652.64430769881312</c:v>
                </c:pt>
                <c:pt idx="361">
                  <c:v>654.7668076528455</c:v>
                </c:pt>
                <c:pt idx="362">
                  <c:v>656.88071151215513</c:v>
                </c:pt>
                <c:pt idx="363">
                  <c:v>658.9859495882522</c:v>
                </c:pt>
                <c:pt idx="364">
                  <c:v>661.08245367466463</c:v>
                </c:pt>
                <c:pt idx="365">
                  <c:v>663.17015706471011</c:v>
                </c:pt>
                <c:pt idx="366">
                  <c:v>665.24899456768298</c:v>
                </c:pt>
                <c:pt idx="367">
                  <c:v>667.31890252351445</c:v>
                </c:pt>
                <c:pt idx="368">
                  <c:v>669.37981881595977</c:v>
                </c:pt>
                <c:pt idx="369">
                  <c:v>671.43168288436402</c:v>
                </c:pt>
                <c:pt idx="370">
                  <c:v>673.47443573405781</c:v>
                </c:pt>
                <c:pt idx="371">
                  <c:v>675.50801994542837</c:v>
                </c:pt>
                <c:pt idx="372">
                  <c:v>677.53237968171391</c:v>
                </c:pt>
                <c:pt idx="373">
                  <c:v>679.54746069556336</c:v>
                </c:pt>
                <c:pt idx="374">
                  <c:v>681.5532103344043</c:v>
                </c:pt>
                <c:pt idx="375">
                  <c:v>683.54957754466056</c:v>
                </c:pt>
                <c:pt idx="376">
                  <c:v>685.53651287485764</c:v>
                </c:pt>
                <c:pt idx="377">
                  <c:v>687.51396847765443</c:v>
                </c:pt>
                <c:pt idx="378">
                  <c:v>689.48189811083819</c:v>
                </c:pt>
                <c:pt idx="379">
                  <c:v>691.4402571373181</c:v>
                </c:pt>
                <c:pt idx="380">
                  <c:v>693.38900252415226</c:v>
                </c:pt>
                <c:pt idx="381">
                  <c:v>695.32809284064183</c:v>
                </c:pt>
                <c:pt idx="382">
                  <c:v>697.25748825552421</c:v>
                </c:pt>
                <c:pt idx="383">
                  <c:v>699.17715053329846</c:v>
                </c:pt>
                <c:pt idx="384">
                  <c:v>701.08704302971296</c:v>
                </c:pt>
                <c:pt idx="385">
                  <c:v>702.98713068644577</c:v>
                </c:pt>
                <c:pt idx="386">
                  <c:v>704.87738002500771</c:v>
                </c:pt>
                <c:pt idx="387">
                  <c:v>706.75775913989639</c:v>
                </c:pt>
                <c:pt idx="388">
                  <c:v>708.62823769102988</c:v>
                </c:pt>
                <c:pt idx="389">
                  <c:v>710.48878689548724</c:v>
                </c:pt>
                <c:pt idx="390">
                  <c:v>712.33937951858309</c:v>
                </c:pt>
                <c:pt idx="391">
                  <c:v>714.17998986430302</c:v>
                </c:pt>
                <c:pt idx="392">
                  <c:v>716.01059376512455</c:v>
                </c:pt>
                <c:pt idx="393">
                  <c:v>717.83116857125037</c:v>
                </c:pt>
                <c:pt idx="394">
                  <c:v>719.64169313927766</c:v>
                </c:pt>
                <c:pt idx="395">
                  <c:v>721.44214782032793</c:v>
                </c:pt>
                <c:pt idx="396">
                  <c:v>723.23251444766186</c:v>
                </c:pt>
                <c:pt idx="397">
                  <c:v>725.01277632380118</c:v>
                </c:pt>
                <c:pt idx="398">
                  <c:v>726.78291820718209</c:v>
                </c:pt>
                <c:pt idx="399">
                  <c:v>728.54292629836095</c:v>
                </c:pt>
                <c:pt idx="400">
                  <c:v>730.29278822579511</c:v>
                </c:pt>
                <c:pt idx="401">
                  <c:v>732.03249303122038</c:v>
                </c:pt>
                <c:pt idx="402">
                  <c:v>733.76203115464557</c:v>
                </c:pt>
                <c:pt idx="403">
                  <c:v>735.48139441898536</c:v>
                </c:pt>
                <c:pt idx="404">
                  <c:v>737.19057601435111</c:v>
                </c:pt>
                <c:pt idx="405">
                  <c:v>738.88957048201962</c:v>
                </c:pt>
                <c:pt idx="406">
                  <c:v>740.57837369809931</c:v>
                </c:pt>
                <c:pt idx="407">
                  <c:v>742.25698285691203</c:v>
                </c:pt>
                <c:pt idx="408">
                  <c:v>743.92539645410989</c:v>
                </c:pt>
                <c:pt idx="409">
                  <c:v>745.58361426954434</c:v>
                </c:pt>
                <c:pt idx="410">
                  <c:v>747.23163734990555</c:v>
                </c:pt>
                <c:pt idx="411">
                  <c:v>748.86946799114912</c:v>
                </c:pt>
                <c:pt idx="412">
                  <c:v>750.49710972072728</c:v>
                </c:pt>
                <c:pt idx="413">
                  <c:v>752.1145672796406</c:v>
                </c:pt>
                <c:pt idx="414">
                  <c:v>753.72184660432606</c:v>
                </c:pt>
                <c:pt idx="415">
                  <c:v>755.31895480839762</c:v>
                </c:pt>
                <c:pt idx="416">
                  <c:v>756.90590016425449</c:v>
                </c:pt>
                <c:pt idx="417">
                  <c:v>758.48269208457077</c:v>
                </c:pt>
                <c:pt idx="418">
                  <c:v>760.04934110368288</c:v>
                </c:pt>
                <c:pt idx="419">
                  <c:v>761.60585885888656</c:v>
                </c:pt>
                <c:pt idx="420">
                  <c:v>763.15225807165882</c:v>
                </c:pt>
                <c:pt idx="421">
                  <c:v>764.68855252881713</c:v>
                </c:pt>
                <c:pt idx="422">
                  <c:v>766.21475706362924</c:v>
                </c:pt>
                <c:pt idx="423">
                  <c:v>767.73088753688558</c:v>
                </c:pt>
                <c:pt idx="424">
                  <c:v>769.23696081794662</c:v>
                </c:pt>
                <c:pt idx="425">
                  <c:v>770.73299476577745</c:v>
                </c:pt>
                <c:pt idx="426">
                  <c:v>772.21900820997951</c:v>
                </c:pt>
                <c:pt idx="427">
                  <c:v>773.69502093183235</c:v>
                </c:pt>
                <c:pt idx="428">
                  <c:v>775.16105364535417</c:v>
                </c:pt>
                <c:pt idx="429">
                  <c:v>776.61712797839323</c:v>
                </c:pt>
                <c:pt idx="430">
                  <c:v>778.06326645375816</c:v>
                </c:pt>
                <c:pt idx="431">
                  <c:v>779.49949247039854</c:v>
                </c:pt>
                <c:pt idx="432">
                  <c:v>780.92583028464367</c:v>
                </c:pt>
                <c:pt idx="433">
                  <c:v>782.34230499150942</c:v>
                </c:pt>
                <c:pt idx="434">
                  <c:v>783.74894250608031</c:v>
                </c:pt>
                <c:pt idx="435">
                  <c:v>785.14576954497682</c:v>
                </c:pt>
                <c:pt idx="436">
                  <c:v>786.53281360791448</c:v>
                </c:pt>
                <c:pt idx="437">
                  <c:v>787.91010295936292</c:v>
                </c:pt>
                <c:pt idx="438">
                  <c:v>789.2776666103116</c:v>
                </c:pt>
                <c:pt idx="439">
                  <c:v>790.6355343001502</c:v>
                </c:pt>
                <c:pt idx="440">
                  <c:v>791.98373647866902</c:v>
                </c:pt>
                <c:pt idx="441">
                  <c:v>793.32230428818661</c:v>
                </c:pt>
                <c:pt idx="442">
                  <c:v>794.65126954581035</c:v>
                </c:pt>
                <c:pt idx="443">
                  <c:v>795.97066472583606</c:v>
                </c:pt>
                <c:pt idx="444">
                  <c:v>797.28052294229121</c:v>
                </c:pt>
                <c:pt idx="445">
                  <c:v>798.58087793162849</c:v>
                </c:pt>
                <c:pt idx="446">
                  <c:v>799.87176403557282</c:v>
                </c:pt>
                <c:pt idx="447">
                  <c:v>801.15321618412781</c:v>
                </c:pt>
                <c:pt idx="448">
                  <c:v>802.42526987874567</c:v>
                </c:pt>
                <c:pt idx="449">
                  <c:v>803.68796117566433</c:v>
                </c:pt>
                <c:pt idx="450">
                  <c:v>804.94132666941641</c:v>
                </c:pt>
                <c:pt idx="451">
                  <c:v>806.18540347651287</c:v>
                </c:pt>
                <c:pt idx="452">
                  <c:v>807.42022921930538</c:v>
                </c:pt>
                <c:pt idx="453">
                  <c:v>808.64584201003004</c:v>
                </c:pt>
                <c:pt idx="454">
                  <c:v>809.86228043503638</c:v>
                </c:pt>
                <c:pt idx="455">
                  <c:v>811.06958353920265</c:v>
                </c:pt>
                <c:pt idx="456">
                  <c:v>812.2677908105419</c:v>
                </c:pt>
                <c:pt idx="457">
                  <c:v>813.45694216499987</c:v>
                </c:pt>
                <c:pt idx="458">
                  <c:v>814.63707793144692</c:v>
                </c:pt>
                <c:pt idx="459">
                  <c:v>815.80823883686651</c:v>
                </c:pt>
                <c:pt idx="460">
                  <c:v>816.97046599174143</c:v>
                </c:pt>
                <c:pt idx="461">
                  <c:v>818.1238008756394</c:v>
                </c:pt>
                <c:pt idx="462">
                  <c:v>819.26828532299953</c:v>
                </c:pt>
                <c:pt idx="463">
                  <c:v>820.40396150912079</c:v>
                </c:pt>
                <c:pt idx="464">
                  <c:v>821.53087193635326</c:v>
                </c:pt>
                <c:pt idx="465">
                  <c:v>822.6490594204937</c:v>
                </c:pt>
                <c:pt idx="466">
                  <c:v>823.75856707738478</c:v>
                </c:pt>
                <c:pt idx="467">
                  <c:v>824.8594383097203</c:v>
                </c:pt>
                <c:pt idx="468">
                  <c:v>825.95171679405553</c:v>
                </c:pt>
                <c:pt idx="469">
                  <c:v>827.03544646802277</c:v>
                </c:pt>
                <c:pt idx="470">
                  <c:v>828.11067151775342</c:v>
                </c:pt>
                <c:pt idx="471">
                  <c:v>829.17743636550574</c:v>
                </c:pt>
                <c:pt idx="472">
                  <c:v>830.23578565749779</c:v>
                </c:pt>
                <c:pt idx="473">
                  <c:v>831.28576425194638</c:v>
                </c:pt>
                <c:pt idx="474">
                  <c:v>832.32741720731042</c:v>
                </c:pt>
                <c:pt idx="475">
                  <c:v>833.3607897707393</c:v>
                </c:pt>
                <c:pt idx="476">
                  <c:v>834.38592736672513</c:v>
                </c:pt>
                <c:pt idx="477">
                  <c:v>835.40287558595787</c:v>
                </c:pt>
                <c:pt idx="478">
                  <c:v>836.41168017438281</c:v>
                </c:pt>
                <c:pt idx="479">
                  <c:v>837.41238702246028</c:v>
                </c:pt>
                <c:pt idx="480">
                  <c:v>838.40504215462477</c:v>
                </c:pt>
                <c:pt idx="481">
                  <c:v>839.38969171894473</c:v>
                </c:pt>
                <c:pt idx="482">
                  <c:v>840.36638197697937</c:v>
                </c:pt>
                <c:pt idx="483">
                  <c:v>841.3351592938335</c:v>
                </c:pt>
                <c:pt idx="484">
                  <c:v>842.29607012840756</c:v>
                </c:pt>
                <c:pt idx="485">
                  <c:v>843.24916102384236</c:v>
                </c:pt>
                <c:pt idx="486">
                  <c:v>844.19447859815614</c:v>
                </c:pt>
                <c:pt idx="487">
                  <c:v>845.13206953507381</c:v>
                </c:pt>
                <c:pt idx="488">
                  <c:v>846.06198057504537</c:v>
                </c:pt>
                <c:pt idx="489">
                  <c:v>846.98425850645287</c:v>
                </c:pt>
                <c:pt idx="490">
                  <c:v>847.8989501570037</c:v>
                </c:pt>
                <c:pt idx="491">
                  <c:v>848.80610238530892</c:v>
                </c:pt>
                <c:pt idx="492">
                  <c:v>849.70576207264423</c:v>
                </c:pt>
                <c:pt idx="493">
                  <c:v>850.59797611489262</c:v>
                </c:pt>
                <c:pt idx="494">
                  <c:v>851.48279141466583</c:v>
                </c:pt>
                <c:pt idx="495">
                  <c:v>852.36025487360394</c:v>
                </c:pt>
                <c:pt idx="496">
                  <c:v>853.2304133848495</c:v>
                </c:pt>
                <c:pt idx="497">
                  <c:v>854.09331382569644</c:v>
                </c:pt>
                <c:pt idx="498">
                  <c:v>854.94900305040949</c:v>
                </c:pt>
                <c:pt idx="499">
                  <c:v>855.79752788321366</c:v>
                </c:pt>
                <c:pt idx="500">
                  <c:v>856.63893511145113</c:v>
                </c:pt>
                <c:pt idx="501">
                  <c:v>857.47327147890371</c:v>
                </c:pt>
                <c:pt idx="502">
                  <c:v>858.30058367927847</c:v>
                </c:pt>
                <c:pt idx="503">
                  <c:v>859.12091834985461</c:v>
                </c:pt>
                <c:pt idx="504">
                  <c:v>859.93432206528962</c:v>
                </c:pt>
                <c:pt idx="505">
                  <c:v>859.93432206528962</c:v>
                </c:pt>
                <c:pt idx="506">
                  <c:v>859.93432206528962</c:v>
                </c:pt>
                <c:pt idx="507">
                  <c:v>859.93432206528962</c:v>
                </c:pt>
                <c:pt idx="508">
                  <c:v>859.93432206528962</c:v>
                </c:pt>
                <c:pt idx="509">
                  <c:v>859.93432206528962</c:v>
                </c:pt>
                <c:pt idx="510">
                  <c:v>859.93432206528962</c:v>
                </c:pt>
                <c:pt idx="511">
                  <c:v>859.93432206528962</c:v>
                </c:pt>
                <c:pt idx="512">
                  <c:v>859.93432206528962</c:v>
                </c:pt>
                <c:pt idx="513">
                  <c:v>859.93432206528962</c:v>
                </c:pt>
                <c:pt idx="514">
                  <c:v>859.93432206528962</c:v>
                </c:pt>
                <c:pt idx="515">
                  <c:v>859.93432206528962</c:v>
                </c:pt>
                <c:pt idx="516">
                  <c:v>859.93432206528962</c:v>
                </c:pt>
                <c:pt idx="517">
                  <c:v>859.93432206528962</c:v>
                </c:pt>
                <c:pt idx="518">
                  <c:v>859.93432206528962</c:v>
                </c:pt>
                <c:pt idx="519">
                  <c:v>859.93432206528962</c:v>
                </c:pt>
                <c:pt idx="520">
                  <c:v>859.93432206528962</c:v>
                </c:pt>
                <c:pt idx="521">
                  <c:v>859.93432206528962</c:v>
                </c:pt>
                <c:pt idx="522">
                  <c:v>859.93432206528962</c:v>
                </c:pt>
                <c:pt idx="523">
                  <c:v>859.93432206528962</c:v>
                </c:pt>
                <c:pt idx="524">
                  <c:v>859.93432206528962</c:v>
                </c:pt>
                <c:pt idx="525">
                  <c:v>859.93432206528962</c:v>
                </c:pt>
                <c:pt idx="526">
                  <c:v>859.93432206528962</c:v>
                </c:pt>
                <c:pt idx="527">
                  <c:v>859.93432206528962</c:v>
                </c:pt>
                <c:pt idx="528">
                  <c:v>859.93432206528962</c:v>
                </c:pt>
                <c:pt idx="529">
                  <c:v>859.93432206528962</c:v>
                </c:pt>
                <c:pt idx="530">
                  <c:v>859.93432206528962</c:v>
                </c:pt>
                <c:pt idx="531">
                  <c:v>859.93432206528962</c:v>
                </c:pt>
                <c:pt idx="532">
                  <c:v>859.93432206528962</c:v>
                </c:pt>
                <c:pt idx="533">
                  <c:v>859.93432206528962</c:v>
                </c:pt>
                <c:pt idx="534">
                  <c:v>859.93432206528962</c:v>
                </c:pt>
                <c:pt idx="535">
                  <c:v>859.93432206528962</c:v>
                </c:pt>
                <c:pt idx="536">
                  <c:v>859.93432206528962</c:v>
                </c:pt>
                <c:pt idx="537">
                  <c:v>859.93432206528962</c:v>
                </c:pt>
                <c:pt idx="538">
                  <c:v>859.93432206528962</c:v>
                </c:pt>
                <c:pt idx="539">
                  <c:v>859.93432206528962</c:v>
                </c:pt>
                <c:pt idx="540">
                  <c:v>859.93432206528962</c:v>
                </c:pt>
                <c:pt idx="541">
                  <c:v>859.93432206528962</c:v>
                </c:pt>
                <c:pt idx="542">
                  <c:v>859.93432206528962</c:v>
                </c:pt>
                <c:pt idx="543">
                  <c:v>859.93432206528962</c:v>
                </c:pt>
                <c:pt idx="544">
                  <c:v>859.93432206528962</c:v>
                </c:pt>
                <c:pt idx="545">
                  <c:v>859.93432206528962</c:v>
                </c:pt>
                <c:pt idx="546">
                  <c:v>859.93432206528962</c:v>
                </c:pt>
                <c:pt idx="547">
                  <c:v>859.93432206528962</c:v>
                </c:pt>
                <c:pt idx="548">
                  <c:v>859.93432206528962</c:v>
                </c:pt>
                <c:pt idx="549">
                  <c:v>859.93432206528962</c:v>
                </c:pt>
                <c:pt idx="550">
                  <c:v>859.93432206528962</c:v>
                </c:pt>
                <c:pt idx="551">
                  <c:v>859.93432206528962</c:v>
                </c:pt>
                <c:pt idx="552">
                  <c:v>859.93432206528962</c:v>
                </c:pt>
                <c:pt idx="553">
                  <c:v>859.93432206528962</c:v>
                </c:pt>
                <c:pt idx="554">
                  <c:v>859.93432206528962</c:v>
                </c:pt>
                <c:pt idx="555">
                  <c:v>859.93432206528962</c:v>
                </c:pt>
                <c:pt idx="556">
                  <c:v>859.93432206528962</c:v>
                </c:pt>
                <c:pt idx="557">
                  <c:v>859.93432206528962</c:v>
                </c:pt>
                <c:pt idx="558">
                  <c:v>859.93432206528962</c:v>
                </c:pt>
                <c:pt idx="559">
                  <c:v>859.93432206528962</c:v>
                </c:pt>
                <c:pt idx="560">
                  <c:v>859.93432206528962</c:v>
                </c:pt>
                <c:pt idx="561">
                  <c:v>859.93432206528962</c:v>
                </c:pt>
                <c:pt idx="562">
                  <c:v>859.93432206528962</c:v>
                </c:pt>
                <c:pt idx="563">
                  <c:v>859.93432206528962</c:v>
                </c:pt>
                <c:pt idx="564">
                  <c:v>859.93432206528962</c:v>
                </c:pt>
                <c:pt idx="565">
                  <c:v>859.93432206528962</c:v>
                </c:pt>
                <c:pt idx="566">
                  <c:v>859.93432206528962</c:v>
                </c:pt>
                <c:pt idx="567">
                  <c:v>859.93432206528962</c:v>
                </c:pt>
                <c:pt idx="568">
                  <c:v>859.93432206528962</c:v>
                </c:pt>
                <c:pt idx="569">
                  <c:v>859.93432206528962</c:v>
                </c:pt>
                <c:pt idx="570">
                  <c:v>859.93432206528962</c:v>
                </c:pt>
                <c:pt idx="571">
                  <c:v>859.93432206528962</c:v>
                </c:pt>
                <c:pt idx="572">
                  <c:v>859.93432206528962</c:v>
                </c:pt>
                <c:pt idx="573">
                  <c:v>859.93432206528962</c:v>
                </c:pt>
                <c:pt idx="574">
                  <c:v>859.93432206528962</c:v>
                </c:pt>
                <c:pt idx="575">
                  <c:v>859.93432206528962</c:v>
                </c:pt>
                <c:pt idx="576">
                  <c:v>859.93432206528962</c:v>
                </c:pt>
                <c:pt idx="577">
                  <c:v>859.93432206528962</c:v>
                </c:pt>
                <c:pt idx="578">
                  <c:v>859.93432206528962</c:v>
                </c:pt>
                <c:pt idx="579">
                  <c:v>859.93432206528962</c:v>
                </c:pt>
                <c:pt idx="580">
                  <c:v>859.93432206528962</c:v>
                </c:pt>
                <c:pt idx="581">
                  <c:v>859.93432206528962</c:v>
                </c:pt>
                <c:pt idx="582">
                  <c:v>859.93432206528962</c:v>
                </c:pt>
                <c:pt idx="583">
                  <c:v>859.93432206528962</c:v>
                </c:pt>
                <c:pt idx="584">
                  <c:v>859.93432206528962</c:v>
                </c:pt>
                <c:pt idx="585">
                  <c:v>859.93432206528962</c:v>
                </c:pt>
                <c:pt idx="586">
                  <c:v>859.93432206528962</c:v>
                </c:pt>
                <c:pt idx="587">
                  <c:v>859.93432206528962</c:v>
                </c:pt>
                <c:pt idx="588">
                  <c:v>859.93432206528962</c:v>
                </c:pt>
                <c:pt idx="589">
                  <c:v>859.93432206528962</c:v>
                </c:pt>
                <c:pt idx="590">
                  <c:v>859.93432206528962</c:v>
                </c:pt>
                <c:pt idx="591">
                  <c:v>859.93432206528962</c:v>
                </c:pt>
                <c:pt idx="592">
                  <c:v>859.93432206528962</c:v>
                </c:pt>
                <c:pt idx="593">
                  <c:v>859.93432206528962</c:v>
                </c:pt>
                <c:pt idx="594">
                  <c:v>859.93432206528962</c:v>
                </c:pt>
                <c:pt idx="595">
                  <c:v>859.93432206528962</c:v>
                </c:pt>
                <c:pt idx="596">
                  <c:v>859.93432206528962</c:v>
                </c:pt>
                <c:pt idx="597">
                  <c:v>859.93432206528962</c:v>
                </c:pt>
                <c:pt idx="598">
                  <c:v>859.93432206528962</c:v>
                </c:pt>
                <c:pt idx="599">
                  <c:v>859.93432206528962</c:v>
                </c:pt>
                <c:pt idx="600">
                  <c:v>859.93432206528962</c:v>
                </c:pt>
                <c:pt idx="601">
                  <c:v>859.93432206528962</c:v>
                </c:pt>
                <c:pt idx="602">
                  <c:v>859.93432206528962</c:v>
                </c:pt>
                <c:pt idx="603">
                  <c:v>859.93432206528962</c:v>
                </c:pt>
                <c:pt idx="604">
                  <c:v>859.93432206528962</c:v>
                </c:pt>
                <c:pt idx="605">
                  <c:v>859.93432206528962</c:v>
                </c:pt>
                <c:pt idx="606">
                  <c:v>859.93432206528962</c:v>
                </c:pt>
                <c:pt idx="607">
                  <c:v>859.93432206528962</c:v>
                </c:pt>
                <c:pt idx="608">
                  <c:v>859.93432206528962</c:v>
                </c:pt>
                <c:pt idx="609">
                  <c:v>859.93432206528962</c:v>
                </c:pt>
                <c:pt idx="610">
                  <c:v>859.93432206528962</c:v>
                </c:pt>
                <c:pt idx="611">
                  <c:v>859.93432206528962</c:v>
                </c:pt>
                <c:pt idx="612">
                  <c:v>859.93432206528962</c:v>
                </c:pt>
                <c:pt idx="613">
                  <c:v>859.93432206528962</c:v>
                </c:pt>
                <c:pt idx="614">
                  <c:v>859.93432206528962</c:v>
                </c:pt>
                <c:pt idx="615">
                  <c:v>859.93432206528962</c:v>
                </c:pt>
                <c:pt idx="616">
                  <c:v>859.93432206528962</c:v>
                </c:pt>
                <c:pt idx="617">
                  <c:v>859.93432206528962</c:v>
                </c:pt>
                <c:pt idx="618">
                  <c:v>859.93432206528962</c:v>
                </c:pt>
                <c:pt idx="619">
                  <c:v>859.93432206528962</c:v>
                </c:pt>
                <c:pt idx="620">
                  <c:v>859.93432206528962</c:v>
                </c:pt>
                <c:pt idx="621">
                  <c:v>859.93432206528962</c:v>
                </c:pt>
                <c:pt idx="622">
                  <c:v>859.93432206528962</c:v>
                </c:pt>
                <c:pt idx="623">
                  <c:v>859.93432206528962</c:v>
                </c:pt>
                <c:pt idx="624">
                  <c:v>859.93432206528962</c:v>
                </c:pt>
                <c:pt idx="625">
                  <c:v>859.93432206528962</c:v>
                </c:pt>
                <c:pt idx="626">
                  <c:v>859.93432206528962</c:v>
                </c:pt>
                <c:pt idx="627">
                  <c:v>859.93432206528962</c:v>
                </c:pt>
                <c:pt idx="628">
                  <c:v>859.93432206528962</c:v>
                </c:pt>
                <c:pt idx="629">
                  <c:v>859.93432206528962</c:v>
                </c:pt>
                <c:pt idx="630">
                  <c:v>859.93432206528962</c:v>
                </c:pt>
                <c:pt idx="631">
                  <c:v>859.93432206528962</c:v>
                </c:pt>
                <c:pt idx="632">
                  <c:v>859.93432206528962</c:v>
                </c:pt>
                <c:pt idx="633">
                  <c:v>859.93432206528962</c:v>
                </c:pt>
                <c:pt idx="634">
                  <c:v>859.93432206528962</c:v>
                </c:pt>
                <c:pt idx="635">
                  <c:v>859.93432206528962</c:v>
                </c:pt>
                <c:pt idx="636">
                  <c:v>859.93432206528962</c:v>
                </c:pt>
                <c:pt idx="637">
                  <c:v>859.93432206528962</c:v>
                </c:pt>
                <c:pt idx="638">
                  <c:v>859.93432206528962</c:v>
                </c:pt>
                <c:pt idx="639">
                  <c:v>859.93432206528962</c:v>
                </c:pt>
                <c:pt idx="640">
                  <c:v>859.93432206528962</c:v>
                </c:pt>
                <c:pt idx="641">
                  <c:v>859.93432206528962</c:v>
                </c:pt>
                <c:pt idx="642">
                  <c:v>859.93432206528962</c:v>
                </c:pt>
                <c:pt idx="643">
                  <c:v>859.93432206528962</c:v>
                </c:pt>
                <c:pt idx="644">
                  <c:v>859.93432206528962</c:v>
                </c:pt>
                <c:pt idx="645">
                  <c:v>859.93432206528962</c:v>
                </c:pt>
                <c:pt idx="646">
                  <c:v>859.93432206528962</c:v>
                </c:pt>
                <c:pt idx="647">
                  <c:v>859.93432206528962</c:v>
                </c:pt>
                <c:pt idx="648">
                  <c:v>859.93432206528962</c:v>
                </c:pt>
                <c:pt idx="649">
                  <c:v>859.93432206528962</c:v>
                </c:pt>
                <c:pt idx="650">
                  <c:v>859.93432206528962</c:v>
                </c:pt>
                <c:pt idx="651">
                  <c:v>859.93432206528962</c:v>
                </c:pt>
                <c:pt idx="652">
                  <c:v>859.93432206528962</c:v>
                </c:pt>
                <c:pt idx="653">
                  <c:v>859.93432206528962</c:v>
                </c:pt>
                <c:pt idx="654">
                  <c:v>859.93432206528962</c:v>
                </c:pt>
                <c:pt idx="655">
                  <c:v>859.93432206528962</c:v>
                </c:pt>
                <c:pt idx="656">
                  <c:v>859.93432206528962</c:v>
                </c:pt>
                <c:pt idx="657">
                  <c:v>859.93432206528962</c:v>
                </c:pt>
                <c:pt idx="658">
                  <c:v>859.93432206528962</c:v>
                </c:pt>
                <c:pt idx="659">
                  <c:v>859.93432206528962</c:v>
                </c:pt>
                <c:pt idx="660">
                  <c:v>859.93432206528962</c:v>
                </c:pt>
                <c:pt idx="661">
                  <c:v>859.93432206528962</c:v>
                </c:pt>
                <c:pt idx="662">
                  <c:v>859.93432206528962</c:v>
                </c:pt>
                <c:pt idx="663">
                  <c:v>859.93432206528962</c:v>
                </c:pt>
                <c:pt idx="664">
                  <c:v>859.93432206528962</c:v>
                </c:pt>
                <c:pt idx="665">
                  <c:v>859.93432206528962</c:v>
                </c:pt>
                <c:pt idx="666">
                  <c:v>859.93432206528962</c:v>
                </c:pt>
                <c:pt idx="667">
                  <c:v>859.93432206528962</c:v>
                </c:pt>
                <c:pt idx="668">
                  <c:v>859.93432206528962</c:v>
                </c:pt>
                <c:pt idx="669">
                  <c:v>859.93432206528962</c:v>
                </c:pt>
                <c:pt idx="670">
                  <c:v>859.93432206528962</c:v>
                </c:pt>
                <c:pt idx="671">
                  <c:v>859.93432206528962</c:v>
                </c:pt>
                <c:pt idx="672">
                  <c:v>859.93432206528962</c:v>
                </c:pt>
                <c:pt idx="673">
                  <c:v>859.93432206528962</c:v>
                </c:pt>
                <c:pt idx="674">
                  <c:v>859.93432206528962</c:v>
                </c:pt>
                <c:pt idx="675">
                  <c:v>859.93432206528962</c:v>
                </c:pt>
                <c:pt idx="676">
                  <c:v>859.93432206528962</c:v>
                </c:pt>
                <c:pt idx="677">
                  <c:v>859.93432206528962</c:v>
                </c:pt>
                <c:pt idx="678">
                  <c:v>859.93432206528962</c:v>
                </c:pt>
                <c:pt idx="679">
                  <c:v>859.93432206528962</c:v>
                </c:pt>
                <c:pt idx="680">
                  <c:v>859.93432206528962</c:v>
                </c:pt>
                <c:pt idx="681">
                  <c:v>859.93432206528962</c:v>
                </c:pt>
                <c:pt idx="682">
                  <c:v>859.93432206528962</c:v>
                </c:pt>
                <c:pt idx="683">
                  <c:v>859.93432206528962</c:v>
                </c:pt>
                <c:pt idx="684">
                  <c:v>859.93432206528962</c:v>
                </c:pt>
                <c:pt idx="685">
                  <c:v>859.93432206528962</c:v>
                </c:pt>
                <c:pt idx="686">
                  <c:v>859.93432206528962</c:v>
                </c:pt>
                <c:pt idx="687">
                  <c:v>859.93432206528962</c:v>
                </c:pt>
                <c:pt idx="688">
                  <c:v>859.93432206528962</c:v>
                </c:pt>
                <c:pt idx="689">
                  <c:v>859.93432206528962</c:v>
                </c:pt>
                <c:pt idx="690">
                  <c:v>859.93432206528962</c:v>
                </c:pt>
                <c:pt idx="691">
                  <c:v>859.93432206528962</c:v>
                </c:pt>
                <c:pt idx="692">
                  <c:v>859.93432206528962</c:v>
                </c:pt>
                <c:pt idx="693">
                  <c:v>859.93432206528962</c:v>
                </c:pt>
                <c:pt idx="694">
                  <c:v>859.93432206528962</c:v>
                </c:pt>
                <c:pt idx="695">
                  <c:v>859.93432206528962</c:v>
                </c:pt>
                <c:pt idx="696">
                  <c:v>859.93432206528962</c:v>
                </c:pt>
                <c:pt idx="697">
                  <c:v>859.93432206528962</c:v>
                </c:pt>
                <c:pt idx="698">
                  <c:v>859.93432206528962</c:v>
                </c:pt>
                <c:pt idx="699">
                  <c:v>859.93432206528962</c:v>
                </c:pt>
                <c:pt idx="700">
                  <c:v>859.93432206528962</c:v>
                </c:pt>
                <c:pt idx="701">
                  <c:v>859.93432206528962</c:v>
                </c:pt>
                <c:pt idx="702">
                  <c:v>859.93432206528962</c:v>
                </c:pt>
                <c:pt idx="703">
                  <c:v>859.93432206528962</c:v>
                </c:pt>
                <c:pt idx="704">
                  <c:v>859.93432206528962</c:v>
                </c:pt>
                <c:pt idx="705">
                  <c:v>859.93432206528962</c:v>
                </c:pt>
                <c:pt idx="706">
                  <c:v>859.93432206528962</c:v>
                </c:pt>
                <c:pt idx="707">
                  <c:v>859.93432206528962</c:v>
                </c:pt>
                <c:pt idx="708">
                  <c:v>859.93432206528962</c:v>
                </c:pt>
                <c:pt idx="709">
                  <c:v>859.93432206528962</c:v>
                </c:pt>
                <c:pt idx="710">
                  <c:v>859.93432206528962</c:v>
                </c:pt>
                <c:pt idx="711">
                  <c:v>859.93432206528962</c:v>
                </c:pt>
                <c:pt idx="712">
                  <c:v>859.93432206528962</c:v>
                </c:pt>
                <c:pt idx="713">
                  <c:v>859.93432206528962</c:v>
                </c:pt>
                <c:pt idx="714">
                  <c:v>859.93432206528962</c:v>
                </c:pt>
                <c:pt idx="715">
                  <c:v>859.93432206528962</c:v>
                </c:pt>
                <c:pt idx="716">
                  <c:v>859.93432206528962</c:v>
                </c:pt>
                <c:pt idx="717">
                  <c:v>859.93432206528962</c:v>
                </c:pt>
                <c:pt idx="718">
                  <c:v>859.93432206528962</c:v>
                </c:pt>
                <c:pt idx="719">
                  <c:v>859.93432206528962</c:v>
                </c:pt>
                <c:pt idx="720">
                  <c:v>859.93432206528962</c:v>
                </c:pt>
                <c:pt idx="721">
                  <c:v>859.93432206528962</c:v>
                </c:pt>
                <c:pt idx="722">
                  <c:v>859.93432206528962</c:v>
                </c:pt>
                <c:pt idx="723">
                  <c:v>859.93432206528962</c:v>
                </c:pt>
                <c:pt idx="724">
                  <c:v>859.93432206528962</c:v>
                </c:pt>
                <c:pt idx="725">
                  <c:v>859.93432206528962</c:v>
                </c:pt>
                <c:pt idx="726">
                  <c:v>859.93432206528962</c:v>
                </c:pt>
                <c:pt idx="727">
                  <c:v>859.93432206528962</c:v>
                </c:pt>
                <c:pt idx="728">
                  <c:v>859.93432206528962</c:v>
                </c:pt>
                <c:pt idx="729">
                  <c:v>859.93432206528962</c:v>
                </c:pt>
                <c:pt idx="730">
                  <c:v>859.93432206528962</c:v>
                </c:pt>
                <c:pt idx="731">
                  <c:v>859.93432206528962</c:v>
                </c:pt>
                <c:pt idx="732">
                  <c:v>859.93432206528962</c:v>
                </c:pt>
                <c:pt idx="733">
                  <c:v>859.93432206528962</c:v>
                </c:pt>
                <c:pt idx="734">
                  <c:v>859.93432206528962</c:v>
                </c:pt>
                <c:pt idx="735">
                  <c:v>859.93432206528962</c:v>
                </c:pt>
                <c:pt idx="736">
                  <c:v>859.93432206528962</c:v>
                </c:pt>
                <c:pt idx="737">
                  <c:v>859.93432206528962</c:v>
                </c:pt>
                <c:pt idx="738">
                  <c:v>859.93432206528962</c:v>
                </c:pt>
                <c:pt idx="739">
                  <c:v>859.93432206528962</c:v>
                </c:pt>
                <c:pt idx="740">
                  <c:v>859.93432206528962</c:v>
                </c:pt>
                <c:pt idx="741">
                  <c:v>859.93432206528962</c:v>
                </c:pt>
                <c:pt idx="742">
                  <c:v>859.93432206528962</c:v>
                </c:pt>
                <c:pt idx="743">
                  <c:v>859.93432206528962</c:v>
                </c:pt>
                <c:pt idx="744">
                  <c:v>859.93432206528962</c:v>
                </c:pt>
                <c:pt idx="745">
                  <c:v>859.93432206528962</c:v>
                </c:pt>
                <c:pt idx="746">
                  <c:v>859.93432206528962</c:v>
                </c:pt>
                <c:pt idx="747">
                  <c:v>859.93432206528962</c:v>
                </c:pt>
                <c:pt idx="748">
                  <c:v>859.93432206528962</c:v>
                </c:pt>
                <c:pt idx="749">
                  <c:v>859.93432206528962</c:v>
                </c:pt>
                <c:pt idx="750">
                  <c:v>859.93432206528962</c:v>
                </c:pt>
                <c:pt idx="751">
                  <c:v>859.93432206528962</c:v>
                </c:pt>
                <c:pt idx="752">
                  <c:v>859.93432206528962</c:v>
                </c:pt>
                <c:pt idx="753">
                  <c:v>859.93432206528962</c:v>
                </c:pt>
                <c:pt idx="754">
                  <c:v>859.93432206528962</c:v>
                </c:pt>
                <c:pt idx="755">
                  <c:v>859.93432206528962</c:v>
                </c:pt>
                <c:pt idx="756">
                  <c:v>859.93432206528962</c:v>
                </c:pt>
                <c:pt idx="757">
                  <c:v>859.93432206528962</c:v>
                </c:pt>
                <c:pt idx="758">
                  <c:v>859.93432206528962</c:v>
                </c:pt>
                <c:pt idx="759">
                  <c:v>859.93432206528962</c:v>
                </c:pt>
                <c:pt idx="760">
                  <c:v>859.93432206528962</c:v>
                </c:pt>
                <c:pt idx="761">
                  <c:v>859.93432206528962</c:v>
                </c:pt>
                <c:pt idx="762">
                  <c:v>859.93432206528962</c:v>
                </c:pt>
                <c:pt idx="763">
                  <c:v>859.93432206528962</c:v>
                </c:pt>
                <c:pt idx="764">
                  <c:v>859.93432206528962</c:v>
                </c:pt>
                <c:pt idx="765">
                  <c:v>859.93432206528962</c:v>
                </c:pt>
                <c:pt idx="766">
                  <c:v>859.93432206528962</c:v>
                </c:pt>
                <c:pt idx="767">
                  <c:v>859.93432206528962</c:v>
                </c:pt>
                <c:pt idx="768">
                  <c:v>859.93432206528962</c:v>
                </c:pt>
                <c:pt idx="769">
                  <c:v>859.93432206528962</c:v>
                </c:pt>
                <c:pt idx="770">
                  <c:v>859.93432206528962</c:v>
                </c:pt>
                <c:pt idx="771">
                  <c:v>859.93432206528962</c:v>
                </c:pt>
                <c:pt idx="772">
                  <c:v>859.93432206528962</c:v>
                </c:pt>
                <c:pt idx="773">
                  <c:v>859.93432206528962</c:v>
                </c:pt>
                <c:pt idx="774">
                  <c:v>859.93432206528962</c:v>
                </c:pt>
                <c:pt idx="775">
                  <c:v>859.93432206528962</c:v>
                </c:pt>
                <c:pt idx="776">
                  <c:v>859.93432206528962</c:v>
                </c:pt>
                <c:pt idx="777">
                  <c:v>859.93432206528962</c:v>
                </c:pt>
                <c:pt idx="778">
                  <c:v>859.93432206528962</c:v>
                </c:pt>
                <c:pt idx="779">
                  <c:v>859.93432206528962</c:v>
                </c:pt>
                <c:pt idx="780">
                  <c:v>859.93432206528962</c:v>
                </c:pt>
                <c:pt idx="781">
                  <c:v>859.93432206528962</c:v>
                </c:pt>
                <c:pt idx="782">
                  <c:v>859.93432206528962</c:v>
                </c:pt>
                <c:pt idx="783">
                  <c:v>859.93432206528962</c:v>
                </c:pt>
                <c:pt idx="784">
                  <c:v>859.93432206528962</c:v>
                </c:pt>
                <c:pt idx="785">
                  <c:v>859.93432206528962</c:v>
                </c:pt>
                <c:pt idx="786">
                  <c:v>859.93432206528962</c:v>
                </c:pt>
                <c:pt idx="787">
                  <c:v>859.93432206528962</c:v>
                </c:pt>
                <c:pt idx="788">
                  <c:v>859.93432206528962</c:v>
                </c:pt>
                <c:pt idx="789">
                  <c:v>859.93432206528962</c:v>
                </c:pt>
                <c:pt idx="790">
                  <c:v>859.93432206528962</c:v>
                </c:pt>
                <c:pt idx="791">
                  <c:v>859.93432206528962</c:v>
                </c:pt>
                <c:pt idx="792">
                  <c:v>859.93432206528962</c:v>
                </c:pt>
                <c:pt idx="793">
                  <c:v>859.93432206528962</c:v>
                </c:pt>
                <c:pt idx="794">
                  <c:v>859.93432206528962</c:v>
                </c:pt>
                <c:pt idx="795">
                  <c:v>859.93432206528962</c:v>
                </c:pt>
                <c:pt idx="796">
                  <c:v>859.93432206528962</c:v>
                </c:pt>
                <c:pt idx="797">
                  <c:v>859.93432206528962</c:v>
                </c:pt>
                <c:pt idx="798">
                  <c:v>859.93432206528962</c:v>
                </c:pt>
                <c:pt idx="799">
                  <c:v>859.93432206528962</c:v>
                </c:pt>
                <c:pt idx="800">
                  <c:v>859.93432206528962</c:v>
                </c:pt>
                <c:pt idx="801">
                  <c:v>859.93432206528962</c:v>
                </c:pt>
                <c:pt idx="802">
                  <c:v>859.93432206528962</c:v>
                </c:pt>
                <c:pt idx="803">
                  <c:v>859.93432206528962</c:v>
                </c:pt>
                <c:pt idx="804">
                  <c:v>859.93432206528962</c:v>
                </c:pt>
                <c:pt idx="805">
                  <c:v>859.93432206528962</c:v>
                </c:pt>
                <c:pt idx="806">
                  <c:v>859.93432206528962</c:v>
                </c:pt>
                <c:pt idx="807">
                  <c:v>859.93432206528962</c:v>
                </c:pt>
                <c:pt idx="808">
                  <c:v>859.93432206528962</c:v>
                </c:pt>
                <c:pt idx="809">
                  <c:v>859.93432206528962</c:v>
                </c:pt>
                <c:pt idx="810">
                  <c:v>859.93432206528962</c:v>
                </c:pt>
                <c:pt idx="811">
                  <c:v>859.93432206528962</c:v>
                </c:pt>
                <c:pt idx="812">
                  <c:v>859.93432206528962</c:v>
                </c:pt>
                <c:pt idx="813">
                  <c:v>859.93432206528962</c:v>
                </c:pt>
                <c:pt idx="814">
                  <c:v>859.93432206528962</c:v>
                </c:pt>
                <c:pt idx="815">
                  <c:v>859.93432206528962</c:v>
                </c:pt>
                <c:pt idx="816">
                  <c:v>859.93432206528962</c:v>
                </c:pt>
                <c:pt idx="817">
                  <c:v>859.93432206528962</c:v>
                </c:pt>
                <c:pt idx="818">
                  <c:v>859.93432206528962</c:v>
                </c:pt>
                <c:pt idx="819">
                  <c:v>859.93432206528962</c:v>
                </c:pt>
                <c:pt idx="820">
                  <c:v>859.93432206528962</c:v>
                </c:pt>
                <c:pt idx="821">
                  <c:v>859.93432206528962</c:v>
                </c:pt>
                <c:pt idx="822">
                  <c:v>859.93432206528962</c:v>
                </c:pt>
                <c:pt idx="823">
                  <c:v>859.93432206528962</c:v>
                </c:pt>
                <c:pt idx="824">
                  <c:v>859.93432206528962</c:v>
                </c:pt>
                <c:pt idx="825">
                  <c:v>859.93432206528962</c:v>
                </c:pt>
                <c:pt idx="826">
                  <c:v>859.93432206528962</c:v>
                </c:pt>
                <c:pt idx="827">
                  <c:v>859.93432206528962</c:v>
                </c:pt>
                <c:pt idx="828">
                  <c:v>859.93432206528962</c:v>
                </c:pt>
                <c:pt idx="829">
                  <c:v>859.93432206528962</c:v>
                </c:pt>
                <c:pt idx="830">
                  <c:v>859.93432206528962</c:v>
                </c:pt>
                <c:pt idx="831">
                  <c:v>859.93432206528962</c:v>
                </c:pt>
                <c:pt idx="832">
                  <c:v>859.93432206528962</c:v>
                </c:pt>
                <c:pt idx="833">
                  <c:v>859.93432206528962</c:v>
                </c:pt>
                <c:pt idx="834">
                  <c:v>859.93432206528962</c:v>
                </c:pt>
                <c:pt idx="835">
                  <c:v>859.93432206528962</c:v>
                </c:pt>
                <c:pt idx="836">
                  <c:v>859.93432206528962</c:v>
                </c:pt>
                <c:pt idx="837">
                  <c:v>859.93432206528962</c:v>
                </c:pt>
                <c:pt idx="838">
                  <c:v>859.93432206528962</c:v>
                </c:pt>
                <c:pt idx="839">
                  <c:v>859.93432206528962</c:v>
                </c:pt>
                <c:pt idx="840">
                  <c:v>859.93432206528962</c:v>
                </c:pt>
                <c:pt idx="841">
                  <c:v>859.93432206528962</c:v>
                </c:pt>
                <c:pt idx="842">
                  <c:v>859.93432206528962</c:v>
                </c:pt>
                <c:pt idx="843">
                  <c:v>859.93432206528962</c:v>
                </c:pt>
                <c:pt idx="844">
                  <c:v>859.93432206528962</c:v>
                </c:pt>
                <c:pt idx="845">
                  <c:v>859.93432206528962</c:v>
                </c:pt>
                <c:pt idx="846">
                  <c:v>859.93432206528962</c:v>
                </c:pt>
                <c:pt idx="847">
                  <c:v>859.93432206528962</c:v>
                </c:pt>
                <c:pt idx="848">
                  <c:v>859.93432206528962</c:v>
                </c:pt>
                <c:pt idx="849">
                  <c:v>859.93432206528962</c:v>
                </c:pt>
                <c:pt idx="850">
                  <c:v>859.93432206528962</c:v>
                </c:pt>
                <c:pt idx="851">
                  <c:v>859.93432206528962</c:v>
                </c:pt>
                <c:pt idx="852">
                  <c:v>859.93432206528962</c:v>
                </c:pt>
                <c:pt idx="853">
                  <c:v>859.93432206528962</c:v>
                </c:pt>
                <c:pt idx="854">
                  <c:v>859.93432206528962</c:v>
                </c:pt>
                <c:pt idx="855">
                  <c:v>859.93432206528962</c:v>
                </c:pt>
                <c:pt idx="856">
                  <c:v>859.93432206528962</c:v>
                </c:pt>
                <c:pt idx="857">
                  <c:v>859.93432206528962</c:v>
                </c:pt>
                <c:pt idx="858">
                  <c:v>859.93432206528962</c:v>
                </c:pt>
                <c:pt idx="859">
                  <c:v>859.93432206528962</c:v>
                </c:pt>
                <c:pt idx="860">
                  <c:v>859.93432206528962</c:v>
                </c:pt>
                <c:pt idx="861">
                  <c:v>859.93432206528962</c:v>
                </c:pt>
                <c:pt idx="862">
                  <c:v>859.93432206528962</c:v>
                </c:pt>
                <c:pt idx="863">
                  <c:v>859.93432206528962</c:v>
                </c:pt>
                <c:pt idx="864">
                  <c:v>859.93432206528962</c:v>
                </c:pt>
                <c:pt idx="865">
                  <c:v>859.93432206528962</c:v>
                </c:pt>
                <c:pt idx="866">
                  <c:v>859.93432206528962</c:v>
                </c:pt>
                <c:pt idx="867">
                  <c:v>859.93432206528962</c:v>
                </c:pt>
                <c:pt idx="868">
                  <c:v>859.93432206528962</c:v>
                </c:pt>
                <c:pt idx="869">
                  <c:v>859.93432206528962</c:v>
                </c:pt>
                <c:pt idx="870">
                  <c:v>859.93432206528962</c:v>
                </c:pt>
                <c:pt idx="871">
                  <c:v>859.93432206528962</c:v>
                </c:pt>
                <c:pt idx="872">
                  <c:v>859.93432206528962</c:v>
                </c:pt>
                <c:pt idx="873">
                  <c:v>859.93432206528962</c:v>
                </c:pt>
                <c:pt idx="874">
                  <c:v>859.93432206528962</c:v>
                </c:pt>
                <c:pt idx="875">
                  <c:v>859.93432206528962</c:v>
                </c:pt>
                <c:pt idx="876">
                  <c:v>859.93432206528962</c:v>
                </c:pt>
                <c:pt idx="877">
                  <c:v>859.93432206528962</c:v>
                </c:pt>
                <c:pt idx="878">
                  <c:v>859.93432206528962</c:v>
                </c:pt>
                <c:pt idx="879">
                  <c:v>859.93432206528962</c:v>
                </c:pt>
                <c:pt idx="880">
                  <c:v>859.93432206528962</c:v>
                </c:pt>
                <c:pt idx="881">
                  <c:v>859.93432206528962</c:v>
                </c:pt>
                <c:pt idx="882">
                  <c:v>859.93432206528962</c:v>
                </c:pt>
                <c:pt idx="883">
                  <c:v>859.93432206528962</c:v>
                </c:pt>
                <c:pt idx="884">
                  <c:v>859.93432206528962</c:v>
                </c:pt>
                <c:pt idx="885">
                  <c:v>859.93432206528962</c:v>
                </c:pt>
                <c:pt idx="886">
                  <c:v>859.93432206528962</c:v>
                </c:pt>
                <c:pt idx="887">
                  <c:v>859.93432206528962</c:v>
                </c:pt>
                <c:pt idx="888">
                  <c:v>859.93432206528962</c:v>
                </c:pt>
                <c:pt idx="889">
                  <c:v>859.93432206528962</c:v>
                </c:pt>
                <c:pt idx="890">
                  <c:v>859.93432206528962</c:v>
                </c:pt>
                <c:pt idx="891">
                  <c:v>859.93432206528962</c:v>
                </c:pt>
                <c:pt idx="892">
                  <c:v>859.93432206528962</c:v>
                </c:pt>
                <c:pt idx="893">
                  <c:v>859.93432206528962</c:v>
                </c:pt>
                <c:pt idx="894">
                  <c:v>859.93432206528962</c:v>
                </c:pt>
                <c:pt idx="895">
                  <c:v>859.93432206528962</c:v>
                </c:pt>
                <c:pt idx="896">
                  <c:v>859.93432206528962</c:v>
                </c:pt>
                <c:pt idx="897">
                  <c:v>859.93432206528962</c:v>
                </c:pt>
                <c:pt idx="898">
                  <c:v>859.93432206528962</c:v>
                </c:pt>
                <c:pt idx="899">
                  <c:v>859.93432206528962</c:v>
                </c:pt>
                <c:pt idx="900">
                  <c:v>859.93432206528962</c:v>
                </c:pt>
                <c:pt idx="901">
                  <c:v>859.93432206528962</c:v>
                </c:pt>
                <c:pt idx="902">
                  <c:v>859.93432206528962</c:v>
                </c:pt>
                <c:pt idx="903">
                  <c:v>859.93432206528962</c:v>
                </c:pt>
                <c:pt idx="904">
                  <c:v>859.93432206528962</c:v>
                </c:pt>
                <c:pt idx="905">
                  <c:v>859.93432206528962</c:v>
                </c:pt>
                <c:pt idx="906">
                  <c:v>859.93432206528962</c:v>
                </c:pt>
                <c:pt idx="907">
                  <c:v>859.93432206528962</c:v>
                </c:pt>
                <c:pt idx="908">
                  <c:v>859.93432206528962</c:v>
                </c:pt>
                <c:pt idx="909">
                  <c:v>859.93432206528962</c:v>
                </c:pt>
                <c:pt idx="910">
                  <c:v>859.93432206528962</c:v>
                </c:pt>
                <c:pt idx="911">
                  <c:v>859.93432206528962</c:v>
                </c:pt>
                <c:pt idx="912">
                  <c:v>859.93432206528962</c:v>
                </c:pt>
                <c:pt idx="913">
                  <c:v>859.93432206528962</c:v>
                </c:pt>
                <c:pt idx="914">
                  <c:v>859.93432206528962</c:v>
                </c:pt>
                <c:pt idx="915">
                  <c:v>859.93432206528962</c:v>
                </c:pt>
                <c:pt idx="916">
                  <c:v>859.93432206528962</c:v>
                </c:pt>
                <c:pt idx="917">
                  <c:v>859.93432206528962</c:v>
                </c:pt>
                <c:pt idx="918">
                  <c:v>859.93432206528962</c:v>
                </c:pt>
                <c:pt idx="919">
                  <c:v>859.93432206528962</c:v>
                </c:pt>
                <c:pt idx="920">
                  <c:v>859.93432206528962</c:v>
                </c:pt>
                <c:pt idx="921">
                  <c:v>859.93432206528962</c:v>
                </c:pt>
                <c:pt idx="922">
                  <c:v>859.93432206528962</c:v>
                </c:pt>
                <c:pt idx="923">
                  <c:v>859.93432206528962</c:v>
                </c:pt>
                <c:pt idx="924">
                  <c:v>859.93432206528962</c:v>
                </c:pt>
                <c:pt idx="925">
                  <c:v>859.93432206528962</c:v>
                </c:pt>
                <c:pt idx="926">
                  <c:v>859.93432206528962</c:v>
                </c:pt>
                <c:pt idx="927">
                  <c:v>859.93432206528962</c:v>
                </c:pt>
                <c:pt idx="928">
                  <c:v>859.93432206528962</c:v>
                </c:pt>
                <c:pt idx="929">
                  <c:v>859.93432206528962</c:v>
                </c:pt>
                <c:pt idx="930">
                  <c:v>859.93432206528962</c:v>
                </c:pt>
                <c:pt idx="931">
                  <c:v>859.93432206528962</c:v>
                </c:pt>
                <c:pt idx="932">
                  <c:v>859.93432206528962</c:v>
                </c:pt>
                <c:pt idx="933">
                  <c:v>859.93432206528962</c:v>
                </c:pt>
                <c:pt idx="934">
                  <c:v>859.93432206528962</c:v>
                </c:pt>
                <c:pt idx="935">
                  <c:v>859.93432206528962</c:v>
                </c:pt>
                <c:pt idx="936">
                  <c:v>859.93432206528962</c:v>
                </c:pt>
                <c:pt idx="937">
                  <c:v>859.93432206528962</c:v>
                </c:pt>
                <c:pt idx="938">
                  <c:v>859.93432206528962</c:v>
                </c:pt>
                <c:pt idx="939">
                  <c:v>859.93432206528962</c:v>
                </c:pt>
                <c:pt idx="940">
                  <c:v>859.93432206528962</c:v>
                </c:pt>
                <c:pt idx="941">
                  <c:v>859.93432206528962</c:v>
                </c:pt>
                <c:pt idx="942">
                  <c:v>859.93432206528962</c:v>
                </c:pt>
                <c:pt idx="943">
                  <c:v>859.93432206528962</c:v>
                </c:pt>
                <c:pt idx="944">
                  <c:v>859.93432206528962</c:v>
                </c:pt>
                <c:pt idx="945">
                  <c:v>859.93432206528962</c:v>
                </c:pt>
                <c:pt idx="946">
                  <c:v>859.93432206528962</c:v>
                </c:pt>
                <c:pt idx="947">
                  <c:v>859.93432206528962</c:v>
                </c:pt>
                <c:pt idx="948">
                  <c:v>859.93432206528962</c:v>
                </c:pt>
                <c:pt idx="949">
                  <c:v>859.93432206528962</c:v>
                </c:pt>
                <c:pt idx="950">
                  <c:v>859.93432206528962</c:v>
                </c:pt>
                <c:pt idx="951">
                  <c:v>859.93432206528962</c:v>
                </c:pt>
                <c:pt idx="952">
                  <c:v>859.93432206528962</c:v>
                </c:pt>
                <c:pt idx="953">
                  <c:v>859.93432206528962</c:v>
                </c:pt>
                <c:pt idx="954">
                  <c:v>859.93432206528962</c:v>
                </c:pt>
                <c:pt idx="955">
                  <c:v>859.93432206528962</c:v>
                </c:pt>
                <c:pt idx="956">
                  <c:v>859.93432206528962</c:v>
                </c:pt>
                <c:pt idx="957">
                  <c:v>859.93432206528962</c:v>
                </c:pt>
                <c:pt idx="958">
                  <c:v>859.93432206528962</c:v>
                </c:pt>
                <c:pt idx="959">
                  <c:v>859.93432206528962</c:v>
                </c:pt>
                <c:pt idx="960">
                  <c:v>859.93432206528962</c:v>
                </c:pt>
                <c:pt idx="961">
                  <c:v>859.93432206528962</c:v>
                </c:pt>
                <c:pt idx="962">
                  <c:v>859.93432206528962</c:v>
                </c:pt>
                <c:pt idx="963">
                  <c:v>859.93432206528962</c:v>
                </c:pt>
                <c:pt idx="964">
                  <c:v>859.93432206528962</c:v>
                </c:pt>
                <c:pt idx="965">
                  <c:v>859.93432206528962</c:v>
                </c:pt>
                <c:pt idx="966">
                  <c:v>859.93432206528962</c:v>
                </c:pt>
                <c:pt idx="967">
                  <c:v>859.93432206528962</c:v>
                </c:pt>
                <c:pt idx="968">
                  <c:v>859.93432206528962</c:v>
                </c:pt>
                <c:pt idx="969">
                  <c:v>859.93432206528962</c:v>
                </c:pt>
                <c:pt idx="970">
                  <c:v>859.93432206528962</c:v>
                </c:pt>
                <c:pt idx="971">
                  <c:v>859.93432206528962</c:v>
                </c:pt>
                <c:pt idx="972">
                  <c:v>859.93432206528962</c:v>
                </c:pt>
                <c:pt idx="973">
                  <c:v>859.93432206528962</c:v>
                </c:pt>
                <c:pt idx="974">
                  <c:v>859.93432206528962</c:v>
                </c:pt>
                <c:pt idx="975">
                  <c:v>859.93432206528962</c:v>
                </c:pt>
                <c:pt idx="976">
                  <c:v>859.93432206528962</c:v>
                </c:pt>
                <c:pt idx="977">
                  <c:v>859.93432206528962</c:v>
                </c:pt>
                <c:pt idx="978">
                  <c:v>859.93432206528962</c:v>
                </c:pt>
                <c:pt idx="979">
                  <c:v>859.93432206528962</c:v>
                </c:pt>
                <c:pt idx="980">
                  <c:v>859.93432206528962</c:v>
                </c:pt>
                <c:pt idx="981">
                  <c:v>859.93432206528962</c:v>
                </c:pt>
                <c:pt idx="982">
                  <c:v>859.93432206528962</c:v>
                </c:pt>
                <c:pt idx="983">
                  <c:v>859.93432206528962</c:v>
                </c:pt>
                <c:pt idx="984">
                  <c:v>859.93432206528962</c:v>
                </c:pt>
                <c:pt idx="985">
                  <c:v>859.93432206528962</c:v>
                </c:pt>
                <c:pt idx="986">
                  <c:v>859.93432206528962</c:v>
                </c:pt>
                <c:pt idx="987">
                  <c:v>859.93432206528962</c:v>
                </c:pt>
                <c:pt idx="988">
                  <c:v>859.93432206528962</c:v>
                </c:pt>
                <c:pt idx="989">
                  <c:v>859.93432206528962</c:v>
                </c:pt>
                <c:pt idx="990">
                  <c:v>859.93432206528962</c:v>
                </c:pt>
                <c:pt idx="991">
                  <c:v>859.93432206528962</c:v>
                </c:pt>
                <c:pt idx="992">
                  <c:v>859.93432206528962</c:v>
                </c:pt>
                <c:pt idx="993">
                  <c:v>859.93432206528962</c:v>
                </c:pt>
                <c:pt idx="994">
                  <c:v>859.93432206528962</c:v>
                </c:pt>
                <c:pt idx="995">
                  <c:v>859.93432206528962</c:v>
                </c:pt>
                <c:pt idx="996">
                  <c:v>859.93432206528962</c:v>
                </c:pt>
                <c:pt idx="997">
                  <c:v>859.93432206528962</c:v>
                </c:pt>
                <c:pt idx="998">
                  <c:v>859.93432206528962</c:v>
                </c:pt>
                <c:pt idx="999">
                  <c:v>859.93432206528962</c:v>
                </c:pt>
                <c:pt idx="1000">
                  <c:v>859.93432206528962</c:v>
                </c:pt>
              </c:numCache>
            </c:numRef>
          </c:xVal>
          <c:yVal>
            <c:numRef>
              <c:f>Calculs!$K$4:$K$1004</c:f>
              <c:numCache>
                <c:formatCode>0.00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1442.5445447827758</c:v>
                </c:pt>
                <c:pt idx="300">
                  <c:v>1442.5936898166644</c:v>
                </c:pt>
                <c:pt idx="301">
                  <c:v>1442.544651054299</c:v>
                </c:pt>
                <c:pt idx="302">
                  <c:v>1442.3975956226468</c:v>
                </c:pt>
                <c:pt idx="303">
                  <c:v>1442.152690187849</c:v>
                </c:pt>
                <c:pt idx="304">
                  <c:v>1441.8101017368022</c:v>
                </c:pt>
                <c:pt idx="305">
                  <c:v>1441.3699983440836</c:v>
                </c:pt>
                <c:pt idx="306">
                  <c:v>1440.8325499186515</c:v>
                </c:pt>
                <c:pt idx="307">
                  <c:v>1440.1979289251433</c:v>
                </c:pt>
                <c:pt idx="308">
                  <c:v>1439.4663110751492</c:v>
                </c:pt>
                <c:pt idx="309">
                  <c:v>1438.6378759844947</c:v>
                </c:pt>
                <c:pt idx="310">
                  <c:v>1437.7128077933082</c:v>
                </c:pt>
                <c:pt idx="311">
                  <c:v>1436.6912957464226</c:v>
                </c:pt>
                <c:pt idx="312">
                  <c:v>1435.5735347324276</c:v>
                </c:pt>
                <c:pt idx="313">
                  <c:v>1434.3597257804295</c:v>
                </c:pt>
                <c:pt idx="314">
                  <c:v>1433.0500765142499</c:v>
                </c:pt>
                <c:pt idx="315">
                  <c:v>1431.6448015643894</c:v>
                </c:pt>
                <c:pt idx="316">
                  <c:v>1430.1441229385914</c:v>
                </c:pt>
                <c:pt idx="317">
                  <c:v>1428.5482703522539</c:v>
                </c:pt>
                <c:pt idx="318">
                  <c:v>1426.8574815202578</c:v>
                </c:pt>
                <c:pt idx="319">
                  <c:v>1425.0720024120144</c:v>
                </c:pt>
                <c:pt idx="320">
                  <c:v>1423.1920874716957</c:v>
                </c:pt>
                <c:pt idx="321">
                  <c:v>1421.2179998056954</c:v>
                </c:pt>
                <c:pt idx="322">
                  <c:v>1419.15001133941</c:v>
                </c:pt>
                <c:pt idx="323">
                  <c:v>1416.9884029454117</c:v>
                </c:pt>
                <c:pt idx="324">
                  <c:v>1414.7334645450439</c:v>
                </c:pt>
                <c:pt idx="325">
                  <c:v>1412.3854951853918</c:v>
                </c:pt>
                <c:pt idx="326">
                  <c:v>1409.9448030934952</c:v>
                </c:pt>
                <c:pt idx="327">
                  <c:v>1407.4117057095641</c:v>
                </c:pt>
                <c:pt idx="328">
                  <c:v>1404.7865297008482</c:v>
                </c:pt>
                <c:pt idx="329">
                  <c:v>1402.0696109577009</c:v>
                </c:pt>
                <c:pt idx="330">
                  <c:v>1399.2612945732644</c:v>
                </c:pt>
                <c:pt idx="331">
                  <c:v>1396.3619348080977</c:v>
                </c:pt>
                <c:pt idx="332">
                  <c:v>1393.37189504096</c:v>
                </c:pt>
                <c:pt idx="333">
                  <c:v>1390.2915477068714</c:v>
                </c:pt>
                <c:pt idx="334">
                  <c:v>1387.1212742234734</c:v>
                </c:pt>
                <c:pt idx="335">
                  <c:v>1383.861464906633</c:v>
                </c:pt>
                <c:pt idx="336">
                  <c:v>1380.5125188761538</c:v>
                </c:pt>
                <c:pt idx="337">
                  <c:v>1377.0748439523843</c:v>
                </c:pt>
                <c:pt idx="338">
                  <c:v>1373.5488565444537</c:v>
                </c:pt>
                <c:pt idx="339">
                  <c:v>1369.9349815307994</c:v>
                </c:pt>
                <c:pt idx="340">
                  <c:v>1366.2336521326044</c:v>
                </c:pt>
                <c:pt idx="341">
                  <c:v>1362.44530978071</c:v>
                </c:pt>
                <c:pt idx="342">
                  <c:v>1358.570403976526</c:v>
                </c:pt>
                <c:pt idx="343">
                  <c:v>1354.6093921474248</c:v>
                </c:pt>
                <c:pt idx="344">
                  <c:v>1350.5627394970677</c:v>
                </c:pt>
                <c:pt idx="345">
                  <c:v>1346.4309188510802</c:v>
                </c:pt>
                <c:pt idx="346">
                  <c:v>1342.2144104984673</c:v>
                </c:pt>
                <c:pt idx="347">
                  <c:v>1337.9137020291323</c:v>
                </c:pt>
                <c:pt idx="348">
                  <c:v>1333.529288167839</c:v>
                </c:pt>
                <c:pt idx="349">
                  <c:v>1329.0616706049386</c:v>
                </c:pt>
                <c:pt idx="350">
                  <c:v>1324.511357824163</c:v>
                </c:pt>
                <c:pt idx="351">
                  <c:v>1319.8788649277687</c:v>
                </c:pt>
                <c:pt idx="352">
                  <c:v>1315.1647134593006</c:v>
                </c:pt>
                <c:pt idx="353">
                  <c:v>1310.3694312242317</c:v>
                </c:pt>
                <c:pt idx="354">
                  <c:v>1305.4935521087214</c:v>
                </c:pt>
                <c:pt idx="355">
                  <c:v>1300.5376158967226</c:v>
                </c:pt>
                <c:pt idx="356">
                  <c:v>1295.5021680856598</c:v>
                </c:pt>
                <c:pt idx="357">
                  <c:v>1290.3877597008868</c:v>
                </c:pt>
                <c:pt idx="358">
                  <c:v>1285.1949471091273</c:v>
                </c:pt>
                <c:pt idx="359">
                  <c:v>1279.9242918310899</c:v>
                </c:pt>
                <c:pt idx="360">
                  <c:v>1274.5763603534456</c:v>
                </c:pt>
                <c:pt idx="361">
                  <c:v>1269.1517239403402</c:v>
                </c:pt>
                <c:pt idx="362">
                  <c:v>1263.6509584446194</c:v>
                </c:pt>
                <c:pt idx="363">
                  <c:v>1258.0746441189256</c:v>
                </c:pt>
                <c:pt idx="364">
                  <c:v>1252.4233654268257</c:v>
                </c:pt>
                <c:pt idx="365">
                  <c:v>1246.697710854125</c:v>
                </c:pt>
                <c:pt idx="366">
                  <c:v>1240.8982727205087</c:v>
                </c:pt>
                <c:pt idx="367">
                  <c:v>1235.0256469916567</c:v>
                </c:pt>
                <c:pt idx="368">
                  <c:v>1229.080433091965</c:v>
                </c:pt>
                <c:pt idx="369">
                  <c:v>1223.063233718005</c:v>
                </c:pt>
                <c:pt idx="370">
                  <c:v>1216.9746546528461</c:v>
                </c:pt>
                <c:pt idx="371">
                  <c:v>1210.8153045813647</c:v>
                </c:pt>
                <c:pt idx="372">
                  <c:v>1204.5857949066524</c:v>
                </c:pt>
                <c:pt idx="373">
                  <c:v>1198.2867395676401</c:v>
                </c:pt>
                <c:pt idx="374">
                  <c:v>1191.9187548580405</c:v>
                </c:pt>
                <c:pt idx="375">
                  <c:v>1185.482459246716</c:v>
                </c:pt>
                <c:pt idx="376">
                  <c:v>1178.9784731995692</c:v>
                </c:pt>
                <c:pt idx="377">
                  <c:v>1172.4074190030512</c:v>
                </c:pt>
                <c:pt idx="378">
                  <c:v>1165.7699205893775</c:v>
                </c:pt>
                <c:pt idx="379">
                  <c:v>1159.0666033635393</c:v>
                </c:pt>
                <c:pt idx="380">
                  <c:v>1152.2980940321931</c:v>
                </c:pt>
                <c:pt idx="381">
                  <c:v>1145.4650204345048</c:v>
                </c:pt>
                <c:pt idx="382">
                  <c:v>1138.5680113750268</c:v>
                </c:pt>
                <c:pt idx="383">
                  <c:v>1131.6076964586764</c:v>
                </c:pt>
                <c:pt idx="384">
                  <c:v>1124.5847059278835</c:v>
                </c:pt>
                <c:pt idx="385">
                  <c:v>1117.499670501973</c:v>
                </c:pt>
                <c:pt idx="386">
                  <c:v>1110.3532212188388</c:v>
                </c:pt>
                <c:pt idx="387">
                  <c:v>1103.1459892789694</c:v>
                </c:pt>
                <c:pt idx="388">
                  <c:v>1095.8786058918749</c:v>
                </c:pt>
                <c:pt idx="389">
                  <c:v>1088.5517021249675</c:v>
                </c:pt>
                <c:pt idx="390">
                  <c:v>1081.1659087549401</c:v>
                </c:pt>
                <c:pt idx="391">
                  <c:v>1073.721856121686</c:v>
                </c:pt>
                <c:pt idx="392">
                  <c:v>1066.2201739847999</c:v>
                </c:pt>
                <c:pt idx="393">
                  <c:v>1058.6614913826966</c:v>
                </c:pt>
                <c:pt idx="394">
                  <c:v>1051.0464364943791</c:v>
                </c:pt>
                <c:pt idx="395">
                  <c:v>1043.3756365038878</c:v>
                </c:pt>
                <c:pt idx="396">
                  <c:v>1035.6497174674569</c:v>
                </c:pt>
                <c:pt idx="397">
                  <c:v>1027.8693041834028</c:v>
                </c:pt>
                <c:pt idx="398">
                  <c:v>1020.0350200647654</c:v>
                </c:pt>
                <c:pt idx="399">
                  <c:v>1012.1474870147194</c:v>
                </c:pt>
                <c:pt idx="400">
                  <c:v>1004.2073253047741</c:v>
                </c:pt>
                <c:pt idx="401">
                  <c:v>996.21515345577143</c:v>
                </c:pt>
                <c:pt idx="402">
                  <c:v>988.17158812169441</c:v>
                </c:pt>
                <c:pt idx="403">
                  <c:v>980.07724397629318</c:v>
                </c:pt>
                <c:pt idx="404">
                  <c:v>971.93273360253397</c:v>
                </c:pt>
                <c:pt idx="405">
                  <c:v>963.738667384873</c:v>
                </c:pt>
                <c:pt idx="406">
                  <c:v>955.49565340435743</c:v>
                </c:pt>
                <c:pt idx="407">
                  <c:v>947.20429733654953</c:v>
                </c:pt>
                <c:pt idx="408">
                  <c:v>938.86520235227169</c:v>
                </c:pt>
                <c:pt idx="409">
                  <c:v>930.47896902116486</c:v>
                </c:pt>
                <c:pt idx="410">
                  <c:v>922.04619521805307</c:v>
                </c:pt>
                <c:pt idx="411">
                  <c:v>913.56747603210374</c:v>
                </c:pt>
                <c:pt idx="412">
                  <c:v>905.04340367877069</c:v>
                </c:pt>
                <c:pt idx="413">
                  <c:v>896.47456741450696</c:v>
                </c:pt>
                <c:pt idx="414">
                  <c:v>887.86155345423106</c:v>
                </c:pt>
                <c:pt idx="415">
                  <c:v>879.20494489152975</c:v>
                </c:pt>
                <c:pt idx="416">
                  <c:v>870.50532162157742</c:v>
                </c:pt>
                <c:pt idx="417">
                  <c:v>861.76326026675201</c:v>
                </c:pt>
                <c:pt idx="418">
                  <c:v>852.97933410492544</c:v>
                </c:pt>
                <c:pt idx="419">
                  <c:v>844.15411300040421</c:v>
                </c:pt>
                <c:pt idx="420">
                  <c:v>835.28816333749614</c:v>
                </c:pt>
                <c:pt idx="421">
                  <c:v>826.38204795667639</c:v>
                </c:pt>
                <c:pt idx="422">
                  <c:v>817.43632609332553</c:v>
                </c:pt>
                <c:pt idx="423">
                  <c:v>808.45155331901128</c:v>
                </c:pt>
                <c:pt idx="424">
                  <c:v>799.42828148528372</c:v>
                </c:pt>
                <c:pt idx="425">
                  <c:v>790.36705866995362</c:v>
                </c:pt>
                <c:pt idx="426">
                  <c:v>781.26842912582231</c:v>
                </c:pt>
                <c:pt idx="427">
                  <c:v>772.13293323183018</c:v>
                </c:pt>
                <c:pt idx="428">
                  <c:v>762.96110744659029</c:v>
                </c:pt>
                <c:pt idx="429">
                  <c:v>753.75348426427365</c:v>
                </c:pt>
                <c:pt idx="430">
                  <c:v>744.51059217281011</c:v>
                </c:pt>
                <c:pt idx="431">
                  <c:v>735.23295561437033</c:v>
                </c:pt>
                <c:pt idx="432">
                  <c:v>725.92109494809176</c:v>
                </c:pt>
                <c:pt idx="433">
                  <c:v>716.5755264150124</c:v>
                </c:pt>
                <c:pt idx="434">
                  <c:v>707.1967621051748</c:v>
                </c:pt>
                <c:pt idx="435">
                  <c:v>697.78530992686262</c:v>
                </c:pt>
                <c:pt idx="436">
                  <c:v>688.3416735779316</c:v>
                </c:pt>
                <c:pt idx="437">
                  <c:v>678.86635251919677</c:v>
                </c:pt>
                <c:pt idx="438">
                  <c:v>669.35984194983632</c:v>
                </c:pt>
                <c:pt idx="439">
                  <c:v>659.82263278477387</c:v>
                </c:pt>
                <c:pt idx="440">
                  <c:v>650.25521163399924</c:v>
                </c:pt>
                <c:pt idx="441">
                  <c:v>640.65806078378887</c:v>
                </c:pt>
                <c:pt idx="442">
                  <c:v>631.03165817978595</c:v>
                </c:pt>
                <c:pt idx="443">
                  <c:v>621.37647741190028</c:v>
                </c:pt>
                <c:pt idx="444">
                  <c:v>611.69298770098862</c:v>
                </c:pt>
                <c:pt idx="445">
                  <c:v>601.98165388727568</c:v>
                </c:pt>
                <c:pt idx="446">
                  <c:v>592.24293642047598</c:v>
                </c:pt>
                <c:pt idx="447">
                  <c:v>582.47729135157647</c:v>
                </c:pt>
                <c:pt idx="448">
                  <c:v>572.68517032624118</c:v>
                </c:pt>
                <c:pt idx="449">
                  <c:v>562.86702057979755</c:v>
                </c:pt>
                <c:pt idx="450">
                  <c:v>553.02328493376558</c:v>
                </c:pt>
                <c:pt idx="451">
                  <c:v>543.15440179389088</c:v>
                </c:pt>
                <c:pt idx="452">
                  <c:v>533.2608051496419</c:v>
                </c:pt>
                <c:pt idx="453">
                  <c:v>523.34292457513322</c:v>
                </c:pt>
                <c:pt idx="454">
                  <c:v>513.40118523143667</c:v>
                </c:pt>
                <c:pt idx="455">
                  <c:v>503.43600787024099</c:v>
                </c:pt>
                <c:pt idx="456">
                  <c:v>493.44780883882385</c:v>
                </c:pt>
                <c:pt idx="457">
                  <c:v>483.43700008629708</c:v>
                </c:pt>
                <c:pt idx="458">
                  <c:v>473.40398917108882</c:v>
                </c:pt>
                <c:pt idx="459">
                  <c:v>463.34917926962555</c:v>
                </c:pt>
                <c:pt idx="460">
                  <c:v>453.27296918617742</c:v>
                </c:pt>
                <c:pt idx="461">
                  <c:v>443.17575336383118</c:v>
                </c:pt>
                <c:pt idx="462">
                  <c:v>433.05792189655455</c:v>
                </c:pt>
                <c:pt idx="463">
                  <c:v>422.91986054231728</c:v>
                </c:pt>
                <c:pt idx="464">
                  <c:v>412.76195073723397</c:v>
                </c:pt>
                <c:pt idx="465">
                  <c:v>402.58456961069436</c:v>
                </c:pt>
                <c:pt idx="466">
                  <c:v>392.38809000144704</c:v>
                </c:pt>
                <c:pt idx="467">
                  <c:v>382.17288047460386</c:v>
                </c:pt>
                <c:pt idx="468">
                  <c:v>371.93930533953136</c:v>
                </c:pt>
                <c:pt idx="469">
                  <c:v>361.68772466859747</c:v>
                </c:pt>
                <c:pt idx="470">
                  <c:v>351.41849431674126</c:v>
                </c:pt>
                <c:pt idx="471">
                  <c:v>341.13196594183466</c:v>
                </c:pt>
                <c:pt idx="472">
                  <c:v>330.82848702580509</c:v>
                </c:pt>
                <c:pt idx="473">
                  <c:v>320.50840089648875</c:v>
                </c:pt>
                <c:pt idx="474">
                  <c:v>310.1720467501849</c:v>
                </c:pt>
                <c:pt idx="475">
                  <c:v>299.81975967488199</c:v>
                </c:pt>
                <c:pt idx="476">
                  <c:v>289.45187067412644</c:v>
                </c:pt>
                <c:pt idx="477">
                  <c:v>279.06870669150641</c:v>
                </c:pt>
                <c:pt idx="478">
                  <c:v>268.67059063572293</c:v>
                </c:pt>
                <c:pt idx="479">
                  <c:v>258.25784140622102</c:v>
                </c:pt>
                <c:pt idx="480">
                  <c:v>247.83077391935421</c:v>
                </c:pt>
                <c:pt idx="481">
                  <c:v>237.38969913505713</c:v>
                </c:pt>
                <c:pt idx="482">
                  <c:v>226.9349240839999</c:v>
                </c:pt>
                <c:pt idx="483">
                  <c:v>216.46675189519999</c:v>
                </c:pt>
                <c:pt idx="484">
                  <c:v>205.98548182406697</c:v>
                </c:pt>
                <c:pt idx="485">
                  <c:v>195.49140928085637</c:v>
                </c:pt>
                <c:pt idx="486">
                  <c:v>184.98482585950941</c:v>
                </c:pt>
                <c:pt idx="487">
                  <c:v>174.4660193668559</c:v>
                </c:pt>
                <c:pt idx="488">
                  <c:v>163.93527385215796</c:v>
                </c:pt>
                <c:pt idx="489">
                  <c:v>153.3928696369731</c:v>
                </c:pt>
                <c:pt idx="490">
                  <c:v>142.83908334531543</c:v>
                </c:pt>
                <c:pt idx="491">
                  <c:v>132.27418793409421</c:v>
                </c:pt>
                <c:pt idx="492">
                  <c:v>121.69845272381002</c:v>
                </c:pt>
                <c:pt idx="493">
                  <c:v>111.1121434294886</c:v>
                </c:pt>
                <c:pt idx="494">
                  <c:v>100.51552219183344</c:v>
                </c:pt>
                <c:pt idx="495">
                  <c:v>89.908847608578654</c:v>
                </c:pt>
                <c:pt idx="496">
                  <c:v>79.292374766023812</c:v>
                </c:pt>
                <c:pt idx="497">
                  <c:v>68.666355270733391</c:v>
                </c:pt>
                <c:pt idx="498">
                  <c:v>58.031037281383604</c:v>
                </c:pt>
                <c:pt idx="499">
                  <c:v>47.386665540740076</c:v>
                </c:pt>
                <c:pt idx="500">
                  <c:v>36.733481407750162</c:v>
                </c:pt>
                <c:pt idx="501">
                  <c:v>26.071722889734346</c:v>
                </c:pt>
                <c:pt idx="502">
                  <c:v>15.401624674661377</c:v>
                </c:pt>
                <c:pt idx="503">
                  <c:v>4.7234181634925037</c:v>
                </c:pt>
                <c:pt idx="504">
                  <c:v>-5.9626684974195321</c:v>
                </c:pt>
                <c:pt idx="505">
                  <c:v>-5.9733584712953096</c:v>
                </c:pt>
                <c:pt idx="506">
                  <c:v>-5.9840484527145419</c:v>
                </c:pt>
                <c:pt idx="507">
                  <c:v>-5.9947384416770095</c:v>
                </c:pt>
                <c:pt idx="508">
                  <c:v>-6.0054284381824923</c:v>
                </c:pt>
                <c:pt idx="509">
                  <c:v>-6.0161184422307707</c:v>
                </c:pt>
                <c:pt idx="510">
                  <c:v>-6.0268084538216247</c:v>
                </c:pt>
                <c:pt idx="511">
                  <c:v>-6.0374984729548347</c:v>
                </c:pt>
                <c:pt idx="512">
                  <c:v>-6.0481884996301805</c:v>
                </c:pt>
                <c:pt idx="513">
                  <c:v>-6.0588785338474418</c:v>
                </c:pt>
                <c:pt idx="514">
                  <c:v>-6.0695685756063993</c:v>
                </c:pt>
                <c:pt idx="515">
                  <c:v>-6.0802586249068336</c:v>
                </c:pt>
                <c:pt idx="516">
                  <c:v>-6.0909486817485243</c:v>
                </c:pt>
                <c:pt idx="517">
                  <c:v>-6.1016387461312513</c:v>
                </c:pt>
                <c:pt idx="518">
                  <c:v>-6.1123288180547952</c:v>
                </c:pt>
                <c:pt idx="519">
                  <c:v>-6.1230188975189366</c:v>
                </c:pt>
                <c:pt idx="520">
                  <c:v>-6.1337089845234551</c:v>
                </c:pt>
                <c:pt idx="521">
                  <c:v>-6.1443990790681307</c:v>
                </c:pt>
                <c:pt idx="522">
                  <c:v>-6.1550891811527437</c:v>
                </c:pt>
                <c:pt idx="523">
                  <c:v>-6.165779290777075</c:v>
                </c:pt>
                <c:pt idx="524">
                  <c:v>-6.1764694079409042</c:v>
                </c:pt>
                <c:pt idx="525">
                  <c:v>-6.187159532644011</c:v>
                </c:pt>
                <c:pt idx="526">
                  <c:v>-6.1978496648861761</c:v>
                </c:pt>
                <c:pt idx="527">
                  <c:v>-6.20853980466718</c:v>
                </c:pt>
                <c:pt idx="528">
                  <c:v>-6.2192299519868026</c:v>
                </c:pt>
                <c:pt idx="529">
                  <c:v>-6.2299201068448244</c:v>
                </c:pt>
                <c:pt idx="530">
                  <c:v>-6.2406102692410252</c:v>
                </c:pt>
                <c:pt idx="531">
                  <c:v>-6.2513004391751847</c:v>
                </c:pt>
                <c:pt idx="532">
                  <c:v>-6.2619906166470845</c:v>
                </c:pt>
                <c:pt idx="533">
                  <c:v>-6.2726808016565032</c:v>
                </c:pt>
                <c:pt idx="534">
                  <c:v>-6.2833709942032225</c:v>
                </c:pt>
                <c:pt idx="535">
                  <c:v>-6.2940611942870222</c:v>
                </c:pt>
                <c:pt idx="536">
                  <c:v>-6.3047514019076818</c:v>
                </c:pt>
                <c:pt idx="537">
                  <c:v>-6.3154416170649821</c:v>
                </c:pt>
                <c:pt idx="538">
                  <c:v>-6.3261318397587036</c:v>
                </c:pt>
                <c:pt idx="539">
                  <c:v>-6.3368220699886262</c:v>
                </c:pt>
                <c:pt idx="540">
                  <c:v>-6.3475123077545303</c:v>
                </c:pt>
                <c:pt idx="541">
                  <c:v>-6.3582025530561959</c:v>
                </c:pt>
                <c:pt idx="542">
                  <c:v>-6.3688928058934033</c:v>
                </c:pt>
                <c:pt idx="543">
                  <c:v>-6.3795830662659325</c:v>
                </c:pt>
                <c:pt idx="544">
                  <c:v>-6.390273334173564</c:v>
                </c:pt>
                <c:pt idx="545">
                  <c:v>-6.4009636096160785</c:v>
                </c:pt>
                <c:pt idx="546">
                  <c:v>-6.4116538925932556</c:v>
                </c:pt>
                <c:pt idx="547">
                  <c:v>-6.422344183104876</c:v>
                </c:pt>
                <c:pt idx="548">
                  <c:v>-6.4330344811507194</c:v>
                </c:pt>
                <c:pt idx="549">
                  <c:v>-6.4437247867305665</c:v>
                </c:pt>
                <c:pt idx="550">
                  <c:v>-6.4544150998441978</c:v>
                </c:pt>
                <c:pt idx="551">
                  <c:v>-6.4651054204913931</c:v>
                </c:pt>
                <c:pt idx="552">
                  <c:v>-6.4757957486719331</c:v>
                </c:pt>
                <c:pt idx="553">
                  <c:v>-6.4864860843855974</c:v>
                </c:pt>
                <c:pt idx="554">
                  <c:v>-6.4971764276321666</c:v>
                </c:pt>
                <c:pt idx="555">
                  <c:v>-6.5078667784114215</c:v>
                </c:pt>
                <c:pt idx="556">
                  <c:v>-6.5185571367231416</c:v>
                </c:pt>
                <c:pt idx="557">
                  <c:v>-6.5292475025671077</c:v>
                </c:pt>
                <c:pt idx="558">
                  <c:v>-6.5399378759430995</c:v>
                </c:pt>
                <c:pt idx="559">
                  <c:v>-6.5506282568508984</c:v>
                </c:pt>
                <c:pt idx="560">
                  <c:v>-6.5613186452902843</c:v>
                </c:pt>
                <c:pt idx="561">
                  <c:v>-6.5720090412610368</c:v>
                </c:pt>
                <c:pt idx="562">
                  <c:v>-6.5826994447629366</c:v>
                </c:pt>
                <c:pt idx="563">
                  <c:v>-6.5933898557957642</c:v>
                </c:pt>
                <c:pt idx="564">
                  <c:v>-6.6040802743592995</c:v>
                </c:pt>
                <c:pt idx="565">
                  <c:v>-6.6147707004533229</c:v>
                </c:pt>
                <c:pt idx="566">
                  <c:v>-6.6254611340776153</c:v>
                </c:pt>
                <c:pt idx="567">
                  <c:v>-6.6361515752319571</c:v>
                </c:pt>
                <c:pt idx="568">
                  <c:v>-6.6468420239161281</c:v>
                </c:pt>
                <c:pt idx="569">
                  <c:v>-6.6575324801299081</c:v>
                </c:pt>
                <c:pt idx="570">
                  <c:v>-6.6682229438730785</c:v>
                </c:pt>
                <c:pt idx="571">
                  <c:v>-6.678913415145419</c:v>
                </c:pt>
                <c:pt idx="572">
                  <c:v>-6.6896038939467104</c:v>
                </c:pt>
                <c:pt idx="573">
                  <c:v>-6.7002943802767323</c:v>
                </c:pt>
                <c:pt idx="574">
                  <c:v>-6.7109848741352653</c:v>
                </c:pt>
                <c:pt idx="575">
                  <c:v>-6.7216753755220902</c:v>
                </c:pt>
                <c:pt idx="576">
                  <c:v>-6.7323658844369874</c:v>
                </c:pt>
                <c:pt idx="577">
                  <c:v>-6.7430564008797367</c:v>
                </c:pt>
                <c:pt idx="578">
                  <c:v>-6.7537469248501187</c:v>
                </c:pt>
                <c:pt idx="579">
                  <c:v>-6.7644374563479142</c:v>
                </c:pt>
                <c:pt idx="580">
                  <c:v>-6.7751279953729027</c:v>
                </c:pt>
                <c:pt idx="581">
                  <c:v>-6.7858185419248649</c:v>
                </c:pt>
                <c:pt idx="582">
                  <c:v>-6.7965090960035814</c:v>
                </c:pt>
                <c:pt idx="583">
                  <c:v>-6.8071996576088321</c:v>
                </c:pt>
                <c:pt idx="584">
                  <c:v>-6.8178902267403982</c:v>
                </c:pt>
                <c:pt idx="585">
                  <c:v>-6.8285808033980588</c:v>
                </c:pt>
                <c:pt idx="586">
                  <c:v>-6.8392713875815954</c:v>
                </c:pt>
                <c:pt idx="587">
                  <c:v>-6.8499619792907884</c:v>
                </c:pt>
                <c:pt idx="588">
                  <c:v>-6.8606525785254178</c:v>
                </c:pt>
                <c:pt idx="589">
                  <c:v>-6.871343185285264</c:v>
                </c:pt>
                <c:pt idx="590">
                  <c:v>-6.8820337995701069</c:v>
                </c:pt>
                <c:pt idx="591">
                  <c:v>-6.8927244213797279</c:v>
                </c:pt>
                <c:pt idx="592">
                  <c:v>-6.9034150507139067</c:v>
                </c:pt>
                <c:pt idx="593">
                  <c:v>-6.9141056875724241</c:v>
                </c:pt>
                <c:pt idx="594">
                  <c:v>-6.9247963319550605</c:v>
                </c:pt>
                <c:pt idx="595">
                  <c:v>-6.9354869838615958</c:v>
                </c:pt>
                <c:pt idx="596">
                  <c:v>-6.9461776432918105</c:v>
                </c:pt>
                <c:pt idx="597">
                  <c:v>-6.9568683102454854</c:v>
                </c:pt>
                <c:pt idx="598">
                  <c:v>-6.9675589847224009</c:v>
                </c:pt>
                <c:pt idx="599">
                  <c:v>-6.9782496667223368</c:v>
                </c:pt>
                <c:pt idx="600">
                  <c:v>-6.9889403562450747</c:v>
                </c:pt>
                <c:pt idx="601">
                  <c:v>-6.9996310532903943</c:v>
                </c:pt>
                <c:pt idx="602">
                  <c:v>-7.0103217578580761</c:v>
                </c:pt>
                <c:pt idx="603">
                  <c:v>-7.0210124699479</c:v>
                </c:pt>
                <c:pt idx="604">
                  <c:v>-7.0317031895596473</c:v>
                </c:pt>
                <c:pt idx="605">
                  <c:v>-7.042393916693098</c:v>
                </c:pt>
                <c:pt idx="606">
                  <c:v>-7.0530846513480325</c:v>
                </c:pt>
                <c:pt idx="607">
                  <c:v>-7.0637753935242316</c:v>
                </c:pt>
                <c:pt idx="608">
                  <c:v>-7.0744661432214757</c:v>
                </c:pt>
                <c:pt idx="609">
                  <c:v>-7.0851569004395447</c:v>
                </c:pt>
                <c:pt idx="610">
                  <c:v>-7.0958476651782192</c:v>
                </c:pt>
                <c:pt idx="611">
                  <c:v>-7.1065384374372806</c:v>
                </c:pt>
                <c:pt idx="612">
                  <c:v>-7.1172292172165088</c:v>
                </c:pt>
                <c:pt idx="613">
                  <c:v>-7.1279200045156834</c:v>
                </c:pt>
                <c:pt idx="614">
                  <c:v>-7.138610799334586</c:v>
                </c:pt>
                <c:pt idx="615">
                  <c:v>-7.1493016016729962</c:v>
                </c:pt>
                <c:pt idx="616">
                  <c:v>-7.1599924115306957</c:v>
                </c:pt>
                <c:pt idx="617">
                  <c:v>-7.170683228907464</c:v>
                </c:pt>
                <c:pt idx="618">
                  <c:v>-7.1813740538030819</c:v>
                </c:pt>
                <c:pt idx="619">
                  <c:v>-7.19206488621733</c:v>
                </c:pt>
                <c:pt idx="620">
                  <c:v>-7.2027557261499879</c:v>
                </c:pt>
                <c:pt idx="621">
                  <c:v>-7.2134465736008373</c:v>
                </c:pt>
                <c:pt idx="622">
                  <c:v>-7.2241374285696578</c:v>
                </c:pt>
                <c:pt idx="623">
                  <c:v>-7.23482829105623</c:v>
                </c:pt>
                <c:pt idx="624">
                  <c:v>-7.2455191610603347</c:v>
                </c:pt>
                <c:pt idx="625">
                  <c:v>-7.2562100385817523</c:v>
                </c:pt>
                <c:pt idx="626">
                  <c:v>-7.2669009236202635</c:v>
                </c:pt>
                <c:pt idx="627">
                  <c:v>-7.277591816175649</c:v>
                </c:pt>
                <c:pt idx="628">
                  <c:v>-7.2882827162476884</c:v>
                </c:pt>
                <c:pt idx="629">
                  <c:v>-7.2989736238361633</c:v>
                </c:pt>
                <c:pt idx="630">
                  <c:v>-7.3096645389408534</c:v>
                </c:pt>
                <c:pt idx="631">
                  <c:v>-7.3203554615615403</c:v>
                </c:pt>
                <c:pt idx="632">
                  <c:v>-7.3310463916980035</c:v>
                </c:pt>
                <c:pt idx="633">
                  <c:v>-7.3417373293500239</c:v>
                </c:pt>
                <c:pt idx="634">
                  <c:v>-7.3524282745173819</c:v>
                </c:pt>
                <c:pt idx="635">
                  <c:v>-7.3631192271998573</c:v>
                </c:pt>
                <c:pt idx="636">
                  <c:v>-7.3738101873972317</c:v>
                </c:pt>
                <c:pt idx="637">
                  <c:v>-7.3845011551092856</c:v>
                </c:pt>
                <c:pt idx="638">
                  <c:v>-7.3951921303357988</c:v>
                </c:pt>
                <c:pt idx="639">
                  <c:v>-7.4058831130765528</c:v>
                </c:pt>
                <c:pt idx="640">
                  <c:v>-7.4165741033313273</c:v>
                </c:pt>
                <c:pt idx="641">
                  <c:v>-7.4272651010999038</c:v>
                </c:pt>
                <c:pt idx="642">
                  <c:v>-7.4379561063820621</c:v>
                </c:pt>
                <c:pt idx="643">
                  <c:v>-7.4486471191775827</c:v>
                </c:pt>
                <c:pt idx="644">
                  <c:v>-7.4593381394862464</c:v>
                </c:pt>
                <c:pt idx="645">
                  <c:v>-7.4700291673078336</c:v>
                </c:pt>
                <c:pt idx="646">
                  <c:v>-7.4807202026421251</c:v>
                </c:pt>
                <c:pt idx="647">
                  <c:v>-7.4914112454889015</c:v>
                </c:pt>
                <c:pt idx="648">
                  <c:v>-7.5021022958479433</c:v>
                </c:pt>
                <c:pt idx="649">
                  <c:v>-7.5127933537190312</c:v>
                </c:pt>
                <c:pt idx="650">
                  <c:v>-7.5234844191019459</c:v>
                </c:pt>
                <c:pt idx="651">
                  <c:v>-7.5341754919964679</c:v>
                </c:pt>
                <c:pt idx="652">
                  <c:v>-7.5448665724023769</c:v>
                </c:pt>
                <c:pt idx="653">
                  <c:v>-7.5555576603194545</c:v>
                </c:pt>
                <c:pt idx="654">
                  <c:v>-7.5662487557474813</c:v>
                </c:pt>
                <c:pt idx="655">
                  <c:v>-7.5769398586862371</c:v>
                </c:pt>
                <c:pt idx="656">
                  <c:v>-7.5876309691355033</c:v>
                </c:pt>
                <c:pt idx="657">
                  <c:v>-7.5983220870950605</c:v>
                </c:pt>
                <c:pt idx="658">
                  <c:v>-7.6090132125646885</c:v>
                </c:pt>
                <c:pt idx="659">
                  <c:v>-7.6197043455441689</c:v>
                </c:pt>
                <c:pt idx="660">
                  <c:v>-7.6303954860332812</c:v>
                </c:pt>
                <c:pt idx="661">
                  <c:v>-7.6410866340318071</c:v>
                </c:pt>
                <c:pt idx="662">
                  <c:v>-7.6517777895395263</c:v>
                </c:pt>
                <c:pt idx="663">
                  <c:v>-7.6624689525562202</c:v>
                </c:pt>
                <c:pt idx="664">
                  <c:v>-7.6731601230816686</c:v>
                </c:pt>
                <c:pt idx="665">
                  <c:v>-7.6838513011156531</c:v>
                </c:pt>
                <c:pt idx="666">
                  <c:v>-7.6945424866579542</c:v>
                </c:pt>
                <c:pt idx="667">
                  <c:v>-7.7052336797083516</c:v>
                </c:pt>
                <c:pt idx="668">
                  <c:v>-7.7159248802666269</c:v>
                </c:pt>
                <c:pt idx="669">
                  <c:v>-7.7266160883325599</c:v>
                </c:pt>
                <c:pt idx="670">
                  <c:v>-7.7373073039059319</c:v>
                </c:pt>
                <c:pt idx="671">
                  <c:v>-7.7479985269865237</c:v>
                </c:pt>
                <c:pt idx="672">
                  <c:v>-7.7586897575741158</c:v>
                </c:pt>
                <c:pt idx="673">
                  <c:v>-7.7693809956684881</c:v>
                </c:pt>
                <c:pt idx="674">
                  <c:v>-7.7800722412694219</c:v>
                </c:pt>
                <c:pt idx="675">
                  <c:v>-7.7907634943766979</c:v>
                </c:pt>
                <c:pt idx="676">
                  <c:v>-7.8014547549900968</c:v>
                </c:pt>
                <c:pt idx="677">
                  <c:v>-7.8121460231093991</c:v>
                </c:pt>
                <c:pt idx="678">
                  <c:v>-7.8228372987343855</c:v>
                </c:pt>
                <c:pt idx="679">
                  <c:v>-7.8335285818648366</c:v>
                </c:pt>
                <c:pt idx="680">
                  <c:v>-7.844219872500533</c:v>
                </c:pt>
                <c:pt idx="681">
                  <c:v>-7.8549111706412553</c:v>
                </c:pt>
                <c:pt idx="682">
                  <c:v>-7.8656024762867842</c:v>
                </c:pt>
                <c:pt idx="683">
                  <c:v>-7.8762937894369012</c:v>
                </c:pt>
                <c:pt idx="684">
                  <c:v>-7.8869851100913859</c:v>
                </c:pt>
                <c:pt idx="685">
                  <c:v>-7.89767643825002</c:v>
                </c:pt>
                <c:pt idx="686">
                  <c:v>-7.9083677739125831</c:v>
                </c:pt>
                <c:pt idx="687">
                  <c:v>-7.9190591170788567</c:v>
                </c:pt>
                <c:pt idx="688">
                  <c:v>-7.9297504677486215</c:v>
                </c:pt>
                <c:pt idx="689">
                  <c:v>-7.9404418259216571</c:v>
                </c:pt>
                <c:pt idx="690">
                  <c:v>-7.9511331915977452</c:v>
                </c:pt>
                <c:pt idx="691">
                  <c:v>-7.9618245647766663</c:v>
                </c:pt>
                <c:pt idx="692">
                  <c:v>-7.972515945458202</c:v>
                </c:pt>
                <c:pt idx="693">
                  <c:v>-7.9832073336421319</c:v>
                </c:pt>
                <c:pt idx="694">
                  <c:v>-7.9938987293282366</c:v>
                </c:pt>
                <c:pt idx="695">
                  <c:v>-8.0045901325162969</c:v>
                </c:pt>
                <c:pt idx="696">
                  <c:v>-8.0152815432060951</c:v>
                </c:pt>
                <c:pt idx="697">
                  <c:v>-8.0259729613974091</c:v>
                </c:pt>
                <c:pt idx="698">
                  <c:v>-8.0366643870900223</c:v>
                </c:pt>
                <c:pt idx="699">
                  <c:v>-8.0473558202837143</c:v>
                </c:pt>
                <c:pt idx="700">
                  <c:v>-8.058047260978265</c:v>
                </c:pt>
                <c:pt idx="701">
                  <c:v>-8.0687387091734575</c:v>
                </c:pt>
                <c:pt idx="702">
                  <c:v>-8.0794301648690698</c:v>
                </c:pt>
                <c:pt idx="703">
                  <c:v>-8.0901216280648836</c:v>
                </c:pt>
                <c:pt idx="704">
                  <c:v>-8.1008130987606801</c:v>
                </c:pt>
                <c:pt idx="705">
                  <c:v>-8.1115045769562411</c:v>
                </c:pt>
                <c:pt idx="706">
                  <c:v>-8.1221960626513461</c:v>
                </c:pt>
                <c:pt idx="707">
                  <c:v>-8.1328875558457749</c:v>
                </c:pt>
                <c:pt idx="708">
                  <c:v>-8.1435790565393091</c:v>
                </c:pt>
                <c:pt idx="709">
                  <c:v>-8.1542705647317302</c:v>
                </c:pt>
                <c:pt idx="710">
                  <c:v>-8.1649620804228178</c:v>
                </c:pt>
                <c:pt idx="711">
                  <c:v>-8.1756536036123535</c:v>
                </c:pt>
                <c:pt idx="712">
                  <c:v>-8.1863451343001188</c:v>
                </c:pt>
                <c:pt idx="713">
                  <c:v>-8.1970366724858934</c:v>
                </c:pt>
                <c:pt idx="714">
                  <c:v>-8.2077282181694571</c:v>
                </c:pt>
                <c:pt idx="715">
                  <c:v>-8.2184197713505931</c:v>
                </c:pt>
                <c:pt idx="716">
                  <c:v>-8.2291113320290794</c:v>
                </c:pt>
                <c:pt idx="717">
                  <c:v>-8.2398029002046993</c:v>
                </c:pt>
                <c:pt idx="718">
                  <c:v>-8.2504944758772325</c:v>
                </c:pt>
                <c:pt idx="719">
                  <c:v>-8.2611860590464605</c:v>
                </c:pt>
                <c:pt idx="720">
                  <c:v>-8.2718776497121631</c:v>
                </c:pt>
                <c:pt idx="721">
                  <c:v>-8.2825692478741217</c:v>
                </c:pt>
                <c:pt idx="722">
                  <c:v>-8.2932608535321162</c:v>
                </c:pt>
                <c:pt idx="723">
                  <c:v>-8.3039524666859279</c:v>
                </c:pt>
                <c:pt idx="724">
                  <c:v>-8.3146440873353384</c:v>
                </c:pt>
                <c:pt idx="725">
                  <c:v>-8.3253357154801275</c:v>
                </c:pt>
                <c:pt idx="726">
                  <c:v>-8.3360273511200766</c:v>
                </c:pt>
                <c:pt idx="727">
                  <c:v>-8.3467189942549656</c:v>
                </c:pt>
                <c:pt idx="728">
                  <c:v>-8.3574106448845757</c:v>
                </c:pt>
                <c:pt idx="729">
                  <c:v>-8.3681023030086887</c:v>
                </c:pt>
                <c:pt idx="730">
                  <c:v>-8.378793968627086</c:v>
                </c:pt>
                <c:pt idx="731">
                  <c:v>-8.3894856417395456</c:v>
                </c:pt>
                <c:pt idx="732">
                  <c:v>-8.4001773223458507</c:v>
                </c:pt>
                <c:pt idx="733">
                  <c:v>-8.4108690104457811</c:v>
                </c:pt>
                <c:pt idx="734">
                  <c:v>-8.4215607060391182</c:v>
                </c:pt>
                <c:pt idx="735">
                  <c:v>-8.4322524091256437</c:v>
                </c:pt>
                <c:pt idx="736">
                  <c:v>-8.4429441197051371</c:v>
                </c:pt>
                <c:pt idx="737">
                  <c:v>-8.4536358377773784</c:v>
                </c:pt>
                <c:pt idx="738">
                  <c:v>-8.4643275633421506</c:v>
                </c:pt>
                <c:pt idx="739">
                  <c:v>-8.4750192963992337</c:v>
                </c:pt>
                <c:pt idx="740">
                  <c:v>-8.4857110369484072</c:v>
                </c:pt>
                <c:pt idx="741">
                  <c:v>-8.4964027849894546</c:v>
                </c:pt>
                <c:pt idx="742">
                  <c:v>-8.5070945405221536</c:v>
                </c:pt>
                <c:pt idx="743">
                  <c:v>-8.5177863035462877</c:v>
                </c:pt>
                <c:pt idx="744">
                  <c:v>-8.5284780740616366</c:v>
                </c:pt>
                <c:pt idx="745">
                  <c:v>-8.5391698520679817</c:v>
                </c:pt>
                <c:pt idx="746">
                  <c:v>-8.5498616375651029</c:v>
                </c:pt>
                <c:pt idx="747">
                  <c:v>-8.5605534305527833</c:v>
                </c:pt>
                <c:pt idx="748">
                  <c:v>-8.5712452310308009</c:v>
                </c:pt>
                <c:pt idx="749">
                  <c:v>-8.5819370389989391</c:v>
                </c:pt>
                <c:pt idx="750">
                  <c:v>-8.5926288544569775</c:v>
                </c:pt>
                <c:pt idx="751">
                  <c:v>-8.6033206774046977</c:v>
                </c:pt>
                <c:pt idx="752">
                  <c:v>-8.6140125078418794</c:v>
                </c:pt>
                <c:pt idx="753">
                  <c:v>-8.6247043457683041</c:v>
                </c:pt>
                <c:pt idx="754">
                  <c:v>-8.6353961911837533</c:v>
                </c:pt>
                <c:pt idx="755">
                  <c:v>-8.6460880440880068</c:v>
                </c:pt>
                <c:pt idx="756">
                  <c:v>-8.656779904480846</c:v>
                </c:pt>
                <c:pt idx="757">
                  <c:v>-8.6674717723620525</c:v>
                </c:pt>
                <c:pt idx="758">
                  <c:v>-8.6781636477314059</c:v>
                </c:pt>
                <c:pt idx="759">
                  <c:v>-8.6888555305886879</c:v>
                </c:pt>
                <c:pt idx="760">
                  <c:v>-8.6995474209336798</c:v>
                </c:pt>
                <c:pt idx="761">
                  <c:v>-8.7102393187661615</c:v>
                </c:pt>
                <c:pt idx="762">
                  <c:v>-8.7209312240859145</c:v>
                </c:pt>
                <c:pt idx="763">
                  <c:v>-8.7316231368927202</c:v>
                </c:pt>
                <c:pt idx="764">
                  <c:v>-8.7423150571863584</c:v>
                </c:pt>
                <c:pt idx="765">
                  <c:v>-8.7530069849666106</c:v>
                </c:pt>
                <c:pt idx="766">
                  <c:v>-8.7636989202332582</c:v>
                </c:pt>
                <c:pt idx="767">
                  <c:v>-8.774390862986083</c:v>
                </c:pt>
                <c:pt idx="768">
                  <c:v>-8.7850828132248644</c:v>
                </c:pt>
                <c:pt idx="769">
                  <c:v>-8.7957747709493841</c:v>
                </c:pt>
                <c:pt idx="770">
                  <c:v>-8.8064667361594218</c:v>
                </c:pt>
                <c:pt idx="771">
                  <c:v>-8.8171587088547589</c:v>
                </c:pt>
                <c:pt idx="772">
                  <c:v>-8.8278506890351771</c:v>
                </c:pt>
                <c:pt idx="773">
                  <c:v>-8.8385426767004578</c:v>
                </c:pt>
                <c:pt idx="774">
                  <c:v>-8.8492346718503807</c:v>
                </c:pt>
                <c:pt idx="775">
                  <c:v>-8.8599266744847274</c:v>
                </c:pt>
                <c:pt idx="776">
                  <c:v>-8.8706186846032793</c:v>
                </c:pt>
                <c:pt idx="777">
                  <c:v>-8.8813107022058162</c:v>
                </c:pt>
                <c:pt idx="778">
                  <c:v>-8.8920027272921196</c:v>
                </c:pt>
                <c:pt idx="779">
                  <c:v>-8.902694759861971</c:v>
                </c:pt>
                <c:pt idx="780">
                  <c:v>-8.9133867999151519</c:v>
                </c:pt>
                <c:pt idx="781">
                  <c:v>-8.9240788474514421</c:v>
                </c:pt>
                <c:pt idx="782">
                  <c:v>-8.934770902470623</c:v>
                </c:pt>
                <c:pt idx="783">
                  <c:v>-8.9454629649724744</c:v>
                </c:pt>
                <c:pt idx="784">
                  <c:v>-8.9561550349567796</c:v>
                </c:pt>
                <c:pt idx="785">
                  <c:v>-8.9668471124233182</c:v>
                </c:pt>
                <c:pt idx="786">
                  <c:v>-8.9775391973718701</c:v>
                </c:pt>
                <c:pt idx="787">
                  <c:v>-8.9882312898022185</c:v>
                </c:pt>
                <c:pt idx="788">
                  <c:v>-8.9989233897141432</c:v>
                </c:pt>
                <c:pt idx="789">
                  <c:v>-9.0096154971074256</c:v>
                </c:pt>
                <c:pt idx="790">
                  <c:v>-9.0203076119818473</c:v>
                </c:pt>
                <c:pt idx="791">
                  <c:v>-9.0309997343371879</c:v>
                </c:pt>
                <c:pt idx="792">
                  <c:v>-9.0416918641732291</c:v>
                </c:pt>
                <c:pt idx="793">
                  <c:v>-9.0523840014897523</c:v>
                </c:pt>
                <c:pt idx="794">
                  <c:v>-9.063076146286539</c:v>
                </c:pt>
                <c:pt idx="795">
                  <c:v>-9.073768298563369</c:v>
                </c:pt>
                <c:pt idx="796">
                  <c:v>-9.0844604583200237</c:v>
                </c:pt>
                <c:pt idx="797">
                  <c:v>-9.0951526255562847</c:v>
                </c:pt>
                <c:pt idx="798">
                  <c:v>-9.1058448002719317</c:v>
                </c:pt>
                <c:pt idx="799">
                  <c:v>-9.1165369824667462</c:v>
                </c:pt>
                <c:pt idx="800">
                  <c:v>-9.1272291721405097</c:v>
                </c:pt>
                <c:pt idx="801">
                  <c:v>-9.1379213692930037</c:v>
                </c:pt>
                <c:pt idx="802">
                  <c:v>-9.1486135739240098</c:v>
                </c:pt>
                <c:pt idx="803">
                  <c:v>-9.1593057860333076</c:v>
                </c:pt>
                <c:pt idx="804">
                  <c:v>-9.1699980056206787</c:v>
                </c:pt>
                <c:pt idx="805">
                  <c:v>-9.1806902326859028</c:v>
                </c:pt>
                <c:pt idx="806">
                  <c:v>-9.1913824672287632</c:v>
                </c:pt>
                <c:pt idx="807">
                  <c:v>-9.2020747092490396</c:v>
                </c:pt>
                <c:pt idx="808">
                  <c:v>-9.2127669587465135</c:v>
                </c:pt>
                <c:pt idx="809">
                  <c:v>-9.2234592157209665</c:v>
                </c:pt>
                <c:pt idx="810">
                  <c:v>-9.2341514801721782</c:v>
                </c:pt>
                <c:pt idx="811">
                  <c:v>-9.244843752099932</c:v>
                </c:pt>
                <c:pt idx="812">
                  <c:v>-9.2555360315040076</c:v>
                </c:pt>
                <c:pt idx="813">
                  <c:v>-9.2662283183841847</c:v>
                </c:pt>
                <c:pt idx="814">
                  <c:v>-9.2769206127402466</c:v>
                </c:pt>
                <c:pt idx="815">
                  <c:v>-9.287612914571973</c:v>
                </c:pt>
                <c:pt idx="816">
                  <c:v>-9.2983052238791455</c:v>
                </c:pt>
                <c:pt idx="817">
                  <c:v>-9.3089975406615455</c:v>
                </c:pt>
                <c:pt idx="818">
                  <c:v>-9.3196898649189546</c:v>
                </c:pt>
                <c:pt idx="819">
                  <c:v>-9.3303821966511524</c:v>
                </c:pt>
                <c:pt idx="820">
                  <c:v>-9.3410745358579206</c:v>
                </c:pt>
                <c:pt idx="821">
                  <c:v>-9.3517668825390405</c:v>
                </c:pt>
                <c:pt idx="822">
                  <c:v>-9.3624592366942938</c:v>
                </c:pt>
                <c:pt idx="823">
                  <c:v>-9.3731515983234619</c:v>
                </c:pt>
                <c:pt idx="824">
                  <c:v>-9.3838439674263245</c:v>
                </c:pt>
                <c:pt idx="825">
                  <c:v>-9.3945363440026632</c:v>
                </c:pt>
                <c:pt idx="826">
                  <c:v>-9.4052287280522595</c:v>
                </c:pt>
                <c:pt idx="827">
                  <c:v>-9.4159211195748931</c:v>
                </c:pt>
                <c:pt idx="828">
                  <c:v>-9.4266135185703472</c:v>
                </c:pt>
                <c:pt idx="829">
                  <c:v>-9.4373059250384017</c:v>
                </c:pt>
                <c:pt idx="830">
                  <c:v>-9.447998338978838</c:v>
                </c:pt>
                <c:pt idx="831">
                  <c:v>-9.4586907603914376</c:v>
                </c:pt>
                <c:pt idx="832">
                  <c:v>-9.4693831892759821</c:v>
                </c:pt>
                <c:pt idx="833">
                  <c:v>-9.4800756256322511</c:v>
                </c:pt>
                <c:pt idx="834">
                  <c:v>-9.4907680694600263</c:v>
                </c:pt>
                <c:pt idx="835">
                  <c:v>-9.501460520759089</c:v>
                </c:pt>
                <c:pt idx="836">
                  <c:v>-9.5121529795292208</c:v>
                </c:pt>
                <c:pt idx="837">
                  <c:v>-9.5228454457702032</c:v>
                </c:pt>
                <c:pt idx="838">
                  <c:v>-9.5335379194818159</c:v>
                </c:pt>
                <c:pt idx="839">
                  <c:v>-9.5442304006638405</c:v>
                </c:pt>
                <c:pt idx="840">
                  <c:v>-9.5549228893160603</c:v>
                </c:pt>
                <c:pt idx="841">
                  <c:v>-9.5656153854382531</c:v>
                </c:pt>
                <c:pt idx="842">
                  <c:v>-9.5763078890302022</c:v>
                </c:pt>
                <c:pt idx="843">
                  <c:v>-9.5870004000916893</c:v>
                </c:pt>
                <c:pt idx="844">
                  <c:v>-9.597692918622494</c:v>
                </c:pt>
                <c:pt idx="845">
                  <c:v>-9.6083854446223977</c:v>
                </c:pt>
                <c:pt idx="846">
                  <c:v>-9.6190779780911821</c:v>
                </c:pt>
                <c:pt idx="847">
                  <c:v>-9.6297705190286287</c:v>
                </c:pt>
                <c:pt idx="848">
                  <c:v>-9.6404630674345189</c:v>
                </c:pt>
                <c:pt idx="849">
                  <c:v>-9.6511556233086324</c:v>
                </c:pt>
                <c:pt idx="850">
                  <c:v>-9.6618481866507508</c:v>
                </c:pt>
                <c:pt idx="851">
                  <c:v>-9.6725407574606557</c:v>
                </c:pt>
                <c:pt idx="852">
                  <c:v>-9.6832333357381284</c:v>
                </c:pt>
                <c:pt idx="853">
                  <c:v>-9.6939259214829505</c:v>
                </c:pt>
                <c:pt idx="854">
                  <c:v>-9.7046185146949036</c:v>
                </c:pt>
                <c:pt idx="855">
                  <c:v>-9.7153111153737672</c:v>
                </c:pt>
                <c:pt idx="856">
                  <c:v>-9.7260037235193231</c:v>
                </c:pt>
                <c:pt idx="857">
                  <c:v>-9.7366963391313543</c:v>
                </c:pt>
                <c:pt idx="858">
                  <c:v>-9.747388962209639</c:v>
                </c:pt>
                <c:pt idx="859">
                  <c:v>-9.7580815927539604</c:v>
                </c:pt>
                <c:pt idx="860">
                  <c:v>-9.7687742307640999</c:v>
                </c:pt>
                <c:pt idx="861">
                  <c:v>-9.7794668762398373</c:v>
                </c:pt>
                <c:pt idx="862">
                  <c:v>-9.790159529180956</c:v>
                </c:pt>
                <c:pt idx="863">
                  <c:v>-9.8008521895872356</c:v>
                </c:pt>
                <c:pt idx="864">
                  <c:v>-9.8115448574584576</c:v>
                </c:pt>
                <c:pt idx="865">
                  <c:v>-9.8222375327944036</c:v>
                </c:pt>
                <c:pt idx="866">
                  <c:v>-9.832930215594855</c:v>
                </c:pt>
                <c:pt idx="867">
                  <c:v>-9.8436229058595917</c:v>
                </c:pt>
                <c:pt idx="868">
                  <c:v>-9.8543156035883968</c:v>
                </c:pt>
                <c:pt idx="869">
                  <c:v>-9.8650083087810501</c:v>
                </c:pt>
                <c:pt idx="870">
                  <c:v>-9.8757010214373349</c:v>
                </c:pt>
                <c:pt idx="871">
                  <c:v>-9.8863937415570309</c:v>
                </c:pt>
                <c:pt idx="872">
                  <c:v>-9.8970864691399196</c:v>
                </c:pt>
                <c:pt idx="873">
                  <c:v>-9.9077792041857808</c:v>
                </c:pt>
                <c:pt idx="874">
                  <c:v>-9.9184719466943978</c:v>
                </c:pt>
                <c:pt idx="875">
                  <c:v>-9.929164696665552</c:v>
                </c:pt>
                <c:pt idx="876">
                  <c:v>-9.9398574540990232</c:v>
                </c:pt>
                <c:pt idx="877">
                  <c:v>-9.9505502189945929</c:v>
                </c:pt>
                <c:pt idx="878">
                  <c:v>-9.9612429913520444</c:v>
                </c:pt>
                <c:pt idx="879">
                  <c:v>-9.9719357711711574</c:v>
                </c:pt>
                <c:pt idx="880">
                  <c:v>-9.9826285584517134</c:v>
                </c:pt>
                <c:pt idx="881">
                  <c:v>-9.9933213531934921</c:v>
                </c:pt>
                <c:pt idx="882">
                  <c:v>-10.004014155396277</c:v>
                </c:pt>
                <c:pt idx="883">
                  <c:v>-10.014706965059849</c:v>
                </c:pt>
                <c:pt idx="884">
                  <c:v>-10.025399782183989</c:v>
                </c:pt>
                <c:pt idx="885">
                  <c:v>-10.036092606768479</c:v>
                </c:pt>
                <c:pt idx="886">
                  <c:v>-10.046785438813099</c:v>
                </c:pt>
                <c:pt idx="887">
                  <c:v>-10.057478278317632</c:v>
                </c:pt>
                <c:pt idx="888">
                  <c:v>-10.068171125281857</c:v>
                </c:pt>
                <c:pt idx="889">
                  <c:v>-10.078863979705558</c:v>
                </c:pt>
                <c:pt idx="890">
                  <c:v>-10.089556841588514</c:v>
                </c:pt>
                <c:pt idx="891">
                  <c:v>-10.100249710930509</c:v>
                </c:pt>
                <c:pt idx="892">
                  <c:v>-10.110942587731321</c:v>
                </c:pt>
                <c:pt idx="893">
                  <c:v>-10.121635471990734</c:v>
                </c:pt>
                <c:pt idx="894">
                  <c:v>-10.132328363708529</c:v>
                </c:pt>
                <c:pt idx="895">
                  <c:v>-10.143021262884487</c:v>
                </c:pt>
                <c:pt idx="896">
                  <c:v>-10.153714169518388</c:v>
                </c:pt>
                <c:pt idx="897">
                  <c:v>-10.164407083610014</c:v>
                </c:pt>
                <c:pt idx="898">
                  <c:v>-10.175100005159148</c:v>
                </c:pt>
                <c:pt idx="899">
                  <c:v>-10.185792934165571</c:v>
                </c:pt>
                <c:pt idx="900">
                  <c:v>-10.196485870629063</c:v>
                </c:pt>
                <c:pt idx="901">
                  <c:v>-10.207178814549405</c:v>
                </c:pt>
                <c:pt idx="902">
                  <c:v>-10.217871765926379</c:v>
                </c:pt>
                <c:pt idx="903">
                  <c:v>-10.228564724759767</c:v>
                </c:pt>
                <c:pt idx="904">
                  <c:v>-10.239257691049351</c:v>
                </c:pt>
                <c:pt idx="905">
                  <c:v>-10.249950664794911</c:v>
                </c:pt>
                <c:pt idx="906">
                  <c:v>-10.260643645996229</c:v>
                </c:pt>
                <c:pt idx="907">
                  <c:v>-10.271336634653085</c:v>
                </c:pt>
                <c:pt idx="908">
                  <c:v>-10.282029630765262</c:v>
                </c:pt>
                <c:pt idx="909">
                  <c:v>-10.292722634332542</c:v>
                </c:pt>
                <c:pt idx="910">
                  <c:v>-10.303415645354704</c:v>
                </c:pt>
                <c:pt idx="911">
                  <c:v>-10.314108663831531</c:v>
                </c:pt>
                <c:pt idx="912">
                  <c:v>-10.324801689762804</c:v>
                </c:pt>
                <c:pt idx="913">
                  <c:v>-10.335494723148305</c:v>
                </c:pt>
                <c:pt idx="914">
                  <c:v>-10.346187763987814</c:v>
                </c:pt>
                <c:pt idx="915">
                  <c:v>-10.356880812281114</c:v>
                </c:pt>
                <c:pt idx="916">
                  <c:v>-10.367573868027986</c:v>
                </c:pt>
                <c:pt idx="917">
                  <c:v>-10.378266931228211</c:v>
                </c:pt>
                <c:pt idx="918">
                  <c:v>-10.38896000188157</c:v>
                </c:pt>
                <c:pt idx="919">
                  <c:v>-10.399653079987845</c:v>
                </c:pt>
                <c:pt idx="920">
                  <c:v>-10.410346165546818</c:v>
                </c:pt>
                <c:pt idx="921">
                  <c:v>-10.421039258558269</c:v>
                </c:pt>
                <c:pt idx="922">
                  <c:v>-10.43173235902198</c:v>
                </c:pt>
                <c:pt idx="923">
                  <c:v>-10.442425466937733</c:v>
                </c:pt>
                <c:pt idx="924">
                  <c:v>-10.45311858230531</c:v>
                </c:pt>
                <c:pt idx="925">
                  <c:v>-10.46381170512449</c:v>
                </c:pt>
                <c:pt idx="926">
                  <c:v>-10.474504835395058</c:v>
                </c:pt>
                <c:pt idx="927">
                  <c:v>-10.485197973116792</c:v>
                </c:pt>
                <c:pt idx="928">
                  <c:v>-10.495891118289475</c:v>
                </c:pt>
                <c:pt idx="929">
                  <c:v>-10.506584270912889</c:v>
                </c:pt>
                <c:pt idx="930">
                  <c:v>-10.517277430986814</c:v>
                </c:pt>
                <c:pt idx="931">
                  <c:v>-10.527970598511033</c:v>
                </c:pt>
                <c:pt idx="932">
                  <c:v>-10.538663773485325</c:v>
                </c:pt>
                <c:pt idx="933">
                  <c:v>-10.549356955909474</c:v>
                </c:pt>
                <c:pt idx="934">
                  <c:v>-10.560050145783261</c:v>
                </c:pt>
                <c:pt idx="935">
                  <c:v>-10.570743343106468</c:v>
                </c:pt>
                <c:pt idx="936">
                  <c:v>-10.581436547878875</c:v>
                </c:pt>
                <c:pt idx="937">
                  <c:v>-10.592129760100264</c:v>
                </c:pt>
                <c:pt idx="938">
                  <c:v>-10.602822979770416</c:v>
                </c:pt>
                <c:pt idx="939">
                  <c:v>-10.613516206889113</c:v>
                </c:pt>
                <c:pt idx="940">
                  <c:v>-10.624209441456136</c:v>
                </c:pt>
                <c:pt idx="941">
                  <c:v>-10.634902683471267</c:v>
                </c:pt>
                <c:pt idx="942">
                  <c:v>-10.645595932934288</c:v>
                </c:pt>
                <c:pt idx="943">
                  <c:v>-10.65628918984498</c:v>
                </c:pt>
                <c:pt idx="944">
                  <c:v>-10.666982454203124</c:v>
                </c:pt>
                <c:pt idx="945">
                  <c:v>-10.677675726008502</c:v>
                </c:pt>
                <c:pt idx="946">
                  <c:v>-10.688369005260896</c:v>
                </c:pt>
                <c:pt idx="947">
                  <c:v>-10.699062291960086</c:v>
                </c:pt>
                <c:pt idx="948">
                  <c:v>-10.709755586105855</c:v>
                </c:pt>
                <c:pt idx="949">
                  <c:v>-10.720448887697984</c:v>
                </c:pt>
                <c:pt idx="950">
                  <c:v>-10.731142196736254</c:v>
                </c:pt>
                <c:pt idx="951">
                  <c:v>-10.741835513220447</c:v>
                </c:pt>
                <c:pt idx="952">
                  <c:v>-10.752528837150345</c:v>
                </c:pt>
                <c:pt idx="953">
                  <c:v>-10.763222168525729</c:v>
                </c:pt>
                <c:pt idx="954">
                  <c:v>-10.773915507346381</c:v>
                </c:pt>
                <c:pt idx="955">
                  <c:v>-10.784608853612081</c:v>
                </c:pt>
                <c:pt idx="956">
                  <c:v>-10.795302207322612</c:v>
                </c:pt>
                <c:pt idx="957">
                  <c:v>-10.805995568477755</c:v>
                </c:pt>
                <c:pt idx="958">
                  <c:v>-10.816688937077291</c:v>
                </c:pt>
                <c:pt idx="959">
                  <c:v>-10.827382313121005</c:v>
                </c:pt>
                <c:pt idx="960">
                  <c:v>-10.838075696608675</c:v>
                </c:pt>
                <c:pt idx="961">
                  <c:v>-10.848769087540083</c:v>
                </c:pt>
                <c:pt idx="962">
                  <c:v>-10.85946248591501</c:v>
                </c:pt>
                <c:pt idx="963">
                  <c:v>-10.870155891733239</c:v>
                </c:pt>
                <c:pt idx="964">
                  <c:v>-10.880849304994552</c:v>
                </c:pt>
                <c:pt idx="965">
                  <c:v>-10.891542725698729</c:v>
                </c:pt>
                <c:pt idx="966">
                  <c:v>-10.902236153845552</c:v>
                </c:pt>
                <c:pt idx="967">
                  <c:v>-10.912929589434802</c:v>
                </c:pt>
                <c:pt idx="968">
                  <c:v>-10.923623032466262</c:v>
                </c:pt>
                <c:pt idx="969">
                  <c:v>-10.934316482939712</c:v>
                </c:pt>
                <c:pt idx="970">
                  <c:v>-10.945009940854936</c:v>
                </c:pt>
                <c:pt idx="971">
                  <c:v>-10.955703406211713</c:v>
                </c:pt>
                <c:pt idx="972">
                  <c:v>-10.966396879009826</c:v>
                </c:pt>
                <c:pt idx="973">
                  <c:v>-10.977090359249056</c:v>
                </c:pt>
                <c:pt idx="974">
                  <c:v>-10.987783846929185</c:v>
                </c:pt>
                <c:pt idx="975">
                  <c:v>-10.998477342049995</c:v>
                </c:pt>
                <c:pt idx="976">
                  <c:v>-11.009170844611265</c:v>
                </c:pt>
                <c:pt idx="977">
                  <c:v>-11.01986435461278</c:v>
                </c:pt>
                <c:pt idx="978">
                  <c:v>-11.03055787205432</c:v>
                </c:pt>
                <c:pt idx="979">
                  <c:v>-11.041251396935667</c:v>
                </c:pt>
                <c:pt idx="980">
                  <c:v>-11.051944929256603</c:v>
                </c:pt>
                <c:pt idx="981">
                  <c:v>-11.062638469016909</c:v>
                </c:pt>
                <c:pt idx="982">
                  <c:v>-11.073332016216366</c:v>
                </c:pt>
                <c:pt idx="983">
                  <c:v>-11.084025570854756</c:v>
                </c:pt>
                <c:pt idx="984">
                  <c:v>-11.094719132931861</c:v>
                </c:pt>
                <c:pt idx="985">
                  <c:v>-11.105412702447461</c:v>
                </c:pt>
                <c:pt idx="986">
                  <c:v>-11.116106279401341</c:v>
                </c:pt>
                <c:pt idx="987">
                  <c:v>-11.126799863793281</c:v>
                </c:pt>
                <c:pt idx="988">
                  <c:v>-11.13749345562306</c:v>
                </c:pt>
                <c:pt idx="989">
                  <c:v>-11.148187054890464</c:v>
                </c:pt>
                <c:pt idx="990">
                  <c:v>-11.158880661595273</c:v>
                </c:pt>
                <c:pt idx="991">
                  <c:v>-11.169574275737267</c:v>
                </c:pt>
                <c:pt idx="992">
                  <c:v>-11.180267897316229</c:v>
                </c:pt>
                <c:pt idx="993">
                  <c:v>-11.190961526331941</c:v>
                </c:pt>
                <c:pt idx="994">
                  <c:v>-11.201655162784185</c:v>
                </c:pt>
                <c:pt idx="995">
                  <c:v>-11.212348806672741</c:v>
                </c:pt>
                <c:pt idx="996">
                  <c:v>-11.223042457997392</c:v>
                </c:pt>
                <c:pt idx="997">
                  <c:v>-11.233736116757919</c:v>
                </c:pt>
                <c:pt idx="998">
                  <c:v>-11.244429782954104</c:v>
                </c:pt>
                <c:pt idx="999">
                  <c:v>-11.255123456585727</c:v>
                </c:pt>
                <c:pt idx="1000">
                  <c:v>-11.265817137652572</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130.45589407791991</c:v>
                </c:pt>
                <c:pt idx="1">
                  <c:v>130.84107192906617</c:v>
                </c:pt>
                <c:pt idx="2">
                  <c:v>131.22679616033091</c:v>
                </c:pt>
                <c:pt idx="3">
                  <c:v>131.61375915766303</c:v>
                </c:pt>
                <c:pt idx="4">
                  <c:v>132.00208678886878</c:v>
                </c:pt>
                <c:pt idx="5">
                  <c:v>132.39165897084709</c:v>
                </c:pt>
                <c:pt idx="6">
                  <c:v>132.78243053276123</c:v>
                </c:pt>
                <c:pt idx="7">
                  <c:v>133.17439377598132</c:v>
                </c:pt>
                <c:pt idx="8">
                  <c:v>133.56754099722195</c:v>
                </c:pt>
                <c:pt idx="9">
                  <c:v>133.96186448876557</c:v>
                </c:pt>
                <c:pt idx="10">
                  <c:v>134.35735653868366</c:v>
                </c:pt>
                <c:pt idx="11">
                  <c:v>134.75400943105569</c:v>
                </c:pt>
                <c:pt idx="12">
                  <c:v>135.15181544618591</c:v>
                </c:pt>
                <c:pt idx="13">
                  <c:v>135.55076686081779</c:v>
                </c:pt>
                <c:pt idx="14">
                  <c:v>135.95085594834657</c:v>
                </c:pt>
                <c:pt idx="15">
                  <c:v>136.35207497902928</c:v>
                </c:pt>
                <c:pt idx="16">
                  <c:v>136.75441622019287</c:v>
                </c:pt>
                <c:pt idx="17">
                  <c:v>137.15787193643996</c:v>
                </c:pt>
                <c:pt idx="18">
                  <c:v>137.5624343898526</c:v>
                </c:pt>
                <c:pt idx="19">
                  <c:v>137.96809584019368</c:v>
                </c:pt>
                <c:pt idx="20">
                  <c:v>138.37484854510646</c:v>
                </c:pt>
                <c:pt idx="21">
                  <c:v>138.78268476031161</c:v>
                </c:pt>
                <c:pt idx="22">
                  <c:v>139.19159673980246</c:v>
                </c:pt>
                <c:pt idx="23">
                  <c:v>139.60157673603783</c:v>
                </c:pt>
                <c:pt idx="24">
                  <c:v>140.01261700013296</c:v>
                </c:pt>
                <c:pt idx="25">
                  <c:v>140.42470978204821</c:v>
                </c:pt>
                <c:pt idx="26">
                  <c:v>140.83784733077562</c:v>
                </c:pt>
                <c:pt idx="27">
                  <c:v>141.25202189452347</c:v>
                </c:pt>
                <c:pt idx="28">
                  <c:v>141.66722572089867</c:v>
                </c:pt>
                <c:pt idx="29">
                  <c:v>142.0834510570871</c:v>
                </c:pt>
                <c:pt idx="30">
                  <c:v>142.5006901500318</c:v>
                </c:pt>
                <c:pt idx="31">
                  <c:v>142.91893524660921</c:v>
                </c:pt>
                <c:pt idx="32">
                  <c:v>143.33817859380321</c:v>
                </c:pt>
                <c:pt idx="33">
                  <c:v>143.7584124388772</c:v>
                </c:pt>
                <c:pt idx="34">
                  <c:v>144.17962902954403</c:v>
                </c:pt>
                <c:pt idx="35">
                  <c:v>144.60182061413397</c:v>
                </c:pt>
                <c:pt idx="36">
                  <c:v>145.02497944176059</c:v>
                </c:pt>
                <c:pt idx="37">
                  <c:v>145.44909776248468</c:v>
                </c:pt>
                <c:pt idx="38">
                  <c:v>145.87416782747599</c:v>
                </c:pt>
                <c:pt idx="39">
                  <c:v>146.3001818891731</c:v>
                </c:pt>
                <c:pt idx="40">
                  <c:v>146.72713220144129</c:v>
                </c:pt>
                <c:pt idx="41">
                  <c:v>147.15501101972828</c:v>
                </c:pt>
                <c:pt idx="42">
                  <c:v>147.583810601218</c:v>
                </c:pt>
                <c:pt idx="43">
                  <c:v>148.01352320498256</c:v>
                </c:pt>
                <c:pt idx="44">
                  <c:v>148.44414109213196</c:v>
                </c:pt>
                <c:pt idx="45">
                  <c:v>148.875656525962</c:v>
                </c:pt>
                <c:pt idx="46">
                  <c:v>149.30806177210022</c:v>
                </c:pt>
                <c:pt idx="47">
                  <c:v>149.74134909864983</c:v>
                </c:pt>
                <c:pt idx="48">
                  <c:v>150.17551077633175</c:v>
                </c:pt>
                <c:pt idx="49">
                  <c:v>150.61053907862453</c:v>
                </c:pt>
                <c:pt idx="50">
                  <c:v>151.04642628190268</c:v>
                </c:pt>
                <c:pt idx="51">
                  <c:v>151.48316466557273</c:v>
                </c:pt>
                <c:pt idx="52">
                  <c:v>151.92074651220756</c:v>
                </c:pt>
                <c:pt idx="53">
                  <c:v>152.35916410767874</c:v>
                </c:pt>
                <c:pt idx="54">
                  <c:v>152.79840974128706</c:v>
                </c:pt>
                <c:pt idx="55">
                  <c:v>153.23847570589103</c:v>
                </c:pt>
                <c:pt idx="56">
                  <c:v>153.6793542980337</c:v>
                </c:pt>
                <c:pt idx="57">
                  <c:v>154.12103781806729</c:v>
                </c:pt>
                <c:pt idx="58">
                  <c:v>154.56351857027633</c:v>
                </c:pt>
                <c:pt idx="59">
                  <c:v>155.00678886299858</c:v>
                </c:pt>
                <c:pt idx="60">
                  <c:v>155.45084100874436</c:v>
                </c:pt>
                <c:pt idx="61">
                  <c:v>155.89566732431396</c:v>
                </c:pt>
                <c:pt idx="62">
                  <c:v>156.3412601309131</c:v>
                </c:pt>
                <c:pt idx="63">
                  <c:v>156.78760838134522</c:v>
                </c:pt>
                <c:pt idx="64">
                  <c:v>157.23469428692397</c:v>
                </c:pt>
                <c:pt idx="65">
                  <c:v>157.68249669558105</c:v>
                </c:pt>
                <c:pt idx="66">
                  <c:v>158.13099447042157</c:v>
                </c:pt>
                <c:pt idx="67">
                  <c:v>158.58016339133351</c:v>
                </c:pt>
                <c:pt idx="68">
                  <c:v>159.02997305666455</c:v>
                </c:pt>
                <c:pt idx="69">
                  <c:v>159.48038447006095</c:v>
                </c:pt>
                <c:pt idx="70">
                  <c:v>159.93134762809802</c:v>
                </c:pt>
                <c:pt idx="71">
                  <c:v>160.38280704903644</c:v>
                </c:pt>
                <c:pt idx="72">
                  <c:v>160.83470730152141</c:v>
                </c:pt>
                <c:pt idx="73">
                  <c:v>161.28699300659846</c:v>
                </c:pt>
                <c:pt idx="74">
                  <c:v>161.73960883965449</c:v>
                </c:pt>
                <c:pt idx="75">
                  <c:v>162.19249953228439</c:v>
                </c:pt>
                <c:pt idx="76">
                  <c:v>162.64560987408373</c:v>
                </c:pt>
                <c:pt idx="77">
                  <c:v>163.09888471436753</c:v>
                </c:pt>
                <c:pt idx="78">
                  <c:v>163.55226896381555</c:v>
                </c:pt>
                <c:pt idx="79">
                  <c:v>164.00570759604452</c:v>
                </c:pt>
                <c:pt idx="80">
                  <c:v>164.45914564910734</c:v>
                </c:pt>
                <c:pt idx="81">
                  <c:v>164.91253483437146</c:v>
                </c:pt>
                <c:pt idx="82">
                  <c:v>165.36584014107387</c:v>
                </c:pt>
                <c:pt idx="83">
                  <c:v>165.81903321285054</c:v>
                </c:pt>
                <c:pt idx="84">
                  <c:v>166.27208572795121</c:v>
                </c:pt>
                <c:pt idx="85">
                  <c:v>166.72496939941763</c:v>
                </c:pt>
                <c:pt idx="86">
                  <c:v>167.17765597524334</c:v>
                </c:pt>
                <c:pt idx="87">
                  <c:v>167.6301172385148</c:v>
                </c:pt>
                <c:pt idx="88">
                  <c:v>168.08232500753442</c:v>
                </c:pt>
                <c:pt idx="89">
                  <c:v>168.53425323291472</c:v>
                </c:pt>
                <c:pt idx="90">
                  <c:v>168.98588009305493</c:v>
                </c:pt>
                <c:pt idx="91">
                  <c:v>169.43718589144967</c:v>
                </c:pt>
                <c:pt idx="92">
                  <c:v>169.88815095552732</c:v>
                </c:pt>
                <c:pt idx="93">
                  <c:v>170.33875616208695</c:v>
                </c:pt>
                <c:pt idx="94">
                  <c:v>170.78898346230827</c:v>
                </c:pt>
                <c:pt idx="95">
                  <c:v>171.23881535470255</c:v>
                </c:pt>
                <c:pt idx="96">
                  <c:v>171.6882343584688</c:v>
                </c:pt>
                <c:pt idx="97">
                  <c:v>172.13722512032987</c:v>
                </c:pt>
                <c:pt idx="98">
                  <c:v>172.58577651963452</c:v>
                </c:pt>
                <c:pt idx="99">
                  <c:v>173.03387955538832</c:v>
                </c:pt>
                <c:pt idx="100">
                  <c:v>173.48152523501804</c:v>
                </c:pt>
                <c:pt idx="101">
                  <c:v>173.92870457426446</c:v>
                </c:pt>
                <c:pt idx="102">
                  <c:v>174.37540859707386</c:v>
                </c:pt>
                <c:pt idx="103">
                  <c:v>174.82162833548801</c:v>
                </c:pt>
                <c:pt idx="104">
                  <c:v>175.26735482953259</c:v>
                </c:pt>
                <c:pt idx="105">
                  <c:v>175.71257912710419</c:v>
                </c:pt>
                <c:pt idx="106">
                  <c:v>176.15729228385578</c:v>
                </c:pt>
                <c:pt idx="107">
                  <c:v>176.6014853630808</c:v>
                </c:pt>
                <c:pt idx="108">
                  <c:v>177.0451494355957</c:v>
                </c:pt>
                <c:pt idx="109">
                  <c:v>177.48827823157185</c:v>
                </c:pt>
                <c:pt idx="110">
                  <c:v>177.93087079021291</c:v>
                </c:pt>
                <c:pt idx="111">
                  <c:v>178.37292880039641</c:v>
                </c:pt>
                <c:pt idx="112">
                  <c:v>178.81445394355129</c:v>
                </c:pt>
                <c:pt idx="113">
                  <c:v>179.25544789370255</c:v>
                </c:pt>
                <c:pt idx="114">
                  <c:v>179.69591231751565</c:v>
                </c:pt>
                <c:pt idx="115">
                  <c:v>180.13584887434038</c:v>
                </c:pt>
                <c:pt idx="116">
                  <c:v>180.57525921625469</c:v>
                </c:pt>
                <c:pt idx="117">
                  <c:v>181.01414498810792</c:v>
                </c:pt>
                <c:pt idx="118">
                  <c:v>181.45250782756384</c:v>
                </c:pt>
                <c:pt idx="119">
                  <c:v>181.89034936514338</c:v>
                </c:pt>
                <c:pt idx="120">
                  <c:v>182.32767122426702</c:v>
                </c:pt>
                <c:pt idx="121">
                  <c:v>182.76447502129682</c:v>
                </c:pt>
                <c:pt idx="122">
                  <c:v>183.20076236557816</c:v>
                </c:pt>
                <c:pt idx="123">
                  <c:v>183.63653485948123</c:v>
                </c:pt>
                <c:pt idx="124">
                  <c:v>184.07179409844218</c:v>
                </c:pt>
                <c:pt idx="125">
                  <c:v>184.50654167100393</c:v>
                </c:pt>
                <c:pt idx="126">
                  <c:v>184.94077915885671</c:v>
                </c:pt>
                <c:pt idx="127">
                  <c:v>185.37450813687832</c:v>
                </c:pt>
                <c:pt idx="128">
                  <c:v>185.80773017317401</c:v>
                </c:pt>
                <c:pt idx="129">
                  <c:v>186.24044682911619</c:v>
                </c:pt>
                <c:pt idx="130">
                  <c:v>186.67265965938378</c:v>
                </c:pt>
                <c:pt idx="131">
                  <c:v>187.10437021200127</c:v>
                </c:pt>
                <c:pt idx="132">
                  <c:v>187.53558002837752</c:v>
                </c:pt>
                <c:pt idx="133">
                  <c:v>187.96629064334422</c:v>
                </c:pt>
                <c:pt idx="134">
                  <c:v>188.39650358519421</c:v>
                </c:pt>
                <c:pt idx="135">
                  <c:v>188.82622037571929</c:v>
                </c:pt>
                <c:pt idx="136">
                  <c:v>189.25544253024802</c:v>
                </c:pt>
                <c:pt idx="137">
                  <c:v>189.68417155768302</c:v>
                </c:pt>
                <c:pt idx="138">
                  <c:v>190.11240896053815</c:v>
                </c:pt>
                <c:pt idx="139">
                  <c:v>190.54015623497537</c:v>
                </c:pt>
                <c:pt idx="140">
                  <c:v>190.96741487084128</c:v>
                </c:pt>
                <c:pt idx="141">
                  <c:v>191.39418635170352</c:v>
                </c:pt>
                <c:pt idx="142">
                  <c:v>191.82047215488677</c:v>
                </c:pt>
                <c:pt idx="143">
                  <c:v>192.24627375150862</c:v>
                </c:pt>
                <c:pt idx="144">
                  <c:v>192.67159260651508</c:v>
                </c:pt>
                <c:pt idx="145">
                  <c:v>193.09643017871585</c:v>
                </c:pt>
                <c:pt idx="146">
                  <c:v>193.52078792081946</c:v>
                </c:pt>
                <c:pt idx="147">
                  <c:v>193.94466727946798</c:v>
                </c:pt>
                <c:pt idx="148">
                  <c:v>194.36806969527157</c:v>
                </c:pt>
                <c:pt idx="149">
                  <c:v>194.79099660284285</c:v>
                </c:pt>
                <c:pt idx="150">
                  <c:v>195.21344943083088</c:v>
                </c:pt>
                <c:pt idx="151">
                  <c:v>195.63542960195497</c:v>
                </c:pt>
                <c:pt idx="152">
                  <c:v>196.05693853303831</c:v>
                </c:pt>
                <c:pt idx="153">
                  <c:v>196.4779776350413</c:v>
                </c:pt>
                <c:pt idx="154">
                  <c:v>196.89854831309461</c:v>
                </c:pt>
                <c:pt idx="155">
                  <c:v>197.31865196653206</c:v>
                </c:pt>
                <c:pt idx="156">
                  <c:v>197.7382899889233</c:v>
                </c:pt>
                <c:pt idx="157">
                  <c:v>198.15746376810614</c:v>
                </c:pt>
                <c:pt idx="158">
                  <c:v>198.57617468621882</c:v>
                </c:pt>
                <c:pt idx="159">
                  <c:v>198.99442411973186</c:v>
                </c:pt>
                <c:pt idx="160">
                  <c:v>199.41221343947984</c:v>
                </c:pt>
                <c:pt idx="161">
                  <c:v>199.82954401069296</c:v>
                </c:pt>
                <c:pt idx="162">
                  <c:v>200.24641719302818</c:v>
                </c:pt>
                <c:pt idx="163">
                  <c:v>200.66283434060048</c:v>
                </c:pt>
                <c:pt idx="164">
                  <c:v>201.07879680201353</c:v>
                </c:pt>
                <c:pt idx="165">
                  <c:v>201.49430592039045</c:v>
                </c:pt>
                <c:pt idx="166">
                  <c:v>201.90936303340419</c:v>
                </c:pt>
                <c:pt idx="167">
                  <c:v>202.3239694733077</c:v>
                </c:pt>
                <c:pt idx="168">
                  <c:v>202.73812656696401</c:v>
                </c:pt>
                <c:pt idx="169">
                  <c:v>203.15183563587601</c:v>
                </c:pt>
                <c:pt idx="170">
                  <c:v>203.56509799621597</c:v>
                </c:pt>
                <c:pt idx="171">
                  <c:v>203.977914958855</c:v>
                </c:pt>
                <c:pt idx="172">
                  <c:v>204.39028782939218</c:v>
                </c:pt>
                <c:pt idx="173">
                  <c:v>204.80221790818362</c:v>
                </c:pt>
                <c:pt idx="174">
                  <c:v>205.21370649037115</c:v>
                </c:pt>
                <c:pt idx="175">
                  <c:v>205.62475486591097</c:v>
                </c:pt>
                <c:pt idx="176">
                  <c:v>206.03536431960202</c:v>
                </c:pt>
                <c:pt idx="177">
                  <c:v>206.44553613111415</c:v>
                </c:pt>
                <c:pt idx="178">
                  <c:v>206.85527157501613</c:v>
                </c:pt>
                <c:pt idx="179">
                  <c:v>207.26457192080352</c:v>
                </c:pt>
                <c:pt idx="180">
                  <c:v>207.67343843292625</c:v>
                </c:pt>
                <c:pt idx="181">
                  <c:v>208.081872370816</c:v>
                </c:pt>
                <c:pt idx="182">
                  <c:v>208.48987498891353</c:v>
                </c:pt>
                <c:pt idx="183">
                  <c:v>208.89744753669572</c:v>
                </c:pt>
                <c:pt idx="184">
                  <c:v>209.30459125870243</c:v>
                </c:pt>
                <c:pt idx="185">
                  <c:v>209.71130739456319</c:v>
                </c:pt>
                <c:pt idx="186">
                  <c:v>210.11759717902376</c:v>
                </c:pt>
                <c:pt idx="187">
                  <c:v>210.52346184197245</c:v>
                </c:pt>
                <c:pt idx="188">
                  <c:v>210.92890260846625</c:v>
                </c:pt>
                <c:pt idx="189">
                  <c:v>211.33392069875683</c:v>
                </c:pt>
                <c:pt idx="190">
                  <c:v>211.73851732831639</c:v>
                </c:pt>
                <c:pt idx="191">
                  <c:v>212.14269370786326</c:v>
                </c:pt>
                <c:pt idx="192">
                  <c:v>212.54645104338732</c:v>
                </c:pt>
                <c:pt idx="193">
                  <c:v>212.94979053617539</c:v>
                </c:pt>
                <c:pt idx="194">
                  <c:v>213.3527133828363</c:v>
                </c:pt>
                <c:pt idx="195">
                  <c:v>213.75522077532585</c:v>
                </c:pt>
                <c:pt idx="196">
                  <c:v>214.15731390097159</c:v>
                </c:pt>
                <c:pt idx="197">
                  <c:v>214.55899394249747</c:v>
                </c:pt>
                <c:pt idx="198">
                  <c:v>214.96026207804832</c:v>
                </c:pt>
                <c:pt idx="199">
                  <c:v>215.36111948121408</c:v>
                </c:pt>
                <c:pt idx="200">
                  <c:v>215.761567321054</c:v>
                </c:pt>
                <c:pt idx="201">
                  <c:v>219.74360993878736</c:v>
                </c:pt>
                <c:pt idx="202">
                  <c:v>223.68544562822927</c:v>
                </c:pt>
                <c:pt idx="203">
                  <c:v>227.58820233260428</c:v>
                </c:pt>
                <c:pt idx="204">
                  <c:v>231.45296566237693</c:v>
                </c:pt>
                <c:pt idx="205">
                  <c:v>235.28078105616564</c:v>
                </c:pt>
                <c:pt idx="206">
                  <c:v>239.07265580517239</c:v>
                </c:pt>
                <c:pt idx="207">
                  <c:v>242.82956095138232</c:v>
                </c:pt>
                <c:pt idx="208">
                  <c:v>246.55243306889571</c:v>
                </c:pt>
                <c:pt idx="209">
                  <c:v>250.24217593694996</c:v>
                </c:pt>
                <c:pt idx="210">
                  <c:v>253.89966211246298</c:v>
                </c:pt>
                <c:pt idx="211">
                  <c:v>257.52573440927279</c:v>
                </c:pt>
                <c:pt idx="212">
                  <c:v>261.12120729065367</c:v>
                </c:pt>
                <c:pt idx="213">
                  <c:v>264.68686818115032</c:v>
                </c:pt>
                <c:pt idx="214">
                  <c:v>268.22347870328286</c:v>
                </c:pt>
                <c:pt idx="215">
                  <c:v>271.73177584423115</c:v>
                </c:pt>
                <c:pt idx="216">
                  <c:v>275.21247305720209</c:v>
                </c:pt>
                <c:pt idx="217">
                  <c:v>278.66626130181658</c:v>
                </c:pt>
                <c:pt idx="218">
                  <c:v>282.09381002751672</c:v>
                </c:pt>
                <c:pt idx="219">
                  <c:v>285.49576810368694</c:v>
                </c:pt>
                <c:pt idx="220">
                  <c:v>288.87276469990371</c:v>
                </c:pt>
                <c:pt idx="221">
                  <c:v>292.22541011947169</c:v>
                </c:pt>
                <c:pt idx="222">
                  <c:v>295.55429658916972</c:v>
                </c:pt>
                <c:pt idx="223">
                  <c:v>298.85999900791563</c:v>
                </c:pt>
                <c:pt idx="224">
                  <c:v>302.14307565686033</c:v>
                </c:pt>
                <c:pt idx="225">
                  <c:v>305.40406887324139</c:v>
                </c:pt>
                <c:pt idx="226">
                  <c:v>308.64350569015909</c:v>
                </c:pt>
                <c:pt idx="227">
                  <c:v>311.86189844428424</c:v>
                </c:pt>
                <c:pt idx="228">
                  <c:v>315.05974535336611</c:v>
                </c:pt>
                <c:pt idx="229">
                  <c:v>318.23753106527755</c:v>
                </c:pt>
                <c:pt idx="230">
                  <c:v>321.39572718021475</c:v>
                </c:pt>
                <c:pt idx="231">
                  <c:v>324.53479274755682</c:v>
                </c:pt>
                <c:pt idx="232">
                  <c:v>327.65517473878742</c:v>
                </c:pt>
                <c:pt idx="233">
                  <c:v>330.75730849778535</c:v>
                </c:pt>
                <c:pt idx="234">
                  <c:v>333.84161816970226</c:v>
                </c:pt>
                <c:pt idx="235">
                  <c:v>336.90851710956281</c:v>
                </c:pt>
                <c:pt idx="236">
                  <c:v>339.95840827164682</c:v>
                </c:pt>
                <c:pt idx="237">
                  <c:v>342.99168458064071</c:v>
                </c:pt>
                <c:pt idx="238">
                  <c:v>346.00872928547989</c:v>
                </c:pt>
                <c:pt idx="239">
                  <c:v>349.00991629674098</c:v>
                </c:pt>
                <c:pt idx="240">
                  <c:v>351.99561050838497</c:v>
                </c:pt>
                <c:pt idx="241">
                  <c:v>354.96616810459778</c:v>
                </c:pt>
                <c:pt idx="242">
                  <c:v>357.92193685242398</c:v>
                </c:pt>
                <c:pt idx="243">
                  <c:v>360.86325638084105</c:v>
                </c:pt>
                <c:pt idx="244">
                  <c:v>363.79045844687602</c:v>
                </c:pt>
                <c:pt idx="245">
                  <c:v>366.7038671893244</c:v>
                </c:pt>
                <c:pt idx="246">
                  <c:v>369.6037993705902</c:v>
                </c:pt>
                <c:pt idx="247">
                  <c:v>372.49056460712711</c:v>
                </c:pt>
                <c:pt idx="248">
                  <c:v>375.3644655889255</c:v>
                </c:pt>
                <c:pt idx="249">
                  <c:v>378.22579828845386</c:v>
                </c:pt>
                <c:pt idx="250">
                  <c:v>381.07485215943007</c:v>
                </c:pt>
                <c:pt idx="251">
                  <c:v>383.91191032576654</c:v>
                </c:pt>
                <c:pt idx="252">
                  <c:v>386.73724976100141</c:v>
                </c:pt>
                <c:pt idx="253">
                  <c:v>389.55114145849831</c:v>
                </c:pt>
                <c:pt idx="254">
                  <c:v>392.35385059266838</c:v>
                </c:pt>
                <c:pt idx="255">
                  <c:v>395.1456366714396</c:v>
                </c:pt>
                <c:pt idx="256">
                  <c:v>397.92675368017069</c:v>
                </c:pt>
                <c:pt idx="257">
                  <c:v>400.69745021718006</c:v>
                </c:pt>
                <c:pt idx="258">
                  <c:v>403.45796962103293</c:v>
                </c:pt>
                <c:pt idx="259">
                  <c:v>406.20855008970358</c:v>
                </c:pt>
                <c:pt idx="260">
                  <c:v>408.94942479170368</c:v>
                </c:pt>
                <c:pt idx="261">
                  <c:v>411.68082196924081</c:v>
                </c:pt>
                <c:pt idx="262">
                  <c:v>414.40296503344689</c:v>
                </c:pt>
                <c:pt idx="263">
                  <c:v>417.1160726516888</c:v>
                </c:pt>
                <c:pt idx="264">
                  <c:v>419.82035882694964</c:v>
                </c:pt>
                <c:pt idx="265">
                  <c:v>422.51603296924293</c:v>
                </c:pt>
                <c:pt idx="266">
                  <c:v>425.20329995899766</c:v>
                </c:pt>
                <c:pt idx="267">
                  <c:v>427.88236020232756</c:v>
                </c:pt>
                <c:pt idx="268">
                  <c:v>430.55340967807479</c:v>
                </c:pt>
                <c:pt idx="269">
                  <c:v>433.21663997649591</c:v>
                </c:pt>
                <c:pt idx="270">
                  <c:v>435.87223832943664</c:v>
                </c:pt>
                <c:pt idx="271">
                  <c:v>438.52038763182389</c:v>
                </c:pt>
                <c:pt idx="272">
                  <c:v>441.16126645428699</c:v>
                </c:pt>
                <c:pt idx="273">
                  <c:v>443.79504904670762</c:v>
                </c:pt>
                <c:pt idx="274">
                  <c:v>446.42190533249016</c:v>
                </c:pt>
                <c:pt idx="275">
                  <c:v>449.04200089334211</c:v>
                </c:pt>
                <c:pt idx="276">
                  <c:v>451.65549694435919</c:v>
                </c:pt>
                <c:pt idx="277">
                  <c:v>454.26255029922328</c:v>
                </c:pt>
                <c:pt idx="278">
                  <c:v>456.86331332534763</c:v>
                </c:pt>
                <c:pt idx="279">
                  <c:v>459.45793388883965</c:v>
                </c:pt>
                <c:pt idx="280">
                  <c:v>462.04655528920637</c:v>
                </c:pt>
                <c:pt idx="281">
                  <c:v>464.62931618379878</c:v>
                </c:pt>
                <c:pt idx="282">
                  <c:v>467.2063505020821</c:v>
                </c:pt>
                <c:pt idx="283">
                  <c:v>469.77778734993558</c:v>
                </c:pt>
                <c:pt idx="284">
                  <c:v>472.34375090432536</c:v>
                </c:pt>
                <c:pt idx="285">
                  <c:v>474.90436029886331</c:v>
                </c:pt>
                <c:pt idx="286">
                  <c:v>477.45972950096115</c:v>
                </c:pt>
                <c:pt idx="287">
                  <c:v>480.00996718151578</c:v>
                </c:pt>
                <c:pt idx="288">
                  <c:v>482.5551765783153</c:v>
                </c:pt>
                <c:pt idx="289">
                  <c:v>485.09545535463104</c:v>
                </c:pt>
                <c:pt idx="290">
                  <c:v>487.6308954547564</c:v>
                </c:pt>
                <c:pt idx="291">
                  <c:v>490.16158295855428</c:v>
                </c:pt>
                <c:pt idx="292">
                  <c:v>492.68759793737479</c:v>
                </c:pt>
                <c:pt idx="293">
                  <c:v>495.20901431398437</c:v>
                </c:pt>
                <c:pt idx="294">
                  <c:v>497.72589972938914</c:v>
                </c:pt>
                <c:pt idx="295">
                  <c:v>500.23831541962352</c:v>
                </c:pt>
                <c:pt idx="296">
                  <c:v>502.74631610568309</c:v>
                </c:pt>
                <c:pt idx="297">
                  <c:v>505.24994989979575</c:v>
                </c:pt>
                <c:pt idx="298">
                  <c:v>507.74925823112744</c:v>
                </c:pt>
                <c:pt idx="299">
                  <c:v>510.24427579379983</c:v>
                </c:pt>
                <c:pt idx="300">
                  <c:v>512.73503051975399</c:v>
                </c:pt>
                <c:pt idx="301">
                  <c:v>515.22154357853276</c:v>
                </c:pt>
                <c:pt idx="302">
                  <c:v>517.7038294054887</c:v>
                </c:pt>
                <c:pt idx="303">
                  <c:v>520.1818957592817</c:v>
                </c:pt>
                <c:pt idx="304">
                  <c:v>522.65574380884027</c:v>
                </c:pt>
                <c:pt idx="305">
                  <c:v>525.12536824925633</c:v>
                </c:pt>
                <c:pt idx="306">
                  <c:v>527.5907574454103</c:v>
                </c:pt>
                <c:pt idx="307">
                  <c:v>530.05189360150609</c:v>
                </c:pt>
                <c:pt idx="308">
                  <c:v>532.50875295417279</c:v>
                </c:pt>
                <c:pt idx="309">
                  <c:v>534.96130598637774</c:v>
                </c:pt>
                <c:pt idx="310">
                  <c:v>537.40951765910688</c:v>
                </c:pt>
                <c:pt idx="311">
                  <c:v>539.85334765760865</c:v>
                </c:pt>
                <c:pt idx="312">
                  <c:v>542.29275064895717</c:v>
                </c:pt>
                <c:pt idx="313">
                  <c:v>544.72767654775873</c:v>
                </c:pt>
                <c:pt idx="314">
                  <c:v>547.1580707869872</c:v>
                </c:pt>
                <c:pt idx="315">
                  <c:v>549.58387459115932</c:v>
                </c:pt>
                <c:pt idx="316">
                  <c:v>552.00502524934336</c:v>
                </c:pt>
                <c:pt idx="317">
                  <c:v>554.42145638579996</c:v>
                </c:pt>
                <c:pt idx="318">
                  <c:v>556.83309822637557</c:v>
                </c:pt>
                <c:pt idx="319">
                  <c:v>559.23987785908548</c:v>
                </c:pt>
                <c:pt idx="320">
                  <c:v>561.64171948762623</c:v>
                </c:pt>
                <c:pt idx="321">
                  <c:v>564.03854467684005</c:v>
                </c:pt>
                <c:pt idx="322">
                  <c:v>566.43027258940549</c:v>
                </c:pt>
                <c:pt idx="323">
                  <c:v>568.81682021325526</c:v>
                </c:pt>
                <c:pt idx="324">
                  <c:v>571.19810257941197</c:v>
                </c:pt>
                <c:pt idx="325">
                  <c:v>573.57403297009876</c:v>
                </c:pt>
                <c:pt idx="326">
                  <c:v>575.9445231171145</c:v>
                </c:pt>
                <c:pt idx="327">
                  <c:v>578.30948339057318</c:v>
                </c:pt>
                <c:pt idx="328">
                  <c:v>580.66882297819234</c:v>
                </c:pt>
                <c:pt idx="329">
                  <c:v>583.0224500553818</c:v>
                </c:pt>
                <c:pt idx="330">
                  <c:v>585.37027194643179</c:v>
                </c:pt>
                <c:pt idx="331">
                  <c:v>587.71219527713481</c:v>
                </c:pt>
                <c:pt idx="332">
                  <c:v>590.0481261191951</c:v>
                </c:pt>
                <c:pt idx="333">
                  <c:v>592.37797012679505</c:v>
                </c:pt>
                <c:pt idx="334">
                  <c:v>594.70163266568898</c:v>
                </c:pt>
                <c:pt idx="335">
                  <c:v>597.01901893519494</c:v>
                </c:pt>
                <c:pt idx="336">
                  <c:v>599.33003408344814</c:v>
                </c:pt>
                <c:pt idx="337">
                  <c:v>601.63458331626873</c:v>
                </c:pt>
                <c:pt idx="338">
                  <c:v>603.9325719999847</c:v>
                </c:pt>
                <c:pt idx="339">
                  <c:v>606.22390575853649</c:v>
                </c:pt>
                <c:pt idx="340">
                  <c:v>608.50849056517313</c:v>
                </c:pt>
                <c:pt idx="341">
                  <c:v>610.7862328290347</c:v>
                </c:pt>
                <c:pt idx="342">
                  <c:v>613.05703947689949</c:v>
                </c:pt>
                <c:pt idx="343">
                  <c:v>615.3208180303568</c:v>
                </c:pt>
                <c:pt idx="344">
                  <c:v>617.57747667865215</c:v>
                </c:pt>
                <c:pt idx="345">
                  <c:v>619.82692434743478</c:v>
                </c:pt>
                <c:pt idx="346">
                  <c:v>622.06907076362347</c:v>
                </c:pt>
                <c:pt idx="347">
                  <c:v>624.30382651659215</c:v>
                </c:pt>
                <c:pt idx="348">
                  <c:v>626.53110311586374</c:v>
                </c:pt>
                <c:pt idx="349">
                  <c:v>628.75081304548826</c:v>
                </c:pt>
                <c:pt idx="350">
                  <c:v>630.96286981526839</c:v>
                </c:pt>
                <c:pt idx="351">
                  <c:v>633.16718800898718</c:v>
                </c:pt>
                <c:pt idx="352">
                  <c:v>635.36368332977884</c:v>
                </c:pt>
                <c:pt idx="353">
                  <c:v>637.55227264277767</c:v>
                </c:pt>
                <c:pt idx="354">
                  <c:v>639.73287401516905</c:v>
                </c:pt>
                <c:pt idx="355">
                  <c:v>641.9054067537586</c:v>
                </c:pt>
                <c:pt idx="356">
                  <c:v>644.06979144016941</c:v>
                </c:pt>
                <c:pt idx="357">
                  <c:v>646.22594996376858</c:v>
                </c:pt>
                <c:pt idx="358">
                  <c:v>648.37380555241953</c:v>
                </c:pt>
                <c:pt idx="359">
                  <c:v>650.51328280114876</c:v>
                </c:pt>
                <c:pt idx="360">
                  <c:v>652.64430769881312</c:v>
                </c:pt>
                <c:pt idx="361">
                  <c:v>654.7668076528455</c:v>
                </c:pt>
                <c:pt idx="362">
                  <c:v>656.88071151215513</c:v>
                </c:pt>
                <c:pt idx="363">
                  <c:v>658.9859495882522</c:v>
                </c:pt>
                <c:pt idx="364">
                  <c:v>661.08245367466463</c:v>
                </c:pt>
                <c:pt idx="365">
                  <c:v>663.17015706471011</c:v>
                </c:pt>
                <c:pt idx="366">
                  <c:v>665.24899456768298</c:v>
                </c:pt>
                <c:pt idx="367">
                  <c:v>667.31890252351445</c:v>
                </c:pt>
                <c:pt idx="368">
                  <c:v>669.37981881595977</c:v>
                </c:pt>
                <c:pt idx="369">
                  <c:v>671.43168288436402</c:v>
                </c:pt>
                <c:pt idx="370">
                  <c:v>673.47443573405781</c:v>
                </c:pt>
                <c:pt idx="371">
                  <c:v>675.50801994542837</c:v>
                </c:pt>
                <c:pt idx="372">
                  <c:v>677.53237968171391</c:v>
                </c:pt>
                <c:pt idx="373">
                  <c:v>679.54746069556336</c:v>
                </c:pt>
                <c:pt idx="374">
                  <c:v>681.5532103344043</c:v>
                </c:pt>
                <c:pt idx="375">
                  <c:v>683.54957754466056</c:v>
                </c:pt>
                <c:pt idx="376">
                  <c:v>685.53651287485764</c:v>
                </c:pt>
                <c:pt idx="377">
                  <c:v>687.51396847765443</c:v>
                </c:pt>
                <c:pt idx="378">
                  <c:v>689.48189811083819</c:v>
                </c:pt>
                <c:pt idx="379">
                  <c:v>691.4402571373181</c:v>
                </c:pt>
                <c:pt idx="380">
                  <c:v>693.38900252415226</c:v>
                </c:pt>
                <c:pt idx="381">
                  <c:v>695.32809284064183</c:v>
                </c:pt>
                <c:pt idx="382">
                  <c:v>697.25748825552421</c:v>
                </c:pt>
                <c:pt idx="383">
                  <c:v>699.17715053329846</c:v>
                </c:pt>
                <c:pt idx="384">
                  <c:v>701.08704302971296</c:v>
                </c:pt>
                <c:pt idx="385">
                  <c:v>702.98713068644577</c:v>
                </c:pt>
                <c:pt idx="386">
                  <c:v>704.87738002500771</c:v>
                </c:pt>
                <c:pt idx="387">
                  <c:v>706.75775913989639</c:v>
                </c:pt>
                <c:pt idx="388">
                  <c:v>708.62823769102988</c:v>
                </c:pt>
                <c:pt idx="389">
                  <c:v>710.48878689548724</c:v>
                </c:pt>
                <c:pt idx="390">
                  <c:v>712.33937951858309</c:v>
                </c:pt>
                <c:pt idx="391">
                  <c:v>714.17998986430302</c:v>
                </c:pt>
                <c:pt idx="392">
                  <c:v>716.01059376512455</c:v>
                </c:pt>
                <c:pt idx="393">
                  <c:v>717.83116857125037</c:v>
                </c:pt>
                <c:pt idx="394">
                  <c:v>719.64169313927766</c:v>
                </c:pt>
                <c:pt idx="395">
                  <c:v>721.44214782032793</c:v>
                </c:pt>
                <c:pt idx="396">
                  <c:v>723.23251444766186</c:v>
                </c:pt>
                <c:pt idx="397">
                  <c:v>725.01277632380118</c:v>
                </c:pt>
                <c:pt idx="398">
                  <c:v>726.78291820718209</c:v>
                </c:pt>
                <c:pt idx="399">
                  <c:v>728.54292629836095</c:v>
                </c:pt>
                <c:pt idx="400">
                  <c:v>730.29278822579511</c:v>
                </c:pt>
                <c:pt idx="401">
                  <c:v>732.03249303122038</c:v>
                </c:pt>
                <c:pt idx="402">
                  <c:v>733.76203115464557</c:v>
                </c:pt>
                <c:pt idx="403">
                  <c:v>735.48139441898536</c:v>
                </c:pt>
                <c:pt idx="404">
                  <c:v>737.19057601435111</c:v>
                </c:pt>
                <c:pt idx="405">
                  <c:v>738.88957048201962</c:v>
                </c:pt>
                <c:pt idx="406">
                  <c:v>740.57837369809931</c:v>
                </c:pt>
                <c:pt idx="407">
                  <c:v>742.25698285691203</c:v>
                </c:pt>
                <c:pt idx="408">
                  <c:v>743.92539645410989</c:v>
                </c:pt>
                <c:pt idx="409">
                  <c:v>745.58361426954434</c:v>
                </c:pt>
                <c:pt idx="410">
                  <c:v>747.23163734990555</c:v>
                </c:pt>
                <c:pt idx="411">
                  <c:v>748.86946799114912</c:v>
                </c:pt>
                <c:pt idx="412">
                  <c:v>750.49710972072728</c:v>
                </c:pt>
                <c:pt idx="413">
                  <c:v>752.1145672796406</c:v>
                </c:pt>
                <c:pt idx="414">
                  <c:v>753.72184660432606</c:v>
                </c:pt>
                <c:pt idx="415">
                  <c:v>755.31895480839762</c:v>
                </c:pt>
                <c:pt idx="416">
                  <c:v>756.90590016425449</c:v>
                </c:pt>
                <c:pt idx="417">
                  <c:v>758.48269208457077</c:v>
                </c:pt>
                <c:pt idx="418">
                  <c:v>760.04934110368288</c:v>
                </c:pt>
                <c:pt idx="419">
                  <c:v>761.60585885888656</c:v>
                </c:pt>
                <c:pt idx="420">
                  <c:v>763.15225807165882</c:v>
                </c:pt>
                <c:pt idx="421">
                  <c:v>764.68855252881713</c:v>
                </c:pt>
                <c:pt idx="422">
                  <c:v>766.21475706362924</c:v>
                </c:pt>
                <c:pt idx="423">
                  <c:v>767.73088753688558</c:v>
                </c:pt>
                <c:pt idx="424">
                  <c:v>769.23696081794662</c:v>
                </c:pt>
                <c:pt idx="425">
                  <c:v>770.73299476577745</c:v>
                </c:pt>
                <c:pt idx="426">
                  <c:v>772.21900820997951</c:v>
                </c:pt>
                <c:pt idx="427">
                  <c:v>773.69502093183235</c:v>
                </c:pt>
                <c:pt idx="428">
                  <c:v>775.16105364535417</c:v>
                </c:pt>
                <c:pt idx="429">
                  <c:v>776.61712797839323</c:v>
                </c:pt>
                <c:pt idx="430">
                  <c:v>778.06326645375816</c:v>
                </c:pt>
                <c:pt idx="431">
                  <c:v>779.49949247039854</c:v>
                </c:pt>
                <c:pt idx="432">
                  <c:v>780.92583028464367</c:v>
                </c:pt>
                <c:pt idx="433">
                  <c:v>782.34230499150942</c:v>
                </c:pt>
                <c:pt idx="434">
                  <c:v>783.74894250608031</c:v>
                </c:pt>
                <c:pt idx="435">
                  <c:v>785.14576954497682</c:v>
                </c:pt>
                <c:pt idx="436">
                  <c:v>786.53281360791448</c:v>
                </c:pt>
                <c:pt idx="437">
                  <c:v>787.91010295936292</c:v>
                </c:pt>
                <c:pt idx="438">
                  <c:v>789.2776666103116</c:v>
                </c:pt>
                <c:pt idx="439">
                  <c:v>790.6355343001502</c:v>
                </c:pt>
                <c:pt idx="440">
                  <c:v>791.98373647866902</c:v>
                </c:pt>
                <c:pt idx="441">
                  <c:v>793.32230428818661</c:v>
                </c:pt>
                <c:pt idx="442">
                  <c:v>794.65126954581035</c:v>
                </c:pt>
                <c:pt idx="443">
                  <c:v>795.97066472583606</c:v>
                </c:pt>
                <c:pt idx="444">
                  <c:v>797.28052294229121</c:v>
                </c:pt>
                <c:pt idx="445">
                  <c:v>798.58087793162849</c:v>
                </c:pt>
                <c:pt idx="446">
                  <c:v>799.87176403557282</c:v>
                </c:pt>
                <c:pt idx="447">
                  <c:v>801.15321618412781</c:v>
                </c:pt>
                <c:pt idx="448">
                  <c:v>802.42526987874567</c:v>
                </c:pt>
                <c:pt idx="449">
                  <c:v>803.68796117566433</c:v>
                </c:pt>
                <c:pt idx="450">
                  <c:v>804.94132666941641</c:v>
                </c:pt>
                <c:pt idx="451">
                  <c:v>806.18540347651287</c:v>
                </c:pt>
                <c:pt idx="452">
                  <c:v>807.42022921930538</c:v>
                </c:pt>
                <c:pt idx="453">
                  <c:v>808.64584201003004</c:v>
                </c:pt>
                <c:pt idx="454">
                  <c:v>809.86228043503638</c:v>
                </c:pt>
                <c:pt idx="455">
                  <c:v>811.06958353920265</c:v>
                </c:pt>
                <c:pt idx="456">
                  <c:v>812.2677908105419</c:v>
                </c:pt>
                <c:pt idx="457">
                  <c:v>813.45694216499987</c:v>
                </c:pt>
                <c:pt idx="458">
                  <c:v>814.63707793144692</c:v>
                </c:pt>
                <c:pt idx="459">
                  <c:v>815.80823883686651</c:v>
                </c:pt>
                <c:pt idx="460">
                  <c:v>816.97046599174143</c:v>
                </c:pt>
                <c:pt idx="461">
                  <c:v>818.1238008756394</c:v>
                </c:pt>
                <c:pt idx="462">
                  <c:v>819.26828532299953</c:v>
                </c:pt>
                <c:pt idx="463">
                  <c:v>820.40396150912079</c:v>
                </c:pt>
                <c:pt idx="464">
                  <c:v>821.53087193635326</c:v>
                </c:pt>
                <c:pt idx="465">
                  <c:v>822.6490594204937</c:v>
                </c:pt>
                <c:pt idx="466">
                  <c:v>823.75856707738478</c:v>
                </c:pt>
                <c:pt idx="467">
                  <c:v>824.8594383097203</c:v>
                </c:pt>
                <c:pt idx="468">
                  <c:v>825.95171679405553</c:v>
                </c:pt>
                <c:pt idx="469">
                  <c:v>827.03544646802277</c:v>
                </c:pt>
                <c:pt idx="470">
                  <c:v>828.11067151775342</c:v>
                </c:pt>
                <c:pt idx="471">
                  <c:v>829.17743636550574</c:v>
                </c:pt>
                <c:pt idx="472">
                  <c:v>830.23578565749779</c:v>
                </c:pt>
                <c:pt idx="473">
                  <c:v>831.28576425194638</c:v>
                </c:pt>
                <c:pt idx="474">
                  <c:v>832.32741720731042</c:v>
                </c:pt>
                <c:pt idx="475">
                  <c:v>833.3607897707393</c:v>
                </c:pt>
                <c:pt idx="476">
                  <c:v>834.38592736672513</c:v>
                </c:pt>
                <c:pt idx="477">
                  <c:v>835.40287558595787</c:v>
                </c:pt>
                <c:pt idx="478">
                  <c:v>836.41168017438281</c:v>
                </c:pt>
                <c:pt idx="479">
                  <c:v>837.41238702246028</c:v>
                </c:pt>
                <c:pt idx="480">
                  <c:v>838.40504215462477</c:v>
                </c:pt>
                <c:pt idx="481">
                  <c:v>839.38969171894473</c:v>
                </c:pt>
                <c:pt idx="482">
                  <c:v>840.36638197697937</c:v>
                </c:pt>
                <c:pt idx="483">
                  <c:v>841.3351592938335</c:v>
                </c:pt>
                <c:pt idx="484">
                  <c:v>842.29607012840756</c:v>
                </c:pt>
                <c:pt idx="485">
                  <c:v>843.24916102384236</c:v>
                </c:pt>
                <c:pt idx="486">
                  <c:v>844.19447859815614</c:v>
                </c:pt>
                <c:pt idx="487">
                  <c:v>845.13206953507381</c:v>
                </c:pt>
                <c:pt idx="488">
                  <c:v>846.06198057504537</c:v>
                </c:pt>
                <c:pt idx="489">
                  <c:v>846.98425850645287</c:v>
                </c:pt>
                <c:pt idx="490">
                  <c:v>847.8989501570037</c:v>
                </c:pt>
                <c:pt idx="491">
                  <c:v>848.80610238530892</c:v>
                </c:pt>
                <c:pt idx="492">
                  <c:v>849.70576207264423</c:v>
                </c:pt>
                <c:pt idx="493">
                  <c:v>850.59797611489262</c:v>
                </c:pt>
                <c:pt idx="494">
                  <c:v>851.48279141466583</c:v>
                </c:pt>
                <c:pt idx="495">
                  <c:v>852.36025487360394</c:v>
                </c:pt>
                <c:pt idx="496">
                  <c:v>853.2304133848495</c:v>
                </c:pt>
                <c:pt idx="497">
                  <c:v>854.09331382569644</c:v>
                </c:pt>
                <c:pt idx="498">
                  <c:v>854.94900305040949</c:v>
                </c:pt>
                <c:pt idx="499">
                  <c:v>855.79752788321366</c:v>
                </c:pt>
                <c:pt idx="500">
                  <c:v>856.63893511145113</c:v>
                </c:pt>
                <c:pt idx="501">
                  <c:v>857.47327147890371</c:v>
                </c:pt>
                <c:pt idx="502">
                  <c:v>858.30058367927847</c:v>
                </c:pt>
                <c:pt idx="503">
                  <c:v>859.12091834985461</c:v>
                </c:pt>
                <c:pt idx="504">
                  <c:v>859.93432206528962</c:v>
                </c:pt>
                <c:pt idx="505">
                  <c:v>859.93432206528962</c:v>
                </c:pt>
                <c:pt idx="506">
                  <c:v>859.93432206528962</c:v>
                </c:pt>
                <c:pt idx="507">
                  <c:v>859.93432206528962</c:v>
                </c:pt>
                <c:pt idx="508">
                  <c:v>859.93432206528962</c:v>
                </c:pt>
                <c:pt idx="509">
                  <c:v>859.93432206528962</c:v>
                </c:pt>
                <c:pt idx="510">
                  <c:v>859.93432206528962</c:v>
                </c:pt>
                <c:pt idx="511">
                  <c:v>859.93432206528962</c:v>
                </c:pt>
                <c:pt idx="512">
                  <c:v>859.93432206528962</c:v>
                </c:pt>
                <c:pt idx="513">
                  <c:v>859.93432206528962</c:v>
                </c:pt>
                <c:pt idx="514">
                  <c:v>859.93432206528962</c:v>
                </c:pt>
                <c:pt idx="515">
                  <c:v>859.93432206528962</c:v>
                </c:pt>
                <c:pt idx="516">
                  <c:v>859.93432206528962</c:v>
                </c:pt>
                <c:pt idx="517">
                  <c:v>859.93432206528962</c:v>
                </c:pt>
                <c:pt idx="518">
                  <c:v>859.93432206528962</c:v>
                </c:pt>
                <c:pt idx="519">
                  <c:v>859.93432206528962</c:v>
                </c:pt>
                <c:pt idx="520">
                  <c:v>859.93432206528962</c:v>
                </c:pt>
                <c:pt idx="521">
                  <c:v>859.93432206528962</c:v>
                </c:pt>
                <c:pt idx="522">
                  <c:v>859.93432206528962</c:v>
                </c:pt>
                <c:pt idx="523">
                  <c:v>859.93432206528962</c:v>
                </c:pt>
                <c:pt idx="524">
                  <c:v>859.93432206528962</c:v>
                </c:pt>
                <c:pt idx="525">
                  <c:v>859.93432206528962</c:v>
                </c:pt>
                <c:pt idx="526">
                  <c:v>859.93432206528962</c:v>
                </c:pt>
                <c:pt idx="527">
                  <c:v>859.93432206528962</c:v>
                </c:pt>
                <c:pt idx="528">
                  <c:v>859.93432206528962</c:v>
                </c:pt>
                <c:pt idx="529">
                  <c:v>859.93432206528962</c:v>
                </c:pt>
                <c:pt idx="530">
                  <c:v>859.93432206528962</c:v>
                </c:pt>
                <c:pt idx="531">
                  <c:v>859.93432206528962</c:v>
                </c:pt>
                <c:pt idx="532">
                  <c:v>859.93432206528962</c:v>
                </c:pt>
                <c:pt idx="533">
                  <c:v>859.93432206528962</c:v>
                </c:pt>
                <c:pt idx="534">
                  <c:v>859.93432206528962</c:v>
                </c:pt>
                <c:pt idx="535">
                  <c:v>859.93432206528962</c:v>
                </c:pt>
                <c:pt idx="536">
                  <c:v>859.93432206528962</c:v>
                </c:pt>
                <c:pt idx="537">
                  <c:v>859.93432206528962</c:v>
                </c:pt>
                <c:pt idx="538">
                  <c:v>859.93432206528962</c:v>
                </c:pt>
                <c:pt idx="539">
                  <c:v>859.93432206528962</c:v>
                </c:pt>
                <c:pt idx="540">
                  <c:v>859.93432206528962</c:v>
                </c:pt>
                <c:pt idx="541">
                  <c:v>859.93432206528962</c:v>
                </c:pt>
                <c:pt idx="542">
                  <c:v>859.93432206528962</c:v>
                </c:pt>
                <c:pt idx="543">
                  <c:v>859.93432206528962</c:v>
                </c:pt>
                <c:pt idx="544">
                  <c:v>859.93432206528962</c:v>
                </c:pt>
                <c:pt idx="545">
                  <c:v>859.93432206528962</c:v>
                </c:pt>
                <c:pt idx="546">
                  <c:v>859.93432206528962</c:v>
                </c:pt>
                <c:pt idx="547">
                  <c:v>859.93432206528962</c:v>
                </c:pt>
                <c:pt idx="548">
                  <c:v>859.93432206528962</c:v>
                </c:pt>
                <c:pt idx="549">
                  <c:v>859.93432206528962</c:v>
                </c:pt>
                <c:pt idx="550">
                  <c:v>859.93432206528962</c:v>
                </c:pt>
                <c:pt idx="551">
                  <c:v>859.93432206528962</c:v>
                </c:pt>
                <c:pt idx="552">
                  <c:v>859.93432206528962</c:v>
                </c:pt>
                <c:pt idx="553">
                  <c:v>859.93432206528962</c:v>
                </c:pt>
                <c:pt idx="554">
                  <c:v>859.93432206528962</c:v>
                </c:pt>
                <c:pt idx="555">
                  <c:v>859.93432206528962</c:v>
                </c:pt>
                <c:pt idx="556">
                  <c:v>859.93432206528962</c:v>
                </c:pt>
                <c:pt idx="557">
                  <c:v>859.93432206528962</c:v>
                </c:pt>
                <c:pt idx="558">
                  <c:v>859.93432206528962</c:v>
                </c:pt>
                <c:pt idx="559">
                  <c:v>859.93432206528962</c:v>
                </c:pt>
                <c:pt idx="560">
                  <c:v>859.93432206528962</c:v>
                </c:pt>
                <c:pt idx="561">
                  <c:v>859.93432206528962</c:v>
                </c:pt>
                <c:pt idx="562">
                  <c:v>859.93432206528962</c:v>
                </c:pt>
                <c:pt idx="563">
                  <c:v>859.93432206528962</c:v>
                </c:pt>
                <c:pt idx="564">
                  <c:v>859.93432206528962</c:v>
                </c:pt>
                <c:pt idx="565">
                  <c:v>859.93432206528962</c:v>
                </c:pt>
                <c:pt idx="566">
                  <c:v>859.93432206528962</c:v>
                </c:pt>
                <c:pt idx="567">
                  <c:v>859.93432206528962</c:v>
                </c:pt>
                <c:pt idx="568">
                  <c:v>859.93432206528962</c:v>
                </c:pt>
                <c:pt idx="569">
                  <c:v>859.93432206528962</c:v>
                </c:pt>
                <c:pt idx="570">
                  <c:v>859.93432206528962</c:v>
                </c:pt>
                <c:pt idx="571">
                  <c:v>859.93432206528962</c:v>
                </c:pt>
                <c:pt idx="572">
                  <c:v>859.93432206528962</c:v>
                </c:pt>
                <c:pt idx="573">
                  <c:v>859.93432206528962</c:v>
                </c:pt>
                <c:pt idx="574">
                  <c:v>859.93432206528962</c:v>
                </c:pt>
                <c:pt idx="575">
                  <c:v>859.93432206528962</c:v>
                </c:pt>
                <c:pt idx="576">
                  <c:v>859.93432206528962</c:v>
                </c:pt>
                <c:pt idx="577">
                  <c:v>859.93432206528962</c:v>
                </c:pt>
                <c:pt idx="578">
                  <c:v>859.93432206528962</c:v>
                </c:pt>
                <c:pt idx="579">
                  <c:v>859.93432206528962</c:v>
                </c:pt>
                <c:pt idx="580">
                  <c:v>859.93432206528962</c:v>
                </c:pt>
                <c:pt idx="581">
                  <c:v>859.93432206528962</c:v>
                </c:pt>
                <c:pt idx="582">
                  <c:v>859.93432206528962</c:v>
                </c:pt>
                <c:pt idx="583">
                  <c:v>859.93432206528962</c:v>
                </c:pt>
                <c:pt idx="584">
                  <c:v>859.93432206528962</c:v>
                </c:pt>
                <c:pt idx="585">
                  <c:v>859.93432206528962</c:v>
                </c:pt>
                <c:pt idx="586">
                  <c:v>859.93432206528962</c:v>
                </c:pt>
                <c:pt idx="587">
                  <c:v>859.93432206528962</c:v>
                </c:pt>
                <c:pt idx="588">
                  <c:v>859.93432206528962</c:v>
                </c:pt>
                <c:pt idx="589">
                  <c:v>859.93432206528962</c:v>
                </c:pt>
                <c:pt idx="590">
                  <c:v>859.93432206528962</c:v>
                </c:pt>
                <c:pt idx="591">
                  <c:v>859.93432206528962</c:v>
                </c:pt>
                <c:pt idx="592">
                  <c:v>859.93432206528962</c:v>
                </c:pt>
                <c:pt idx="593">
                  <c:v>859.93432206528962</c:v>
                </c:pt>
                <c:pt idx="594">
                  <c:v>859.93432206528962</c:v>
                </c:pt>
                <c:pt idx="595">
                  <c:v>859.93432206528962</c:v>
                </c:pt>
                <c:pt idx="596">
                  <c:v>859.93432206528962</c:v>
                </c:pt>
                <c:pt idx="597">
                  <c:v>859.93432206528962</c:v>
                </c:pt>
                <c:pt idx="598">
                  <c:v>859.93432206528962</c:v>
                </c:pt>
                <c:pt idx="599">
                  <c:v>859.93432206528962</c:v>
                </c:pt>
                <c:pt idx="600">
                  <c:v>859.93432206528962</c:v>
                </c:pt>
                <c:pt idx="601">
                  <c:v>859.93432206528962</c:v>
                </c:pt>
                <c:pt idx="602">
                  <c:v>859.93432206528962</c:v>
                </c:pt>
                <c:pt idx="603">
                  <c:v>859.93432206528962</c:v>
                </c:pt>
                <c:pt idx="604">
                  <c:v>859.93432206528962</c:v>
                </c:pt>
                <c:pt idx="605">
                  <c:v>859.93432206528962</c:v>
                </c:pt>
                <c:pt idx="606">
                  <c:v>859.93432206528962</c:v>
                </c:pt>
                <c:pt idx="607">
                  <c:v>859.93432206528962</c:v>
                </c:pt>
                <c:pt idx="608">
                  <c:v>859.93432206528962</c:v>
                </c:pt>
                <c:pt idx="609">
                  <c:v>859.93432206528962</c:v>
                </c:pt>
                <c:pt idx="610">
                  <c:v>859.93432206528962</c:v>
                </c:pt>
                <c:pt idx="611">
                  <c:v>859.93432206528962</c:v>
                </c:pt>
                <c:pt idx="612">
                  <c:v>859.93432206528962</c:v>
                </c:pt>
                <c:pt idx="613">
                  <c:v>859.93432206528962</c:v>
                </c:pt>
                <c:pt idx="614">
                  <c:v>859.93432206528962</c:v>
                </c:pt>
                <c:pt idx="615">
                  <c:v>859.93432206528962</c:v>
                </c:pt>
                <c:pt idx="616">
                  <c:v>859.93432206528962</c:v>
                </c:pt>
                <c:pt idx="617">
                  <c:v>859.93432206528962</c:v>
                </c:pt>
                <c:pt idx="618">
                  <c:v>859.93432206528962</c:v>
                </c:pt>
                <c:pt idx="619">
                  <c:v>859.93432206528962</c:v>
                </c:pt>
                <c:pt idx="620">
                  <c:v>859.93432206528962</c:v>
                </c:pt>
                <c:pt idx="621">
                  <c:v>859.93432206528962</c:v>
                </c:pt>
                <c:pt idx="622">
                  <c:v>859.93432206528962</c:v>
                </c:pt>
                <c:pt idx="623">
                  <c:v>859.93432206528962</c:v>
                </c:pt>
                <c:pt idx="624">
                  <c:v>859.93432206528962</c:v>
                </c:pt>
                <c:pt idx="625">
                  <c:v>859.93432206528962</c:v>
                </c:pt>
                <c:pt idx="626">
                  <c:v>859.93432206528962</c:v>
                </c:pt>
                <c:pt idx="627">
                  <c:v>859.93432206528962</c:v>
                </c:pt>
                <c:pt idx="628">
                  <c:v>859.93432206528962</c:v>
                </c:pt>
                <c:pt idx="629">
                  <c:v>859.93432206528962</c:v>
                </c:pt>
                <c:pt idx="630">
                  <c:v>859.93432206528962</c:v>
                </c:pt>
                <c:pt idx="631">
                  <c:v>859.93432206528962</c:v>
                </c:pt>
                <c:pt idx="632">
                  <c:v>859.93432206528962</c:v>
                </c:pt>
                <c:pt idx="633">
                  <c:v>859.93432206528962</c:v>
                </c:pt>
                <c:pt idx="634">
                  <c:v>859.93432206528962</c:v>
                </c:pt>
                <c:pt idx="635">
                  <c:v>859.93432206528962</c:v>
                </c:pt>
                <c:pt idx="636">
                  <c:v>859.93432206528962</c:v>
                </c:pt>
                <c:pt idx="637">
                  <c:v>859.93432206528962</c:v>
                </c:pt>
                <c:pt idx="638">
                  <c:v>859.93432206528962</c:v>
                </c:pt>
                <c:pt idx="639">
                  <c:v>859.93432206528962</c:v>
                </c:pt>
                <c:pt idx="640">
                  <c:v>859.93432206528962</c:v>
                </c:pt>
                <c:pt idx="641">
                  <c:v>859.93432206528962</c:v>
                </c:pt>
                <c:pt idx="642">
                  <c:v>859.93432206528962</c:v>
                </c:pt>
                <c:pt idx="643">
                  <c:v>859.93432206528962</c:v>
                </c:pt>
                <c:pt idx="644">
                  <c:v>859.93432206528962</c:v>
                </c:pt>
                <c:pt idx="645">
                  <c:v>859.93432206528962</c:v>
                </c:pt>
                <c:pt idx="646">
                  <c:v>859.93432206528962</c:v>
                </c:pt>
                <c:pt idx="647">
                  <c:v>859.93432206528962</c:v>
                </c:pt>
                <c:pt idx="648">
                  <c:v>859.93432206528962</c:v>
                </c:pt>
                <c:pt idx="649">
                  <c:v>859.93432206528962</c:v>
                </c:pt>
                <c:pt idx="650">
                  <c:v>859.93432206528962</c:v>
                </c:pt>
                <c:pt idx="651">
                  <c:v>859.93432206528962</c:v>
                </c:pt>
                <c:pt idx="652">
                  <c:v>859.93432206528962</c:v>
                </c:pt>
                <c:pt idx="653">
                  <c:v>859.93432206528962</c:v>
                </c:pt>
                <c:pt idx="654">
                  <c:v>859.93432206528962</c:v>
                </c:pt>
                <c:pt idx="655">
                  <c:v>859.93432206528962</c:v>
                </c:pt>
                <c:pt idx="656">
                  <c:v>859.93432206528962</c:v>
                </c:pt>
                <c:pt idx="657">
                  <c:v>859.93432206528962</c:v>
                </c:pt>
                <c:pt idx="658">
                  <c:v>859.93432206528962</c:v>
                </c:pt>
                <c:pt idx="659">
                  <c:v>859.93432206528962</c:v>
                </c:pt>
                <c:pt idx="660">
                  <c:v>859.93432206528962</c:v>
                </c:pt>
                <c:pt idx="661">
                  <c:v>859.93432206528962</c:v>
                </c:pt>
                <c:pt idx="662">
                  <c:v>859.93432206528962</c:v>
                </c:pt>
                <c:pt idx="663">
                  <c:v>859.93432206528962</c:v>
                </c:pt>
                <c:pt idx="664">
                  <c:v>859.93432206528962</c:v>
                </c:pt>
                <c:pt idx="665">
                  <c:v>859.93432206528962</c:v>
                </c:pt>
                <c:pt idx="666">
                  <c:v>859.93432206528962</c:v>
                </c:pt>
                <c:pt idx="667">
                  <c:v>859.93432206528962</c:v>
                </c:pt>
                <c:pt idx="668">
                  <c:v>859.93432206528962</c:v>
                </c:pt>
                <c:pt idx="669">
                  <c:v>859.93432206528962</c:v>
                </c:pt>
                <c:pt idx="670">
                  <c:v>859.93432206528962</c:v>
                </c:pt>
                <c:pt idx="671">
                  <c:v>859.93432206528962</c:v>
                </c:pt>
                <c:pt idx="672">
                  <c:v>859.93432206528962</c:v>
                </c:pt>
                <c:pt idx="673">
                  <c:v>859.93432206528962</c:v>
                </c:pt>
                <c:pt idx="674">
                  <c:v>859.93432206528962</c:v>
                </c:pt>
                <c:pt idx="675">
                  <c:v>859.93432206528962</c:v>
                </c:pt>
                <c:pt idx="676">
                  <c:v>859.93432206528962</c:v>
                </c:pt>
                <c:pt idx="677">
                  <c:v>859.93432206528962</c:v>
                </c:pt>
                <c:pt idx="678">
                  <c:v>859.93432206528962</c:v>
                </c:pt>
                <c:pt idx="679">
                  <c:v>859.93432206528962</c:v>
                </c:pt>
                <c:pt idx="680">
                  <c:v>859.93432206528962</c:v>
                </c:pt>
                <c:pt idx="681">
                  <c:v>859.93432206528962</c:v>
                </c:pt>
                <c:pt idx="682">
                  <c:v>859.93432206528962</c:v>
                </c:pt>
                <c:pt idx="683">
                  <c:v>859.93432206528962</c:v>
                </c:pt>
                <c:pt idx="684">
                  <c:v>859.93432206528962</c:v>
                </c:pt>
                <c:pt idx="685">
                  <c:v>859.93432206528962</c:v>
                </c:pt>
                <c:pt idx="686">
                  <c:v>859.93432206528962</c:v>
                </c:pt>
                <c:pt idx="687">
                  <c:v>859.93432206528962</c:v>
                </c:pt>
                <c:pt idx="688">
                  <c:v>859.93432206528962</c:v>
                </c:pt>
                <c:pt idx="689">
                  <c:v>859.93432206528962</c:v>
                </c:pt>
                <c:pt idx="690">
                  <c:v>859.93432206528962</c:v>
                </c:pt>
                <c:pt idx="691">
                  <c:v>859.93432206528962</c:v>
                </c:pt>
                <c:pt idx="692">
                  <c:v>859.93432206528962</c:v>
                </c:pt>
                <c:pt idx="693">
                  <c:v>859.93432206528962</c:v>
                </c:pt>
                <c:pt idx="694">
                  <c:v>859.93432206528962</c:v>
                </c:pt>
                <c:pt idx="695">
                  <c:v>859.93432206528962</c:v>
                </c:pt>
                <c:pt idx="696">
                  <c:v>859.93432206528962</c:v>
                </c:pt>
                <c:pt idx="697">
                  <c:v>859.93432206528962</c:v>
                </c:pt>
                <c:pt idx="698">
                  <c:v>859.93432206528962</c:v>
                </c:pt>
                <c:pt idx="699">
                  <c:v>859.93432206528962</c:v>
                </c:pt>
                <c:pt idx="700">
                  <c:v>859.93432206528962</c:v>
                </c:pt>
                <c:pt idx="701">
                  <c:v>859.93432206528962</c:v>
                </c:pt>
                <c:pt idx="702">
                  <c:v>859.93432206528962</c:v>
                </c:pt>
                <c:pt idx="703">
                  <c:v>859.93432206528962</c:v>
                </c:pt>
                <c:pt idx="704">
                  <c:v>859.93432206528962</c:v>
                </c:pt>
                <c:pt idx="705">
                  <c:v>859.93432206528962</c:v>
                </c:pt>
                <c:pt idx="706">
                  <c:v>859.93432206528962</c:v>
                </c:pt>
                <c:pt idx="707">
                  <c:v>859.93432206528962</c:v>
                </c:pt>
                <c:pt idx="708">
                  <c:v>859.93432206528962</c:v>
                </c:pt>
                <c:pt idx="709">
                  <c:v>859.93432206528962</c:v>
                </c:pt>
                <c:pt idx="710">
                  <c:v>859.93432206528962</c:v>
                </c:pt>
                <c:pt idx="711">
                  <c:v>859.93432206528962</c:v>
                </c:pt>
                <c:pt idx="712">
                  <c:v>859.93432206528962</c:v>
                </c:pt>
                <c:pt idx="713">
                  <c:v>859.93432206528962</c:v>
                </c:pt>
                <c:pt idx="714">
                  <c:v>859.93432206528962</c:v>
                </c:pt>
                <c:pt idx="715">
                  <c:v>859.93432206528962</c:v>
                </c:pt>
                <c:pt idx="716">
                  <c:v>859.93432206528962</c:v>
                </c:pt>
                <c:pt idx="717">
                  <c:v>859.93432206528962</c:v>
                </c:pt>
                <c:pt idx="718">
                  <c:v>859.93432206528962</c:v>
                </c:pt>
                <c:pt idx="719">
                  <c:v>859.93432206528962</c:v>
                </c:pt>
                <c:pt idx="720">
                  <c:v>859.93432206528962</c:v>
                </c:pt>
                <c:pt idx="721">
                  <c:v>859.93432206528962</c:v>
                </c:pt>
                <c:pt idx="722">
                  <c:v>859.93432206528962</c:v>
                </c:pt>
                <c:pt idx="723">
                  <c:v>859.93432206528962</c:v>
                </c:pt>
                <c:pt idx="724">
                  <c:v>859.93432206528962</c:v>
                </c:pt>
                <c:pt idx="725">
                  <c:v>859.93432206528962</c:v>
                </c:pt>
                <c:pt idx="726">
                  <c:v>859.93432206528962</c:v>
                </c:pt>
                <c:pt idx="727">
                  <c:v>859.93432206528962</c:v>
                </c:pt>
                <c:pt idx="728">
                  <c:v>859.93432206528962</c:v>
                </c:pt>
                <c:pt idx="729">
                  <c:v>859.93432206528962</c:v>
                </c:pt>
                <c:pt idx="730">
                  <c:v>859.93432206528962</c:v>
                </c:pt>
                <c:pt idx="731">
                  <c:v>859.93432206528962</c:v>
                </c:pt>
                <c:pt idx="732">
                  <c:v>859.93432206528962</c:v>
                </c:pt>
                <c:pt idx="733">
                  <c:v>859.93432206528962</c:v>
                </c:pt>
                <c:pt idx="734">
                  <c:v>859.93432206528962</c:v>
                </c:pt>
                <c:pt idx="735">
                  <c:v>859.93432206528962</c:v>
                </c:pt>
                <c:pt idx="736">
                  <c:v>859.93432206528962</c:v>
                </c:pt>
                <c:pt idx="737">
                  <c:v>859.93432206528962</c:v>
                </c:pt>
                <c:pt idx="738">
                  <c:v>859.93432206528962</c:v>
                </c:pt>
                <c:pt idx="739">
                  <c:v>859.93432206528962</c:v>
                </c:pt>
                <c:pt idx="740">
                  <c:v>859.93432206528962</c:v>
                </c:pt>
                <c:pt idx="741">
                  <c:v>859.93432206528962</c:v>
                </c:pt>
                <c:pt idx="742">
                  <c:v>859.93432206528962</c:v>
                </c:pt>
                <c:pt idx="743">
                  <c:v>859.93432206528962</c:v>
                </c:pt>
                <c:pt idx="744">
                  <c:v>859.93432206528962</c:v>
                </c:pt>
                <c:pt idx="745">
                  <c:v>859.93432206528962</c:v>
                </c:pt>
                <c:pt idx="746">
                  <c:v>859.93432206528962</c:v>
                </c:pt>
                <c:pt idx="747">
                  <c:v>859.93432206528962</c:v>
                </c:pt>
                <c:pt idx="748">
                  <c:v>859.93432206528962</c:v>
                </c:pt>
                <c:pt idx="749">
                  <c:v>859.93432206528962</c:v>
                </c:pt>
                <c:pt idx="750">
                  <c:v>859.93432206528962</c:v>
                </c:pt>
                <c:pt idx="751">
                  <c:v>859.93432206528962</c:v>
                </c:pt>
                <c:pt idx="752">
                  <c:v>859.93432206528962</c:v>
                </c:pt>
                <c:pt idx="753">
                  <c:v>859.93432206528962</c:v>
                </c:pt>
                <c:pt idx="754">
                  <c:v>859.93432206528962</c:v>
                </c:pt>
                <c:pt idx="755">
                  <c:v>859.93432206528962</c:v>
                </c:pt>
                <c:pt idx="756">
                  <c:v>859.93432206528962</c:v>
                </c:pt>
                <c:pt idx="757">
                  <c:v>859.93432206528962</c:v>
                </c:pt>
                <c:pt idx="758">
                  <c:v>859.93432206528962</c:v>
                </c:pt>
                <c:pt idx="759">
                  <c:v>859.93432206528962</c:v>
                </c:pt>
                <c:pt idx="760">
                  <c:v>859.93432206528962</c:v>
                </c:pt>
                <c:pt idx="761">
                  <c:v>859.93432206528962</c:v>
                </c:pt>
                <c:pt idx="762">
                  <c:v>859.93432206528962</c:v>
                </c:pt>
                <c:pt idx="763">
                  <c:v>859.93432206528962</c:v>
                </c:pt>
                <c:pt idx="764">
                  <c:v>859.93432206528962</c:v>
                </c:pt>
                <c:pt idx="765">
                  <c:v>859.93432206528962</c:v>
                </c:pt>
                <c:pt idx="766">
                  <c:v>859.93432206528962</c:v>
                </c:pt>
                <c:pt idx="767">
                  <c:v>859.93432206528962</c:v>
                </c:pt>
                <c:pt idx="768">
                  <c:v>859.93432206528962</c:v>
                </c:pt>
                <c:pt idx="769">
                  <c:v>859.93432206528962</c:v>
                </c:pt>
                <c:pt idx="770">
                  <c:v>859.93432206528962</c:v>
                </c:pt>
                <c:pt idx="771">
                  <c:v>859.93432206528962</c:v>
                </c:pt>
                <c:pt idx="772">
                  <c:v>859.93432206528962</c:v>
                </c:pt>
                <c:pt idx="773">
                  <c:v>859.93432206528962</c:v>
                </c:pt>
                <c:pt idx="774">
                  <c:v>859.93432206528962</c:v>
                </c:pt>
                <c:pt idx="775">
                  <c:v>859.93432206528962</c:v>
                </c:pt>
                <c:pt idx="776">
                  <c:v>859.93432206528962</c:v>
                </c:pt>
                <c:pt idx="777">
                  <c:v>859.93432206528962</c:v>
                </c:pt>
                <c:pt idx="778">
                  <c:v>859.93432206528962</c:v>
                </c:pt>
                <c:pt idx="779">
                  <c:v>859.93432206528962</c:v>
                </c:pt>
                <c:pt idx="780">
                  <c:v>859.93432206528962</c:v>
                </c:pt>
                <c:pt idx="781">
                  <c:v>859.93432206528962</c:v>
                </c:pt>
                <c:pt idx="782">
                  <c:v>859.93432206528962</c:v>
                </c:pt>
                <c:pt idx="783">
                  <c:v>859.93432206528962</c:v>
                </c:pt>
                <c:pt idx="784">
                  <c:v>859.93432206528962</c:v>
                </c:pt>
                <c:pt idx="785">
                  <c:v>859.93432206528962</c:v>
                </c:pt>
                <c:pt idx="786">
                  <c:v>859.93432206528962</c:v>
                </c:pt>
                <c:pt idx="787">
                  <c:v>859.93432206528962</c:v>
                </c:pt>
                <c:pt idx="788">
                  <c:v>859.93432206528962</c:v>
                </c:pt>
                <c:pt idx="789">
                  <c:v>859.93432206528962</c:v>
                </c:pt>
                <c:pt idx="790">
                  <c:v>859.93432206528962</c:v>
                </c:pt>
                <c:pt idx="791">
                  <c:v>859.93432206528962</c:v>
                </c:pt>
                <c:pt idx="792">
                  <c:v>859.93432206528962</c:v>
                </c:pt>
                <c:pt idx="793">
                  <c:v>859.93432206528962</c:v>
                </c:pt>
                <c:pt idx="794">
                  <c:v>859.93432206528962</c:v>
                </c:pt>
                <c:pt idx="795">
                  <c:v>859.93432206528962</c:v>
                </c:pt>
                <c:pt idx="796">
                  <c:v>859.93432206528962</c:v>
                </c:pt>
                <c:pt idx="797">
                  <c:v>859.93432206528962</c:v>
                </c:pt>
                <c:pt idx="798">
                  <c:v>859.93432206528962</c:v>
                </c:pt>
                <c:pt idx="799">
                  <c:v>859.93432206528962</c:v>
                </c:pt>
                <c:pt idx="800">
                  <c:v>859.93432206528962</c:v>
                </c:pt>
                <c:pt idx="801">
                  <c:v>859.93432206528962</c:v>
                </c:pt>
                <c:pt idx="802">
                  <c:v>859.93432206528962</c:v>
                </c:pt>
                <c:pt idx="803">
                  <c:v>859.93432206528962</c:v>
                </c:pt>
                <c:pt idx="804">
                  <c:v>859.93432206528962</c:v>
                </c:pt>
                <c:pt idx="805">
                  <c:v>859.93432206528962</c:v>
                </c:pt>
                <c:pt idx="806">
                  <c:v>859.93432206528962</c:v>
                </c:pt>
                <c:pt idx="807">
                  <c:v>859.93432206528962</c:v>
                </c:pt>
                <c:pt idx="808">
                  <c:v>859.93432206528962</c:v>
                </c:pt>
                <c:pt idx="809">
                  <c:v>859.93432206528962</c:v>
                </c:pt>
                <c:pt idx="810">
                  <c:v>859.93432206528962</c:v>
                </c:pt>
                <c:pt idx="811">
                  <c:v>859.93432206528962</c:v>
                </c:pt>
                <c:pt idx="812">
                  <c:v>859.93432206528962</c:v>
                </c:pt>
                <c:pt idx="813">
                  <c:v>859.93432206528962</c:v>
                </c:pt>
                <c:pt idx="814">
                  <c:v>859.93432206528962</c:v>
                </c:pt>
                <c:pt idx="815">
                  <c:v>859.93432206528962</c:v>
                </c:pt>
                <c:pt idx="816">
                  <c:v>859.93432206528962</c:v>
                </c:pt>
                <c:pt idx="817">
                  <c:v>859.93432206528962</c:v>
                </c:pt>
                <c:pt idx="818">
                  <c:v>859.93432206528962</c:v>
                </c:pt>
                <c:pt idx="819">
                  <c:v>859.93432206528962</c:v>
                </c:pt>
                <c:pt idx="820">
                  <c:v>859.93432206528962</c:v>
                </c:pt>
                <c:pt idx="821">
                  <c:v>859.93432206528962</c:v>
                </c:pt>
                <c:pt idx="822">
                  <c:v>859.93432206528962</c:v>
                </c:pt>
                <c:pt idx="823">
                  <c:v>859.93432206528962</c:v>
                </c:pt>
                <c:pt idx="824">
                  <c:v>859.93432206528962</c:v>
                </c:pt>
                <c:pt idx="825">
                  <c:v>859.93432206528962</c:v>
                </c:pt>
                <c:pt idx="826">
                  <c:v>859.93432206528962</c:v>
                </c:pt>
                <c:pt idx="827">
                  <c:v>859.93432206528962</c:v>
                </c:pt>
                <c:pt idx="828">
                  <c:v>859.93432206528962</c:v>
                </c:pt>
                <c:pt idx="829">
                  <c:v>859.93432206528962</c:v>
                </c:pt>
                <c:pt idx="830">
                  <c:v>859.93432206528962</c:v>
                </c:pt>
                <c:pt idx="831">
                  <c:v>859.93432206528962</c:v>
                </c:pt>
                <c:pt idx="832">
                  <c:v>859.93432206528962</c:v>
                </c:pt>
                <c:pt idx="833">
                  <c:v>859.93432206528962</c:v>
                </c:pt>
                <c:pt idx="834">
                  <c:v>859.93432206528962</c:v>
                </c:pt>
                <c:pt idx="835">
                  <c:v>859.93432206528962</c:v>
                </c:pt>
                <c:pt idx="836">
                  <c:v>859.93432206528962</c:v>
                </c:pt>
                <c:pt idx="837">
                  <c:v>859.93432206528962</c:v>
                </c:pt>
                <c:pt idx="838">
                  <c:v>859.93432206528962</c:v>
                </c:pt>
                <c:pt idx="839">
                  <c:v>859.93432206528962</c:v>
                </c:pt>
                <c:pt idx="840">
                  <c:v>859.93432206528962</c:v>
                </c:pt>
                <c:pt idx="841">
                  <c:v>859.93432206528962</c:v>
                </c:pt>
                <c:pt idx="842">
                  <c:v>859.93432206528962</c:v>
                </c:pt>
                <c:pt idx="843">
                  <c:v>859.93432206528962</c:v>
                </c:pt>
                <c:pt idx="844">
                  <c:v>859.93432206528962</c:v>
                </c:pt>
                <c:pt idx="845">
                  <c:v>859.93432206528962</c:v>
                </c:pt>
                <c:pt idx="846">
                  <c:v>859.93432206528962</c:v>
                </c:pt>
                <c:pt idx="847">
                  <c:v>859.93432206528962</c:v>
                </c:pt>
                <c:pt idx="848">
                  <c:v>859.93432206528962</c:v>
                </c:pt>
                <c:pt idx="849">
                  <c:v>859.93432206528962</c:v>
                </c:pt>
                <c:pt idx="850">
                  <c:v>859.93432206528962</c:v>
                </c:pt>
                <c:pt idx="851">
                  <c:v>859.93432206528962</c:v>
                </c:pt>
                <c:pt idx="852">
                  <c:v>859.93432206528962</c:v>
                </c:pt>
                <c:pt idx="853">
                  <c:v>859.93432206528962</c:v>
                </c:pt>
                <c:pt idx="854">
                  <c:v>859.93432206528962</c:v>
                </c:pt>
                <c:pt idx="855">
                  <c:v>859.93432206528962</c:v>
                </c:pt>
                <c:pt idx="856">
                  <c:v>859.93432206528962</c:v>
                </c:pt>
                <c:pt idx="857">
                  <c:v>859.93432206528962</c:v>
                </c:pt>
                <c:pt idx="858">
                  <c:v>859.93432206528962</c:v>
                </c:pt>
                <c:pt idx="859">
                  <c:v>859.93432206528962</c:v>
                </c:pt>
                <c:pt idx="860">
                  <c:v>859.93432206528962</c:v>
                </c:pt>
                <c:pt idx="861">
                  <c:v>859.93432206528962</c:v>
                </c:pt>
                <c:pt idx="862">
                  <c:v>859.93432206528962</c:v>
                </c:pt>
                <c:pt idx="863">
                  <c:v>859.93432206528962</c:v>
                </c:pt>
                <c:pt idx="864">
                  <c:v>859.93432206528962</c:v>
                </c:pt>
                <c:pt idx="865">
                  <c:v>859.93432206528962</c:v>
                </c:pt>
                <c:pt idx="866">
                  <c:v>859.93432206528962</c:v>
                </c:pt>
                <c:pt idx="867">
                  <c:v>859.93432206528962</c:v>
                </c:pt>
                <c:pt idx="868">
                  <c:v>859.93432206528962</c:v>
                </c:pt>
                <c:pt idx="869">
                  <c:v>859.93432206528962</c:v>
                </c:pt>
                <c:pt idx="870">
                  <c:v>859.93432206528962</c:v>
                </c:pt>
                <c:pt idx="871">
                  <c:v>859.93432206528962</c:v>
                </c:pt>
                <c:pt idx="872">
                  <c:v>859.93432206528962</c:v>
                </c:pt>
                <c:pt idx="873">
                  <c:v>859.93432206528962</c:v>
                </c:pt>
                <c:pt idx="874">
                  <c:v>859.93432206528962</c:v>
                </c:pt>
                <c:pt idx="875">
                  <c:v>859.93432206528962</c:v>
                </c:pt>
                <c:pt idx="876">
                  <c:v>859.93432206528962</c:v>
                </c:pt>
                <c:pt idx="877">
                  <c:v>859.93432206528962</c:v>
                </c:pt>
                <c:pt idx="878">
                  <c:v>859.93432206528962</c:v>
                </c:pt>
                <c:pt idx="879">
                  <c:v>859.93432206528962</c:v>
                </c:pt>
                <c:pt idx="880">
                  <c:v>859.93432206528962</c:v>
                </c:pt>
                <c:pt idx="881">
                  <c:v>859.93432206528962</c:v>
                </c:pt>
                <c:pt idx="882">
                  <c:v>859.93432206528962</c:v>
                </c:pt>
                <c:pt idx="883">
                  <c:v>859.93432206528962</c:v>
                </c:pt>
                <c:pt idx="884">
                  <c:v>859.93432206528962</c:v>
                </c:pt>
                <c:pt idx="885">
                  <c:v>859.93432206528962</c:v>
                </c:pt>
                <c:pt idx="886">
                  <c:v>859.93432206528962</c:v>
                </c:pt>
                <c:pt idx="887">
                  <c:v>859.93432206528962</c:v>
                </c:pt>
                <c:pt idx="888">
                  <c:v>859.93432206528962</c:v>
                </c:pt>
                <c:pt idx="889">
                  <c:v>859.93432206528962</c:v>
                </c:pt>
                <c:pt idx="890">
                  <c:v>859.93432206528962</c:v>
                </c:pt>
                <c:pt idx="891">
                  <c:v>859.93432206528962</c:v>
                </c:pt>
                <c:pt idx="892">
                  <c:v>859.93432206528962</c:v>
                </c:pt>
                <c:pt idx="893">
                  <c:v>859.93432206528962</c:v>
                </c:pt>
                <c:pt idx="894">
                  <c:v>859.93432206528962</c:v>
                </c:pt>
                <c:pt idx="895">
                  <c:v>859.93432206528962</c:v>
                </c:pt>
                <c:pt idx="896">
                  <c:v>859.93432206528962</c:v>
                </c:pt>
                <c:pt idx="897">
                  <c:v>859.93432206528962</c:v>
                </c:pt>
                <c:pt idx="898">
                  <c:v>859.93432206528962</c:v>
                </c:pt>
                <c:pt idx="899">
                  <c:v>859.93432206528962</c:v>
                </c:pt>
                <c:pt idx="900">
                  <c:v>859.93432206528962</c:v>
                </c:pt>
                <c:pt idx="901">
                  <c:v>859.93432206528962</c:v>
                </c:pt>
                <c:pt idx="902">
                  <c:v>859.93432206528962</c:v>
                </c:pt>
                <c:pt idx="903">
                  <c:v>859.93432206528962</c:v>
                </c:pt>
                <c:pt idx="904">
                  <c:v>859.93432206528962</c:v>
                </c:pt>
                <c:pt idx="905">
                  <c:v>859.93432206528962</c:v>
                </c:pt>
                <c:pt idx="906">
                  <c:v>859.93432206528962</c:v>
                </c:pt>
                <c:pt idx="907">
                  <c:v>859.93432206528962</c:v>
                </c:pt>
                <c:pt idx="908">
                  <c:v>859.93432206528962</c:v>
                </c:pt>
                <c:pt idx="909">
                  <c:v>859.93432206528962</c:v>
                </c:pt>
                <c:pt idx="910">
                  <c:v>859.93432206528962</c:v>
                </c:pt>
                <c:pt idx="911">
                  <c:v>859.93432206528962</c:v>
                </c:pt>
                <c:pt idx="912">
                  <c:v>859.93432206528962</c:v>
                </c:pt>
                <c:pt idx="913">
                  <c:v>859.93432206528962</c:v>
                </c:pt>
                <c:pt idx="914">
                  <c:v>859.93432206528962</c:v>
                </c:pt>
                <c:pt idx="915">
                  <c:v>859.93432206528962</c:v>
                </c:pt>
                <c:pt idx="916">
                  <c:v>859.93432206528962</c:v>
                </c:pt>
                <c:pt idx="917">
                  <c:v>859.93432206528962</c:v>
                </c:pt>
                <c:pt idx="918">
                  <c:v>859.93432206528962</c:v>
                </c:pt>
                <c:pt idx="919">
                  <c:v>859.93432206528962</c:v>
                </c:pt>
                <c:pt idx="920">
                  <c:v>859.93432206528962</c:v>
                </c:pt>
                <c:pt idx="921">
                  <c:v>859.93432206528962</c:v>
                </c:pt>
                <c:pt idx="922">
                  <c:v>859.93432206528962</c:v>
                </c:pt>
                <c:pt idx="923">
                  <c:v>859.93432206528962</c:v>
                </c:pt>
                <c:pt idx="924">
                  <c:v>859.93432206528962</c:v>
                </c:pt>
                <c:pt idx="925">
                  <c:v>859.93432206528962</c:v>
                </c:pt>
                <c:pt idx="926">
                  <c:v>859.93432206528962</c:v>
                </c:pt>
                <c:pt idx="927">
                  <c:v>859.93432206528962</c:v>
                </c:pt>
                <c:pt idx="928">
                  <c:v>859.93432206528962</c:v>
                </c:pt>
                <c:pt idx="929">
                  <c:v>859.93432206528962</c:v>
                </c:pt>
                <c:pt idx="930">
                  <c:v>859.93432206528962</c:v>
                </c:pt>
                <c:pt idx="931">
                  <c:v>859.93432206528962</c:v>
                </c:pt>
                <c:pt idx="932">
                  <c:v>859.93432206528962</c:v>
                </c:pt>
                <c:pt idx="933">
                  <c:v>859.93432206528962</c:v>
                </c:pt>
                <c:pt idx="934">
                  <c:v>859.93432206528962</c:v>
                </c:pt>
                <c:pt idx="935">
                  <c:v>859.93432206528962</c:v>
                </c:pt>
                <c:pt idx="936">
                  <c:v>859.93432206528962</c:v>
                </c:pt>
                <c:pt idx="937">
                  <c:v>859.93432206528962</c:v>
                </c:pt>
                <c:pt idx="938">
                  <c:v>859.93432206528962</c:v>
                </c:pt>
                <c:pt idx="939">
                  <c:v>859.93432206528962</c:v>
                </c:pt>
                <c:pt idx="940">
                  <c:v>859.93432206528962</c:v>
                </c:pt>
                <c:pt idx="941">
                  <c:v>859.93432206528962</c:v>
                </c:pt>
                <c:pt idx="942">
                  <c:v>859.93432206528962</c:v>
                </c:pt>
                <c:pt idx="943">
                  <c:v>859.93432206528962</c:v>
                </c:pt>
                <c:pt idx="944">
                  <c:v>859.93432206528962</c:v>
                </c:pt>
                <c:pt idx="945">
                  <c:v>859.93432206528962</c:v>
                </c:pt>
                <c:pt idx="946">
                  <c:v>859.93432206528962</c:v>
                </c:pt>
                <c:pt idx="947">
                  <c:v>859.93432206528962</c:v>
                </c:pt>
                <c:pt idx="948">
                  <c:v>859.93432206528962</c:v>
                </c:pt>
                <c:pt idx="949">
                  <c:v>859.93432206528962</c:v>
                </c:pt>
                <c:pt idx="950">
                  <c:v>859.93432206528962</c:v>
                </c:pt>
                <c:pt idx="951">
                  <c:v>859.93432206528962</c:v>
                </c:pt>
                <c:pt idx="952">
                  <c:v>859.93432206528962</c:v>
                </c:pt>
                <c:pt idx="953">
                  <c:v>859.93432206528962</c:v>
                </c:pt>
                <c:pt idx="954">
                  <c:v>859.93432206528962</c:v>
                </c:pt>
                <c:pt idx="955">
                  <c:v>859.93432206528962</c:v>
                </c:pt>
                <c:pt idx="956">
                  <c:v>859.93432206528962</c:v>
                </c:pt>
                <c:pt idx="957">
                  <c:v>859.93432206528962</c:v>
                </c:pt>
                <c:pt idx="958">
                  <c:v>859.93432206528962</c:v>
                </c:pt>
                <c:pt idx="959">
                  <c:v>859.93432206528962</c:v>
                </c:pt>
                <c:pt idx="960">
                  <c:v>859.93432206528962</c:v>
                </c:pt>
                <c:pt idx="961">
                  <c:v>859.93432206528962</c:v>
                </c:pt>
                <c:pt idx="962">
                  <c:v>859.93432206528962</c:v>
                </c:pt>
                <c:pt idx="963">
                  <c:v>859.93432206528962</c:v>
                </c:pt>
                <c:pt idx="964">
                  <c:v>859.93432206528962</c:v>
                </c:pt>
                <c:pt idx="965">
                  <c:v>859.93432206528962</c:v>
                </c:pt>
                <c:pt idx="966">
                  <c:v>859.93432206528962</c:v>
                </c:pt>
                <c:pt idx="967">
                  <c:v>859.93432206528962</c:v>
                </c:pt>
                <c:pt idx="968">
                  <c:v>859.93432206528962</c:v>
                </c:pt>
                <c:pt idx="969">
                  <c:v>859.93432206528962</c:v>
                </c:pt>
                <c:pt idx="970">
                  <c:v>859.93432206528962</c:v>
                </c:pt>
                <c:pt idx="971">
                  <c:v>859.93432206528962</c:v>
                </c:pt>
                <c:pt idx="972">
                  <c:v>859.93432206528962</c:v>
                </c:pt>
                <c:pt idx="973">
                  <c:v>859.93432206528962</c:v>
                </c:pt>
                <c:pt idx="974">
                  <c:v>859.93432206528962</c:v>
                </c:pt>
                <c:pt idx="975">
                  <c:v>859.93432206528962</c:v>
                </c:pt>
                <c:pt idx="976">
                  <c:v>859.93432206528962</c:v>
                </c:pt>
                <c:pt idx="977">
                  <c:v>859.93432206528962</c:v>
                </c:pt>
                <c:pt idx="978">
                  <c:v>859.93432206528962</c:v>
                </c:pt>
                <c:pt idx="979">
                  <c:v>859.93432206528962</c:v>
                </c:pt>
                <c:pt idx="980">
                  <c:v>859.93432206528962</c:v>
                </c:pt>
                <c:pt idx="981">
                  <c:v>859.93432206528962</c:v>
                </c:pt>
                <c:pt idx="982">
                  <c:v>859.93432206528962</c:v>
                </c:pt>
                <c:pt idx="983">
                  <c:v>859.93432206528962</c:v>
                </c:pt>
                <c:pt idx="984">
                  <c:v>859.93432206528962</c:v>
                </c:pt>
                <c:pt idx="985">
                  <c:v>859.93432206528962</c:v>
                </c:pt>
                <c:pt idx="986">
                  <c:v>859.93432206528962</c:v>
                </c:pt>
                <c:pt idx="987">
                  <c:v>859.93432206528962</c:v>
                </c:pt>
                <c:pt idx="988">
                  <c:v>859.93432206528962</c:v>
                </c:pt>
                <c:pt idx="989">
                  <c:v>859.93432206528962</c:v>
                </c:pt>
                <c:pt idx="990">
                  <c:v>859.93432206528962</c:v>
                </c:pt>
                <c:pt idx="991">
                  <c:v>859.93432206528962</c:v>
                </c:pt>
                <c:pt idx="992">
                  <c:v>859.93432206528962</c:v>
                </c:pt>
                <c:pt idx="993">
                  <c:v>859.93432206528962</c:v>
                </c:pt>
                <c:pt idx="994">
                  <c:v>859.93432206528962</c:v>
                </c:pt>
                <c:pt idx="995">
                  <c:v>859.93432206528962</c:v>
                </c:pt>
                <c:pt idx="996">
                  <c:v>859.93432206528962</c:v>
                </c:pt>
                <c:pt idx="997">
                  <c:v>859.93432206528962</c:v>
                </c:pt>
                <c:pt idx="998">
                  <c:v>859.93432206528962</c:v>
                </c:pt>
                <c:pt idx="999">
                  <c:v>859.93432206528962</c:v>
                </c:pt>
                <c:pt idx="1000">
                  <c:v>859.93432206528962</c:v>
                </c:pt>
              </c:numCache>
            </c:numRef>
          </c:xVal>
          <c:yVal>
            <c:numRef>
              <c:f>Calculs!$AE$4:$AE$1004</c:f>
              <c:numCache>
                <c:formatCode>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126.93731455778186</c:v>
                </c:pt>
              </c:numCache>
            </c:numRef>
          </c:xVal>
          <c:yVal>
            <c:numRef>
              <c:f>Trajecto!$C$158</c:f>
              <c:numCache>
                <c:formatCode>0</c:formatCode>
                <c:ptCount val="1"/>
                <c:pt idx="0">
                  <c:v>721.19852378720179</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744.20122488344441</c:v>
                </c:pt>
              </c:numCache>
            </c:numRef>
          </c:xVal>
          <c:yVal>
            <c:numRef>
              <c:f>Trajecto!$C$159</c:f>
              <c:numCache>
                <c:formatCode>0</c:formatCode>
                <c:ptCount val="1"/>
                <c:pt idx="0">
                  <c:v>721.29684490833222</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{DD724902-B65B-4EF4-9E42-C6D35F2D35E6}</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512.73503051975399</c:v>
                </c:pt>
                <c:pt idx="1">
                  <c:v>535.73503051975399</c:v>
                </c:pt>
                <c:pt idx="2">
                  <c:v>535.73503051975399</c:v>
                </c:pt>
                <c:pt idx="3">
                  <c:v>512.73503051975399</c:v>
                </c:pt>
                <c:pt idx="4">
                  <c:v>535.73503051975399</c:v>
                </c:pt>
                <c:pt idx="5">
                  <c:v>535.73503051975399</c:v>
                </c:pt>
                <c:pt idx="6">
                  <c:v>520.73503051975399</c:v>
                </c:pt>
                <c:pt idx="7">
                  <c:v>520.73503051975399</c:v>
                </c:pt>
                <c:pt idx="8">
                  <c:v>535.73503051975399</c:v>
                </c:pt>
                <c:pt idx="9">
                  <c:v>520.73503051975399</c:v>
                </c:pt>
                <c:pt idx="10">
                  <c:v>520.33503051975401</c:v>
                </c:pt>
                <c:pt idx="11">
                  <c:v>519.53503051975395</c:v>
                </c:pt>
                <c:pt idx="12">
                  <c:v>518.73503051975399</c:v>
                </c:pt>
                <c:pt idx="13">
                  <c:v>517.73503051975399</c:v>
                </c:pt>
                <c:pt idx="14">
                  <c:v>516.53503051975395</c:v>
                </c:pt>
                <c:pt idx="15">
                  <c:v>512.73503051975399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512.73503051975399</c:v>
                </c:pt>
                <c:pt idx="1">
                  <c:v>489.73503051975399</c:v>
                </c:pt>
                <c:pt idx="2">
                  <c:v>489.73503051975399</c:v>
                </c:pt>
                <c:pt idx="3">
                  <c:v>512.73503051975399</c:v>
                </c:pt>
                <c:pt idx="4">
                  <c:v>489.73503051975399</c:v>
                </c:pt>
                <c:pt idx="5">
                  <c:v>489.73503051975399</c:v>
                </c:pt>
                <c:pt idx="6">
                  <c:v>504.73503051975399</c:v>
                </c:pt>
                <c:pt idx="7">
                  <c:v>504.73503051975399</c:v>
                </c:pt>
                <c:pt idx="8">
                  <c:v>489.73503051975399</c:v>
                </c:pt>
                <c:pt idx="9">
                  <c:v>504.73503051975399</c:v>
                </c:pt>
                <c:pt idx="10">
                  <c:v>505.13503051975397</c:v>
                </c:pt>
                <c:pt idx="11">
                  <c:v>505.93503051975398</c:v>
                </c:pt>
                <c:pt idx="12">
                  <c:v>506.73503051975399</c:v>
                </c:pt>
                <c:pt idx="13">
                  <c:v>507.73503051975399</c:v>
                </c:pt>
                <c:pt idx="14">
                  <c:v>508.93503051975398</c:v>
                </c:pt>
                <c:pt idx="15">
                  <c:v>512.73503051975399</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{E3BB1677-D6D1-455C-A0FC-98EBFD148DD9}</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512.73503051975399</c:v>
                </c:pt>
                <c:pt idx="1">
                  <c:v>512.73503051975399</c:v>
                </c:pt>
                <c:pt idx="2">
                  <c:v>522.73503051975399</c:v>
                </c:pt>
                <c:pt idx="3">
                  <c:v>512.73503051975399</c:v>
                </c:pt>
                <c:pt idx="4">
                  <c:v>522.73503051975399</c:v>
                </c:pt>
                <c:pt idx="5">
                  <c:v>525.73503051975399</c:v>
                </c:pt>
                <c:pt idx="6">
                  <c:v>529.73503051975399</c:v>
                </c:pt>
                <c:pt idx="7">
                  <c:v>532.73503051975399</c:v>
                </c:pt>
                <c:pt idx="8">
                  <c:v>537.73503051975399</c:v>
                </c:pt>
                <c:pt idx="9">
                  <c:v>542.73503051975399</c:v>
                </c:pt>
                <c:pt idx="10">
                  <c:v>548.73503051975399</c:v>
                </c:pt>
                <c:pt idx="11">
                  <c:v>560.73503051975399</c:v>
                </c:pt>
                <c:pt idx="12">
                  <c:v>574.73503051975399</c:v>
                </c:pt>
                <c:pt idx="13">
                  <c:v>549.73503051975399</c:v>
                </c:pt>
                <c:pt idx="14">
                  <c:v>542.73503051975399</c:v>
                </c:pt>
                <c:pt idx="15">
                  <c:v>527.73503051975399</c:v>
                </c:pt>
                <c:pt idx="16">
                  <c:v>512.73503051975399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512.73503051975399</c:v>
                </c:pt>
                <c:pt idx="1">
                  <c:v>512.73503051975399</c:v>
                </c:pt>
                <c:pt idx="2">
                  <c:v>502.73503051975399</c:v>
                </c:pt>
                <c:pt idx="3">
                  <c:v>512.73503051975399</c:v>
                </c:pt>
                <c:pt idx="4">
                  <c:v>502.73503051975399</c:v>
                </c:pt>
                <c:pt idx="5">
                  <c:v>499.73503051975399</c:v>
                </c:pt>
                <c:pt idx="6">
                  <c:v>495.73503051975399</c:v>
                </c:pt>
                <c:pt idx="7">
                  <c:v>492.73503051975399</c:v>
                </c:pt>
                <c:pt idx="8">
                  <c:v>487.73503051975399</c:v>
                </c:pt>
                <c:pt idx="9">
                  <c:v>482.73503051975399</c:v>
                </c:pt>
                <c:pt idx="10">
                  <c:v>476.73503051975399</c:v>
                </c:pt>
                <c:pt idx="11">
                  <c:v>464.73503051975399</c:v>
                </c:pt>
                <c:pt idx="12">
                  <c:v>450.73503051975399</c:v>
                </c:pt>
                <c:pt idx="13">
                  <c:v>475.73503051975399</c:v>
                </c:pt>
                <c:pt idx="14">
                  <c:v>482.73503051975399</c:v>
                </c:pt>
                <c:pt idx="15">
                  <c:v>497.73503051975399</c:v>
                </c:pt>
                <c:pt idx="16">
                  <c:v>512.73503051975399</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512.73503051975399</c:v>
                </c:pt>
                <c:pt idx="1">
                  <c:v>529.73503051975399</c:v>
                </c:pt>
                <c:pt idx="2">
                  <c:v>523.73503051975399</c:v>
                </c:pt>
                <c:pt idx="3">
                  <c:v>512.73503051975399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512.73503051975399</c:v>
                </c:pt>
                <c:pt idx="1">
                  <c:v>495.73503051975399</c:v>
                </c:pt>
                <c:pt idx="2">
                  <c:v>501.73503051975399</c:v>
                </c:pt>
                <c:pt idx="3">
                  <c:v>512.73503051975399</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{EA9D4C22-F515-440D-BCA6-9615F25AFD45}</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507.74925823112744</c:v>
                </c:pt>
                <c:pt idx="1">
                  <c:v>507.74925823112744</c:v>
                </c:pt>
                <c:pt idx="2">
                  <c:v>507.74925823112744</c:v>
                </c:pt>
                <c:pt idx="3">
                  <c:v>543.80918442048755</c:v>
                </c:pt>
                <c:pt idx="4">
                  <c:v>507.74925823112744</c:v>
                </c:pt>
                <c:pt idx="5">
                  <c:v>471.68933204176733</c:v>
                </c:pt>
                <c:pt idx="6">
                  <c:v>507.74925823112744</c:v>
                </c:pt>
              </c:numCache>
            </c:numRef>
          </c:xVal>
          <c:yVal>
            <c:numRef>
              <c:f>Trajecto!$C$124:$C$130</c:f>
              <c:numCache>
                <c:formatCode>0</c:formatCode>
                <c:ptCount val="7"/>
                <c:pt idx="0">
                  <c:v>1442.3970475744036</c:v>
                </c:pt>
                <c:pt idx="1">
                  <c:v>721.19852378720179</c:v>
                </c:pt>
                <c:pt idx="2">
                  <c:v>0</c:v>
                </c:pt>
                <c:pt idx="3">
                  <c:v>72.119852378720182</c:v>
                </c:pt>
                <c:pt idx="4">
                  <c:v>0</c:v>
                </c:pt>
                <c:pt idx="5">
                  <c:v>72.119852378720182</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1442.5936898166644</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4.9999999999999911</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5.9999999999999698</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6.9999999999999556</c:v>
                </c:pt>
                <c:pt idx="205">
                  <c:v>#N/A</c:v>
                </c:pt>
                <c:pt idx="206">
                  <c:v>#N/A</c:v>
                </c:pt>
                <c:pt idx="207">
                  <c:v>#N/A</c:v>
                </c:pt>
                <c:pt idx="208">
                  <c:v>#N/A</c:v>
                </c:pt>
                <c:pt idx="209">
                  <c:v>#N/A</c:v>
                </c:pt>
                <c:pt idx="210">
                  <c:v>#N/A</c:v>
                </c:pt>
                <c:pt idx="211">
                  <c:v>#N/A</c:v>
                </c:pt>
                <c:pt idx="212">
                  <c:v>#N/A</c:v>
                </c:pt>
                <c:pt idx="213">
                  <c:v>#N/A</c:v>
                </c:pt>
                <c:pt idx="214">
                  <c:v>7.999999999999952</c:v>
                </c:pt>
                <c:pt idx="215">
                  <c:v>#N/A</c:v>
                </c:pt>
                <c:pt idx="216">
                  <c:v>#N/A</c:v>
                </c:pt>
                <c:pt idx="217">
                  <c:v>#N/A</c:v>
                </c:pt>
                <c:pt idx="218">
                  <c:v>#N/A</c:v>
                </c:pt>
                <c:pt idx="219">
                  <c:v>#N/A</c:v>
                </c:pt>
                <c:pt idx="220">
                  <c:v>#N/A</c:v>
                </c:pt>
                <c:pt idx="221">
                  <c:v>#N/A</c:v>
                </c:pt>
                <c:pt idx="222">
                  <c:v>#N/A</c:v>
                </c:pt>
                <c:pt idx="223">
                  <c:v>#N/A</c:v>
                </c:pt>
                <c:pt idx="224">
                  <c:v>8.9999999999999485</c:v>
                </c:pt>
                <c:pt idx="225">
                  <c:v>#N/A</c:v>
                </c:pt>
                <c:pt idx="226">
                  <c:v>#N/A</c:v>
                </c:pt>
                <c:pt idx="227">
                  <c:v>#N/A</c:v>
                </c:pt>
                <c:pt idx="228">
                  <c:v>#N/A</c:v>
                </c:pt>
                <c:pt idx="229">
                  <c:v>#N/A</c:v>
                </c:pt>
                <c:pt idx="230">
                  <c:v>#N/A</c:v>
                </c:pt>
                <c:pt idx="231">
                  <c:v>#N/A</c:v>
                </c:pt>
                <c:pt idx="232">
                  <c:v>#N/A</c:v>
                </c:pt>
                <c:pt idx="233">
                  <c:v>#N/A</c:v>
                </c:pt>
                <c:pt idx="234">
                  <c:v>9.9999999999999449</c:v>
                </c:pt>
                <c:pt idx="235">
                  <c:v>#N/A</c:v>
                </c:pt>
                <c:pt idx="236">
                  <c:v>#N/A</c:v>
                </c:pt>
                <c:pt idx="237">
                  <c:v>#N/A</c:v>
                </c:pt>
                <c:pt idx="238">
                  <c:v>#N/A</c:v>
                </c:pt>
                <c:pt idx="239">
                  <c:v>#N/A</c:v>
                </c:pt>
                <c:pt idx="240">
                  <c:v>#N/A</c:v>
                </c:pt>
                <c:pt idx="241">
                  <c:v>#N/A</c:v>
                </c:pt>
                <c:pt idx="242">
                  <c:v>#N/A</c:v>
                </c:pt>
                <c:pt idx="243">
                  <c:v>#N/A</c:v>
                </c:pt>
                <c:pt idx="244">
                  <c:v>10.999999999999941</c:v>
                </c:pt>
                <c:pt idx="245">
                  <c:v>#N/A</c:v>
                </c:pt>
                <c:pt idx="246">
                  <c:v>#N/A</c:v>
                </c:pt>
                <c:pt idx="247">
                  <c:v>#N/A</c:v>
                </c:pt>
                <c:pt idx="248">
                  <c:v>#N/A</c:v>
                </c:pt>
                <c:pt idx="249">
                  <c:v>#N/A</c:v>
                </c:pt>
                <c:pt idx="250">
                  <c:v>#N/A</c:v>
                </c:pt>
                <c:pt idx="251">
                  <c:v>#N/A</c:v>
                </c:pt>
                <c:pt idx="252">
                  <c:v>#N/A</c:v>
                </c:pt>
                <c:pt idx="253">
                  <c:v>#N/A</c:v>
                </c:pt>
                <c:pt idx="254">
                  <c:v>11.999999999999938</c:v>
                </c:pt>
                <c:pt idx="255">
                  <c:v>#N/A</c:v>
                </c:pt>
                <c:pt idx="256">
                  <c:v>#N/A</c:v>
                </c:pt>
                <c:pt idx="257">
                  <c:v>#N/A</c:v>
                </c:pt>
                <c:pt idx="258">
                  <c:v>#N/A</c:v>
                </c:pt>
                <c:pt idx="259">
                  <c:v>#N/A</c:v>
                </c:pt>
                <c:pt idx="260">
                  <c:v>#N/A</c:v>
                </c:pt>
                <c:pt idx="261">
                  <c:v>#N/A</c:v>
                </c:pt>
                <c:pt idx="262">
                  <c:v>#N/A</c:v>
                </c:pt>
                <c:pt idx="263">
                  <c:v>#N/A</c:v>
                </c:pt>
                <c:pt idx="264">
                  <c:v>12.999999999999934</c:v>
                </c:pt>
                <c:pt idx="265">
                  <c:v>#N/A</c:v>
                </c:pt>
                <c:pt idx="266">
                  <c:v>#N/A</c:v>
                </c:pt>
                <c:pt idx="267">
                  <c:v>#N/A</c:v>
                </c:pt>
                <c:pt idx="268">
                  <c:v>#N/A</c:v>
                </c:pt>
                <c:pt idx="269">
                  <c:v>#N/A</c:v>
                </c:pt>
                <c:pt idx="270">
                  <c:v>#N/A</c:v>
                </c:pt>
                <c:pt idx="271">
                  <c:v>#N/A</c:v>
                </c:pt>
                <c:pt idx="272">
                  <c:v>#N/A</c:v>
                </c:pt>
                <c:pt idx="273">
                  <c:v>#N/A</c:v>
                </c:pt>
                <c:pt idx="274">
                  <c:v>13.999999999999931</c:v>
                </c:pt>
                <c:pt idx="275">
                  <c:v>#N/A</c:v>
                </c:pt>
                <c:pt idx="276">
                  <c:v>#N/A</c:v>
                </c:pt>
                <c:pt idx="277">
                  <c:v>#N/A</c:v>
                </c:pt>
                <c:pt idx="278">
                  <c:v>#N/A</c:v>
                </c:pt>
                <c:pt idx="279">
                  <c:v>#N/A</c:v>
                </c:pt>
                <c:pt idx="280">
                  <c:v>#N/A</c:v>
                </c:pt>
                <c:pt idx="281">
                  <c:v>#N/A</c:v>
                </c:pt>
                <c:pt idx="282">
                  <c:v>#N/A</c:v>
                </c:pt>
                <c:pt idx="283">
                  <c:v>#N/A</c:v>
                </c:pt>
                <c:pt idx="284">
                  <c:v>14.999999999999927</c:v>
                </c:pt>
                <c:pt idx="285">
                  <c:v>#N/A</c:v>
                </c:pt>
                <c:pt idx="286">
                  <c:v>#N/A</c:v>
                </c:pt>
                <c:pt idx="287">
                  <c:v>#N/A</c:v>
                </c:pt>
                <c:pt idx="288">
                  <c:v>#N/A</c:v>
                </c:pt>
                <c:pt idx="289">
                  <c:v>#N/A</c:v>
                </c:pt>
                <c:pt idx="290">
                  <c:v>#N/A</c:v>
                </c:pt>
                <c:pt idx="291">
                  <c:v>#N/A</c:v>
                </c:pt>
                <c:pt idx="292">
                  <c:v>#N/A</c:v>
                </c:pt>
                <c:pt idx="293">
                  <c:v>#N/A</c:v>
                </c:pt>
                <c:pt idx="294">
                  <c:v>15.999999999999924</c:v>
                </c:pt>
                <c:pt idx="295">
                  <c:v>#N/A</c:v>
                </c:pt>
                <c:pt idx="296">
                  <c:v>#N/A</c:v>
                </c:pt>
                <c:pt idx="297">
                  <c:v>#N/A</c:v>
                </c:pt>
                <c:pt idx="298">
                  <c:v>#N/A</c:v>
                </c:pt>
                <c:pt idx="299">
                  <c:v>#N/A</c:v>
                </c:pt>
                <c:pt idx="300">
                  <c:v>#N/A</c:v>
                </c:pt>
                <c:pt idx="301">
                  <c:v>#N/A</c:v>
                </c:pt>
                <c:pt idx="302">
                  <c:v>#N/A</c:v>
                </c:pt>
                <c:pt idx="303">
                  <c:v>#N/A</c:v>
                </c:pt>
                <c:pt idx="304">
                  <c:v>16.999999999999936</c:v>
                </c:pt>
                <c:pt idx="305">
                  <c:v>#N/A</c:v>
                </c:pt>
                <c:pt idx="306">
                  <c:v>#N/A</c:v>
                </c:pt>
                <c:pt idx="307">
                  <c:v>#N/A</c:v>
                </c:pt>
                <c:pt idx="308">
                  <c:v>#N/A</c:v>
                </c:pt>
                <c:pt idx="309">
                  <c:v>#N/A</c:v>
                </c:pt>
                <c:pt idx="310">
                  <c:v>#N/A</c:v>
                </c:pt>
                <c:pt idx="311">
                  <c:v>#N/A</c:v>
                </c:pt>
                <c:pt idx="312">
                  <c:v>#N/A</c:v>
                </c:pt>
                <c:pt idx="313">
                  <c:v>#N/A</c:v>
                </c:pt>
                <c:pt idx="314">
                  <c:v>17.99999999999995</c:v>
                </c:pt>
                <c:pt idx="315">
                  <c:v>#N/A</c:v>
                </c:pt>
                <c:pt idx="316">
                  <c:v>#N/A</c:v>
                </c:pt>
                <c:pt idx="317">
                  <c:v>#N/A</c:v>
                </c:pt>
                <c:pt idx="318">
                  <c:v>#N/A</c:v>
                </c:pt>
                <c:pt idx="319">
                  <c:v>#N/A</c:v>
                </c:pt>
                <c:pt idx="320">
                  <c:v>#N/A</c:v>
                </c:pt>
                <c:pt idx="321">
                  <c:v>#N/A</c:v>
                </c:pt>
                <c:pt idx="322">
                  <c:v>#N/A</c:v>
                </c:pt>
                <c:pt idx="323">
                  <c:v>#N/A</c:v>
                </c:pt>
                <c:pt idx="324">
                  <c:v>18.999999999999964</c:v>
                </c:pt>
                <c:pt idx="325">
                  <c:v>#N/A</c:v>
                </c:pt>
                <c:pt idx="326">
                  <c:v>#N/A</c:v>
                </c:pt>
                <c:pt idx="327">
                  <c:v>#N/A</c:v>
                </c:pt>
                <c:pt idx="328">
                  <c:v>#N/A</c:v>
                </c:pt>
                <c:pt idx="329">
                  <c:v>#N/A</c:v>
                </c:pt>
                <c:pt idx="330">
                  <c:v>#N/A</c:v>
                </c:pt>
                <c:pt idx="331">
                  <c:v>#N/A</c:v>
                </c:pt>
                <c:pt idx="332">
                  <c:v>#N/A</c:v>
                </c:pt>
                <c:pt idx="333">
                  <c:v>#N/A</c:v>
                </c:pt>
                <c:pt idx="334">
                  <c:v>19.999999999999979</c:v>
                </c:pt>
                <c:pt idx="335">
                  <c:v>#N/A</c:v>
                </c:pt>
                <c:pt idx="336">
                  <c:v>#N/A</c:v>
                </c:pt>
                <c:pt idx="337">
                  <c:v>#N/A</c:v>
                </c:pt>
                <c:pt idx="338">
                  <c:v>#N/A</c:v>
                </c:pt>
                <c:pt idx="339">
                  <c:v>#N/A</c:v>
                </c:pt>
                <c:pt idx="340">
                  <c:v>#N/A</c:v>
                </c:pt>
                <c:pt idx="341">
                  <c:v>#N/A</c:v>
                </c:pt>
                <c:pt idx="342">
                  <c:v>#N/A</c:v>
                </c:pt>
                <c:pt idx="343">
                  <c:v>#N/A</c:v>
                </c:pt>
                <c:pt idx="344">
                  <c:v>20.999999999999993</c:v>
                </c:pt>
                <c:pt idx="345">
                  <c:v>#N/A</c:v>
                </c:pt>
                <c:pt idx="346">
                  <c:v>#N/A</c:v>
                </c:pt>
                <c:pt idx="347">
                  <c:v>#N/A</c:v>
                </c:pt>
                <c:pt idx="348">
                  <c:v>#N/A</c:v>
                </c:pt>
                <c:pt idx="349">
                  <c:v>#N/A</c:v>
                </c:pt>
                <c:pt idx="350">
                  <c:v>#N/A</c:v>
                </c:pt>
                <c:pt idx="351">
                  <c:v>#N/A</c:v>
                </c:pt>
                <c:pt idx="352">
                  <c:v>#N/A</c:v>
                </c:pt>
                <c:pt idx="353">
                  <c:v>#N/A</c:v>
                </c:pt>
                <c:pt idx="354">
                  <c:v>22.000000000000007</c:v>
                </c:pt>
                <c:pt idx="355">
                  <c:v>#N/A</c:v>
                </c:pt>
                <c:pt idx="356">
                  <c:v>#N/A</c:v>
                </c:pt>
                <c:pt idx="357">
                  <c:v>#N/A</c:v>
                </c:pt>
                <c:pt idx="358">
                  <c:v>#N/A</c:v>
                </c:pt>
                <c:pt idx="359">
                  <c:v>#N/A</c:v>
                </c:pt>
                <c:pt idx="360">
                  <c:v>#N/A</c:v>
                </c:pt>
                <c:pt idx="361">
                  <c:v>#N/A</c:v>
                </c:pt>
                <c:pt idx="362">
                  <c:v>#N/A</c:v>
                </c:pt>
                <c:pt idx="363">
                  <c:v>#N/A</c:v>
                </c:pt>
                <c:pt idx="364">
                  <c:v>23.000000000000021</c:v>
                </c:pt>
                <c:pt idx="365">
                  <c:v>#N/A</c:v>
                </c:pt>
                <c:pt idx="366">
                  <c:v>#N/A</c:v>
                </c:pt>
                <c:pt idx="367">
                  <c:v>#N/A</c:v>
                </c:pt>
                <c:pt idx="368">
                  <c:v>#N/A</c:v>
                </c:pt>
                <c:pt idx="369">
                  <c:v>#N/A</c:v>
                </c:pt>
                <c:pt idx="370">
                  <c:v>#N/A</c:v>
                </c:pt>
                <c:pt idx="371">
                  <c:v>#N/A</c:v>
                </c:pt>
                <c:pt idx="372">
                  <c:v>#N/A</c:v>
                </c:pt>
                <c:pt idx="373">
                  <c:v>#N/A</c:v>
                </c:pt>
                <c:pt idx="374">
                  <c:v>24.000000000000036</c:v>
                </c:pt>
                <c:pt idx="375">
                  <c:v>#N/A</c:v>
                </c:pt>
                <c:pt idx="376">
                  <c:v>#N/A</c:v>
                </c:pt>
                <c:pt idx="377">
                  <c:v>#N/A</c:v>
                </c:pt>
                <c:pt idx="378">
                  <c:v>#N/A</c:v>
                </c:pt>
                <c:pt idx="379">
                  <c:v>#N/A</c:v>
                </c:pt>
                <c:pt idx="380">
                  <c:v>#N/A</c:v>
                </c:pt>
                <c:pt idx="381">
                  <c:v>#N/A</c:v>
                </c:pt>
                <c:pt idx="382">
                  <c:v>#N/A</c:v>
                </c:pt>
                <c:pt idx="383">
                  <c:v>#N/A</c:v>
                </c:pt>
                <c:pt idx="384">
                  <c:v>25.00000000000005</c:v>
                </c:pt>
                <c:pt idx="385">
                  <c:v>#N/A</c:v>
                </c:pt>
                <c:pt idx="386">
                  <c:v>#N/A</c:v>
                </c:pt>
                <c:pt idx="387">
                  <c:v>#N/A</c:v>
                </c:pt>
                <c:pt idx="388">
                  <c:v>#N/A</c:v>
                </c:pt>
                <c:pt idx="389">
                  <c:v>#N/A</c:v>
                </c:pt>
                <c:pt idx="390">
                  <c:v>#N/A</c:v>
                </c:pt>
                <c:pt idx="391">
                  <c:v>#N/A</c:v>
                </c:pt>
                <c:pt idx="392">
                  <c:v>#N/A</c:v>
                </c:pt>
                <c:pt idx="393">
                  <c:v>#N/A</c:v>
                </c:pt>
                <c:pt idx="394">
                  <c:v>26.000000000000064</c:v>
                </c:pt>
                <c:pt idx="395">
                  <c:v>#N/A</c:v>
                </c:pt>
                <c:pt idx="396">
                  <c:v>#N/A</c:v>
                </c:pt>
                <c:pt idx="397">
                  <c:v>#N/A</c:v>
                </c:pt>
                <c:pt idx="398">
                  <c:v>#N/A</c:v>
                </c:pt>
                <c:pt idx="399">
                  <c:v>#N/A</c:v>
                </c:pt>
                <c:pt idx="400">
                  <c:v>#N/A</c:v>
                </c:pt>
                <c:pt idx="401">
                  <c:v>#N/A</c:v>
                </c:pt>
                <c:pt idx="402">
                  <c:v>#N/A</c:v>
                </c:pt>
                <c:pt idx="403">
                  <c:v>#N/A</c:v>
                </c:pt>
                <c:pt idx="404">
                  <c:v>27.000000000000078</c:v>
                </c:pt>
                <c:pt idx="405">
                  <c:v>#N/A</c:v>
                </c:pt>
                <c:pt idx="406">
                  <c:v>#N/A</c:v>
                </c:pt>
                <c:pt idx="407">
                  <c:v>#N/A</c:v>
                </c:pt>
                <c:pt idx="408">
                  <c:v>#N/A</c:v>
                </c:pt>
                <c:pt idx="409">
                  <c:v>#N/A</c:v>
                </c:pt>
                <c:pt idx="410">
                  <c:v>#N/A</c:v>
                </c:pt>
                <c:pt idx="411">
                  <c:v>#N/A</c:v>
                </c:pt>
                <c:pt idx="412">
                  <c:v>#N/A</c:v>
                </c:pt>
                <c:pt idx="413">
                  <c:v>#N/A</c:v>
                </c:pt>
                <c:pt idx="414">
                  <c:v>28.000000000000092</c:v>
                </c:pt>
                <c:pt idx="415">
                  <c:v>#N/A</c:v>
                </c:pt>
                <c:pt idx="416">
                  <c:v>#N/A</c:v>
                </c:pt>
                <c:pt idx="417">
                  <c:v>#N/A</c:v>
                </c:pt>
                <c:pt idx="418">
                  <c:v>#N/A</c:v>
                </c:pt>
                <c:pt idx="419">
                  <c:v>#N/A</c:v>
                </c:pt>
                <c:pt idx="420">
                  <c:v>#N/A</c:v>
                </c:pt>
                <c:pt idx="421">
                  <c:v>#N/A</c:v>
                </c:pt>
                <c:pt idx="422">
                  <c:v>#N/A</c:v>
                </c:pt>
                <c:pt idx="423">
                  <c:v>#N/A</c:v>
                </c:pt>
                <c:pt idx="424">
                  <c:v>29.000000000000107</c:v>
                </c:pt>
                <c:pt idx="425">
                  <c:v>#N/A</c:v>
                </c:pt>
                <c:pt idx="426">
                  <c:v>#N/A</c:v>
                </c:pt>
                <c:pt idx="427">
                  <c:v>#N/A</c:v>
                </c:pt>
                <c:pt idx="428">
                  <c:v>#N/A</c:v>
                </c:pt>
                <c:pt idx="429">
                  <c:v>#N/A</c:v>
                </c:pt>
                <c:pt idx="430">
                  <c:v>#N/A</c:v>
                </c:pt>
                <c:pt idx="431">
                  <c:v>#N/A</c:v>
                </c:pt>
                <c:pt idx="432">
                  <c:v>#N/A</c:v>
                </c:pt>
                <c:pt idx="433">
                  <c:v>#N/A</c:v>
                </c:pt>
                <c:pt idx="434">
                  <c:v>30.000000000000121</c:v>
                </c:pt>
                <c:pt idx="435">
                  <c:v>#N/A</c:v>
                </c:pt>
                <c:pt idx="436">
                  <c:v>#N/A</c:v>
                </c:pt>
                <c:pt idx="437">
                  <c:v>#N/A</c:v>
                </c:pt>
                <c:pt idx="438">
                  <c:v>#N/A</c:v>
                </c:pt>
                <c:pt idx="439">
                  <c:v>#N/A</c:v>
                </c:pt>
                <c:pt idx="440">
                  <c:v>#N/A</c:v>
                </c:pt>
                <c:pt idx="441">
                  <c:v>#N/A</c:v>
                </c:pt>
                <c:pt idx="442">
                  <c:v>#N/A</c:v>
                </c:pt>
                <c:pt idx="443">
                  <c:v>#N/A</c:v>
                </c:pt>
                <c:pt idx="444">
                  <c:v>31.000000000000135</c:v>
                </c:pt>
                <c:pt idx="445">
                  <c:v>#N/A</c:v>
                </c:pt>
                <c:pt idx="446">
                  <c:v>#N/A</c:v>
                </c:pt>
                <c:pt idx="447">
                  <c:v>#N/A</c:v>
                </c:pt>
                <c:pt idx="448">
                  <c:v>#N/A</c:v>
                </c:pt>
                <c:pt idx="449">
                  <c:v>#N/A</c:v>
                </c:pt>
                <c:pt idx="450">
                  <c:v>#N/A</c:v>
                </c:pt>
                <c:pt idx="451">
                  <c:v>#N/A</c:v>
                </c:pt>
                <c:pt idx="452">
                  <c:v>#N/A</c:v>
                </c:pt>
                <c:pt idx="453">
                  <c:v>#N/A</c:v>
                </c:pt>
                <c:pt idx="454">
                  <c:v>32.000000000000149</c:v>
                </c:pt>
                <c:pt idx="455">
                  <c:v>#N/A</c:v>
                </c:pt>
                <c:pt idx="456">
                  <c:v>#N/A</c:v>
                </c:pt>
                <c:pt idx="457">
                  <c:v>#N/A</c:v>
                </c:pt>
                <c:pt idx="458">
                  <c:v>#N/A</c:v>
                </c:pt>
                <c:pt idx="459">
                  <c:v>#N/A</c:v>
                </c:pt>
                <c:pt idx="460">
                  <c:v>#N/A</c:v>
                </c:pt>
                <c:pt idx="461">
                  <c:v>#N/A</c:v>
                </c:pt>
                <c:pt idx="462">
                  <c:v>#N/A</c:v>
                </c:pt>
                <c:pt idx="463">
                  <c:v>#N/A</c:v>
                </c:pt>
                <c:pt idx="464">
                  <c:v>33.000000000000163</c:v>
                </c:pt>
                <c:pt idx="465">
                  <c:v>#N/A</c:v>
                </c:pt>
                <c:pt idx="466">
                  <c:v>#N/A</c:v>
                </c:pt>
                <c:pt idx="467">
                  <c:v>#N/A</c:v>
                </c:pt>
                <c:pt idx="468">
                  <c:v>#N/A</c:v>
                </c:pt>
                <c:pt idx="469">
                  <c:v>#N/A</c:v>
                </c:pt>
                <c:pt idx="470">
                  <c:v>#N/A</c:v>
                </c:pt>
                <c:pt idx="471">
                  <c:v>#N/A</c:v>
                </c:pt>
                <c:pt idx="472">
                  <c:v>#N/A</c:v>
                </c:pt>
                <c:pt idx="473">
                  <c:v>#N/A</c:v>
                </c:pt>
                <c:pt idx="474">
                  <c:v>34.000000000000178</c:v>
                </c:pt>
                <c:pt idx="475">
                  <c:v>#N/A</c:v>
                </c:pt>
                <c:pt idx="476">
                  <c:v>#N/A</c:v>
                </c:pt>
                <c:pt idx="477">
                  <c:v>#N/A</c:v>
                </c:pt>
                <c:pt idx="478">
                  <c:v>#N/A</c:v>
                </c:pt>
                <c:pt idx="479">
                  <c:v>#N/A</c:v>
                </c:pt>
                <c:pt idx="480">
                  <c:v>#N/A</c:v>
                </c:pt>
                <c:pt idx="481">
                  <c:v>#N/A</c:v>
                </c:pt>
                <c:pt idx="482">
                  <c:v>#N/A</c:v>
                </c:pt>
                <c:pt idx="483">
                  <c:v>#N/A</c:v>
                </c:pt>
                <c:pt idx="484">
                  <c:v>35.000000000000192</c:v>
                </c:pt>
                <c:pt idx="485">
                  <c:v>#N/A</c:v>
                </c:pt>
                <c:pt idx="486">
                  <c:v>#N/A</c:v>
                </c:pt>
                <c:pt idx="487">
                  <c:v>#N/A</c:v>
                </c:pt>
                <c:pt idx="488">
                  <c:v>#N/A</c:v>
                </c:pt>
                <c:pt idx="489">
                  <c:v>#N/A</c:v>
                </c:pt>
                <c:pt idx="490">
                  <c:v>#N/A</c:v>
                </c:pt>
                <c:pt idx="491">
                  <c:v>#N/A</c:v>
                </c:pt>
                <c:pt idx="492">
                  <c:v>#N/A</c:v>
                </c:pt>
                <c:pt idx="493">
                  <c:v>#N/A</c:v>
                </c:pt>
                <c:pt idx="494">
                  <c:v>36.000000000000206</c:v>
                </c:pt>
                <c:pt idx="495">
                  <c:v>#N/A</c:v>
                </c:pt>
                <c:pt idx="496">
                  <c:v>#N/A</c:v>
                </c:pt>
                <c:pt idx="497">
                  <c:v>#N/A</c:v>
                </c:pt>
                <c:pt idx="498">
                  <c:v>#N/A</c:v>
                </c:pt>
                <c:pt idx="499">
                  <c:v>#N/A</c:v>
                </c:pt>
                <c:pt idx="500">
                  <c:v>#N/A</c:v>
                </c:pt>
                <c:pt idx="501">
                  <c:v>#N/A</c:v>
                </c:pt>
                <c:pt idx="502">
                  <c:v>#N/A</c:v>
                </c:pt>
                <c:pt idx="503">
                  <c:v>#N/A</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1442.5445447827758</c:v>
                </c:pt>
                <c:pt idx="300">
                  <c:v>1442.5936898166644</c:v>
                </c:pt>
                <c:pt idx="301">
                  <c:v>1442.544651054299</c:v>
                </c:pt>
                <c:pt idx="302">
                  <c:v>1442.3975956226468</c:v>
                </c:pt>
                <c:pt idx="303">
                  <c:v>1442.152690187849</c:v>
                </c:pt>
                <c:pt idx="304">
                  <c:v>1441.8101017368022</c:v>
                </c:pt>
                <c:pt idx="305">
                  <c:v>1441.3699983440836</c:v>
                </c:pt>
                <c:pt idx="306">
                  <c:v>1440.8325499186515</c:v>
                </c:pt>
                <c:pt idx="307">
                  <c:v>1440.1979289251433</c:v>
                </c:pt>
                <c:pt idx="308">
                  <c:v>1439.4663110751492</c:v>
                </c:pt>
                <c:pt idx="309">
                  <c:v>1438.6378759844947</c:v>
                </c:pt>
                <c:pt idx="310">
                  <c:v>1437.7128077933082</c:v>
                </c:pt>
                <c:pt idx="311">
                  <c:v>1436.6912957464226</c:v>
                </c:pt>
                <c:pt idx="312">
                  <c:v>1435.5735347324276</c:v>
                </c:pt>
                <c:pt idx="313">
                  <c:v>1434.3597257804295</c:v>
                </c:pt>
                <c:pt idx="314">
                  <c:v>1433.0500765142499</c:v>
                </c:pt>
                <c:pt idx="315">
                  <c:v>1431.6448015643894</c:v>
                </c:pt>
                <c:pt idx="316">
                  <c:v>1430.1441229385914</c:v>
                </c:pt>
                <c:pt idx="317">
                  <c:v>1428.5482703522539</c:v>
                </c:pt>
                <c:pt idx="318">
                  <c:v>1426.8574815202578</c:v>
                </c:pt>
                <c:pt idx="319">
                  <c:v>1425.0720024120144</c:v>
                </c:pt>
                <c:pt idx="320">
                  <c:v>1423.1920874716957</c:v>
                </c:pt>
                <c:pt idx="321">
                  <c:v>1421.2179998056954</c:v>
                </c:pt>
                <c:pt idx="322">
                  <c:v>1419.15001133941</c:v>
                </c:pt>
                <c:pt idx="323">
                  <c:v>1416.9884029454117</c:v>
                </c:pt>
                <c:pt idx="324">
                  <c:v>1414.7334645450439</c:v>
                </c:pt>
                <c:pt idx="325">
                  <c:v>1412.3854951853918</c:v>
                </c:pt>
                <c:pt idx="326">
                  <c:v>1409.9448030934952</c:v>
                </c:pt>
                <c:pt idx="327">
                  <c:v>1407.4117057095641</c:v>
                </c:pt>
                <c:pt idx="328">
                  <c:v>1404.7865297008482</c:v>
                </c:pt>
                <c:pt idx="329">
                  <c:v>1402.0696109577009</c:v>
                </c:pt>
                <c:pt idx="330">
                  <c:v>1399.2612945732644</c:v>
                </c:pt>
                <c:pt idx="331">
                  <c:v>1396.3619348080977</c:v>
                </c:pt>
                <c:pt idx="332">
                  <c:v>1393.37189504096</c:v>
                </c:pt>
                <c:pt idx="333">
                  <c:v>1390.2915477068714</c:v>
                </c:pt>
                <c:pt idx="334">
                  <c:v>1387.1212742234734</c:v>
                </c:pt>
                <c:pt idx="335">
                  <c:v>1383.861464906633</c:v>
                </c:pt>
                <c:pt idx="336">
                  <c:v>1380.5125188761538</c:v>
                </c:pt>
                <c:pt idx="337">
                  <c:v>1377.0748439523843</c:v>
                </c:pt>
                <c:pt idx="338">
                  <c:v>1373.5488565444537</c:v>
                </c:pt>
                <c:pt idx="339">
                  <c:v>1369.9349815307994</c:v>
                </c:pt>
                <c:pt idx="340">
                  <c:v>1366.2336521326044</c:v>
                </c:pt>
                <c:pt idx="341">
                  <c:v>1362.44530978071</c:v>
                </c:pt>
                <c:pt idx="342">
                  <c:v>1358.570403976526</c:v>
                </c:pt>
                <c:pt idx="343">
                  <c:v>1354.6093921474248</c:v>
                </c:pt>
                <c:pt idx="344">
                  <c:v>1350.5627394970677</c:v>
                </c:pt>
                <c:pt idx="345">
                  <c:v>1346.4309188510802</c:v>
                </c:pt>
                <c:pt idx="346">
                  <c:v>1342.2144104984673</c:v>
                </c:pt>
                <c:pt idx="347">
                  <c:v>1337.9137020291323</c:v>
                </c:pt>
                <c:pt idx="348">
                  <c:v>1333.529288167839</c:v>
                </c:pt>
                <c:pt idx="349">
                  <c:v>1329.0616706049386</c:v>
                </c:pt>
                <c:pt idx="350">
                  <c:v>1324.511357824163</c:v>
                </c:pt>
                <c:pt idx="351">
                  <c:v>1319.8788649277687</c:v>
                </c:pt>
                <c:pt idx="352">
                  <c:v>1315.1647134593006</c:v>
                </c:pt>
                <c:pt idx="353">
                  <c:v>1310.3694312242317</c:v>
                </c:pt>
                <c:pt idx="354">
                  <c:v>1305.4935521087214</c:v>
                </c:pt>
                <c:pt idx="355">
                  <c:v>1300.5376158967226</c:v>
                </c:pt>
                <c:pt idx="356">
                  <c:v>1295.5021680856598</c:v>
                </c:pt>
                <c:pt idx="357">
                  <c:v>1290.3877597008868</c:v>
                </c:pt>
                <c:pt idx="358">
                  <c:v>1285.1949471091273</c:v>
                </c:pt>
                <c:pt idx="359">
                  <c:v>1279.9242918310899</c:v>
                </c:pt>
                <c:pt idx="360">
                  <c:v>1274.5763603534456</c:v>
                </c:pt>
                <c:pt idx="361">
                  <c:v>1269.1517239403402</c:v>
                </c:pt>
                <c:pt idx="362">
                  <c:v>1263.6509584446194</c:v>
                </c:pt>
                <c:pt idx="363">
                  <c:v>1258.0746441189256</c:v>
                </c:pt>
                <c:pt idx="364">
                  <c:v>1252.4233654268257</c:v>
                </c:pt>
                <c:pt idx="365">
                  <c:v>1246.697710854125</c:v>
                </c:pt>
                <c:pt idx="366">
                  <c:v>1240.8982727205087</c:v>
                </c:pt>
                <c:pt idx="367">
                  <c:v>1235.0256469916567</c:v>
                </c:pt>
                <c:pt idx="368">
                  <c:v>1229.080433091965</c:v>
                </c:pt>
                <c:pt idx="369">
                  <c:v>1223.063233718005</c:v>
                </c:pt>
                <c:pt idx="370">
                  <c:v>1216.9746546528461</c:v>
                </c:pt>
                <c:pt idx="371">
                  <c:v>1210.8153045813647</c:v>
                </c:pt>
                <c:pt idx="372">
                  <c:v>1204.5857949066524</c:v>
                </c:pt>
                <c:pt idx="373">
                  <c:v>1198.2867395676401</c:v>
                </c:pt>
                <c:pt idx="374">
                  <c:v>1191.9187548580405</c:v>
                </c:pt>
                <c:pt idx="375">
                  <c:v>1185.482459246716</c:v>
                </c:pt>
                <c:pt idx="376">
                  <c:v>1178.9784731995692</c:v>
                </c:pt>
                <c:pt idx="377">
                  <c:v>1172.4074190030512</c:v>
                </c:pt>
                <c:pt idx="378">
                  <c:v>1165.7699205893775</c:v>
                </c:pt>
                <c:pt idx="379">
                  <c:v>1159.0666033635393</c:v>
                </c:pt>
                <c:pt idx="380">
                  <c:v>1152.2980940321931</c:v>
                </c:pt>
                <c:pt idx="381">
                  <c:v>1145.4650204345048</c:v>
                </c:pt>
                <c:pt idx="382">
                  <c:v>1138.5680113750268</c:v>
                </c:pt>
                <c:pt idx="383">
                  <c:v>1131.6076964586764</c:v>
                </c:pt>
                <c:pt idx="384">
                  <c:v>1124.5847059278835</c:v>
                </c:pt>
                <c:pt idx="385">
                  <c:v>1117.499670501973</c:v>
                </c:pt>
                <c:pt idx="386">
                  <c:v>1110.3532212188388</c:v>
                </c:pt>
                <c:pt idx="387">
                  <c:v>1103.1459892789694</c:v>
                </c:pt>
                <c:pt idx="388">
                  <c:v>1095.8786058918749</c:v>
                </c:pt>
                <c:pt idx="389">
                  <c:v>1088.5517021249675</c:v>
                </c:pt>
                <c:pt idx="390">
                  <c:v>1081.1659087549401</c:v>
                </c:pt>
                <c:pt idx="391">
                  <c:v>1073.721856121686</c:v>
                </c:pt>
                <c:pt idx="392">
                  <c:v>1066.2201739847999</c:v>
                </c:pt>
                <c:pt idx="393">
                  <c:v>1058.6614913826966</c:v>
                </c:pt>
                <c:pt idx="394">
                  <c:v>1051.0464364943791</c:v>
                </c:pt>
                <c:pt idx="395">
                  <c:v>1043.3756365038878</c:v>
                </c:pt>
                <c:pt idx="396">
                  <c:v>1035.6497174674569</c:v>
                </c:pt>
                <c:pt idx="397">
                  <c:v>1027.8693041834028</c:v>
                </c:pt>
                <c:pt idx="398">
                  <c:v>1020.0350200647654</c:v>
                </c:pt>
                <c:pt idx="399">
                  <c:v>1012.1474870147194</c:v>
                </c:pt>
                <c:pt idx="400">
                  <c:v>1004.2073253047741</c:v>
                </c:pt>
                <c:pt idx="401">
                  <c:v>996.21515345577143</c:v>
                </c:pt>
                <c:pt idx="402">
                  <c:v>988.17158812169441</c:v>
                </c:pt>
                <c:pt idx="403">
                  <c:v>980.07724397629318</c:v>
                </c:pt>
                <c:pt idx="404">
                  <c:v>971.93273360253397</c:v>
                </c:pt>
                <c:pt idx="405">
                  <c:v>963.738667384873</c:v>
                </c:pt>
                <c:pt idx="406">
                  <c:v>955.49565340435743</c:v>
                </c:pt>
                <c:pt idx="407">
                  <c:v>947.20429733654953</c:v>
                </c:pt>
                <c:pt idx="408">
                  <c:v>938.86520235227169</c:v>
                </c:pt>
                <c:pt idx="409">
                  <c:v>930.47896902116486</c:v>
                </c:pt>
                <c:pt idx="410">
                  <c:v>922.04619521805307</c:v>
                </c:pt>
                <c:pt idx="411">
                  <c:v>913.56747603210374</c:v>
                </c:pt>
                <c:pt idx="412">
                  <c:v>905.04340367877069</c:v>
                </c:pt>
                <c:pt idx="413">
                  <c:v>896.47456741450696</c:v>
                </c:pt>
                <c:pt idx="414">
                  <c:v>887.86155345423106</c:v>
                </c:pt>
                <c:pt idx="415">
                  <c:v>879.20494489152975</c:v>
                </c:pt>
                <c:pt idx="416">
                  <c:v>870.50532162157742</c:v>
                </c:pt>
                <c:pt idx="417">
                  <c:v>861.76326026675201</c:v>
                </c:pt>
                <c:pt idx="418">
                  <c:v>852.97933410492544</c:v>
                </c:pt>
                <c:pt idx="419">
                  <c:v>844.15411300040421</c:v>
                </c:pt>
                <c:pt idx="420">
                  <c:v>835.28816333749614</c:v>
                </c:pt>
                <c:pt idx="421">
                  <c:v>826.38204795667639</c:v>
                </c:pt>
                <c:pt idx="422">
                  <c:v>817.43632609332553</c:v>
                </c:pt>
                <c:pt idx="423">
                  <c:v>808.45155331901128</c:v>
                </c:pt>
                <c:pt idx="424">
                  <c:v>799.42828148528372</c:v>
                </c:pt>
                <c:pt idx="425">
                  <c:v>790.36705866995362</c:v>
                </c:pt>
                <c:pt idx="426">
                  <c:v>781.26842912582231</c:v>
                </c:pt>
                <c:pt idx="427">
                  <c:v>772.13293323183018</c:v>
                </c:pt>
                <c:pt idx="428">
                  <c:v>762.96110744659029</c:v>
                </c:pt>
                <c:pt idx="429">
                  <c:v>753.75348426427365</c:v>
                </c:pt>
                <c:pt idx="430">
                  <c:v>744.51059217281011</c:v>
                </c:pt>
                <c:pt idx="431">
                  <c:v>735.23295561437033</c:v>
                </c:pt>
                <c:pt idx="432">
                  <c:v>725.92109494809176</c:v>
                </c:pt>
                <c:pt idx="433">
                  <c:v>716.5755264150124</c:v>
                </c:pt>
                <c:pt idx="434">
                  <c:v>707.1967621051748</c:v>
                </c:pt>
                <c:pt idx="435">
                  <c:v>697.78530992686262</c:v>
                </c:pt>
                <c:pt idx="436">
                  <c:v>688.3416735779316</c:v>
                </c:pt>
                <c:pt idx="437">
                  <c:v>678.86635251919677</c:v>
                </c:pt>
                <c:pt idx="438">
                  <c:v>669.35984194983632</c:v>
                </c:pt>
                <c:pt idx="439">
                  <c:v>659.82263278477387</c:v>
                </c:pt>
                <c:pt idx="440">
                  <c:v>650.25521163399924</c:v>
                </c:pt>
                <c:pt idx="441">
                  <c:v>640.65806078378887</c:v>
                </c:pt>
                <c:pt idx="442">
                  <c:v>631.03165817978595</c:v>
                </c:pt>
                <c:pt idx="443">
                  <c:v>621.37647741190028</c:v>
                </c:pt>
                <c:pt idx="444">
                  <c:v>611.69298770098862</c:v>
                </c:pt>
                <c:pt idx="445">
                  <c:v>601.98165388727568</c:v>
                </c:pt>
                <c:pt idx="446">
                  <c:v>592.24293642047598</c:v>
                </c:pt>
                <c:pt idx="447">
                  <c:v>582.47729135157647</c:v>
                </c:pt>
                <c:pt idx="448">
                  <c:v>572.68517032624118</c:v>
                </c:pt>
                <c:pt idx="449">
                  <c:v>562.86702057979755</c:v>
                </c:pt>
                <c:pt idx="450">
                  <c:v>553.02328493376558</c:v>
                </c:pt>
                <c:pt idx="451">
                  <c:v>543.15440179389088</c:v>
                </c:pt>
                <c:pt idx="452">
                  <c:v>533.2608051496419</c:v>
                </c:pt>
                <c:pt idx="453">
                  <c:v>523.34292457513322</c:v>
                </c:pt>
                <c:pt idx="454">
                  <c:v>513.40118523143667</c:v>
                </c:pt>
                <c:pt idx="455">
                  <c:v>503.43600787024099</c:v>
                </c:pt>
                <c:pt idx="456">
                  <c:v>493.44780883882385</c:v>
                </c:pt>
                <c:pt idx="457">
                  <c:v>483.43700008629708</c:v>
                </c:pt>
                <c:pt idx="458">
                  <c:v>473.40398917108882</c:v>
                </c:pt>
                <c:pt idx="459">
                  <c:v>463.34917926962555</c:v>
                </c:pt>
                <c:pt idx="460">
                  <c:v>453.27296918617742</c:v>
                </c:pt>
                <c:pt idx="461">
                  <c:v>443.17575336383118</c:v>
                </c:pt>
                <c:pt idx="462">
                  <c:v>433.05792189655455</c:v>
                </c:pt>
                <c:pt idx="463">
                  <c:v>422.91986054231728</c:v>
                </c:pt>
                <c:pt idx="464">
                  <c:v>412.76195073723397</c:v>
                </c:pt>
                <c:pt idx="465">
                  <c:v>402.58456961069436</c:v>
                </c:pt>
                <c:pt idx="466">
                  <c:v>392.38809000144704</c:v>
                </c:pt>
                <c:pt idx="467">
                  <c:v>382.17288047460386</c:v>
                </c:pt>
                <c:pt idx="468">
                  <c:v>371.93930533953136</c:v>
                </c:pt>
                <c:pt idx="469">
                  <c:v>361.68772466859747</c:v>
                </c:pt>
                <c:pt idx="470">
                  <c:v>351.41849431674126</c:v>
                </c:pt>
                <c:pt idx="471">
                  <c:v>341.13196594183466</c:v>
                </c:pt>
                <c:pt idx="472">
                  <c:v>330.82848702580509</c:v>
                </c:pt>
                <c:pt idx="473">
                  <c:v>320.50840089648875</c:v>
                </c:pt>
                <c:pt idx="474">
                  <c:v>310.1720467501849</c:v>
                </c:pt>
                <c:pt idx="475">
                  <c:v>299.81975967488199</c:v>
                </c:pt>
                <c:pt idx="476">
                  <c:v>289.45187067412644</c:v>
                </c:pt>
                <c:pt idx="477">
                  <c:v>279.06870669150641</c:v>
                </c:pt>
                <c:pt idx="478">
                  <c:v>268.67059063572293</c:v>
                </c:pt>
                <c:pt idx="479">
                  <c:v>258.25784140622102</c:v>
                </c:pt>
                <c:pt idx="480">
                  <c:v>247.83077391935421</c:v>
                </c:pt>
                <c:pt idx="481">
                  <c:v>237.38969913505713</c:v>
                </c:pt>
                <c:pt idx="482">
                  <c:v>226.9349240839999</c:v>
                </c:pt>
                <c:pt idx="483">
                  <c:v>216.46675189519999</c:v>
                </c:pt>
                <c:pt idx="484">
                  <c:v>205.98548182406697</c:v>
                </c:pt>
                <c:pt idx="485">
                  <c:v>195.49140928085637</c:v>
                </c:pt>
                <c:pt idx="486">
                  <c:v>184.98482585950941</c:v>
                </c:pt>
                <c:pt idx="487">
                  <c:v>174.4660193668559</c:v>
                </c:pt>
                <c:pt idx="488">
                  <c:v>163.93527385215796</c:v>
                </c:pt>
                <c:pt idx="489">
                  <c:v>153.3928696369731</c:v>
                </c:pt>
                <c:pt idx="490">
                  <c:v>142.83908334531543</c:v>
                </c:pt>
                <c:pt idx="491">
                  <c:v>132.27418793409421</c:v>
                </c:pt>
                <c:pt idx="492">
                  <c:v>121.69845272381002</c:v>
                </c:pt>
                <c:pt idx="493">
                  <c:v>111.1121434294886</c:v>
                </c:pt>
                <c:pt idx="494">
                  <c:v>100.51552219183344</c:v>
                </c:pt>
                <c:pt idx="495">
                  <c:v>89.908847608578654</c:v>
                </c:pt>
                <c:pt idx="496">
                  <c:v>79.292374766023812</c:v>
                </c:pt>
                <c:pt idx="497">
                  <c:v>68.666355270733391</c:v>
                </c:pt>
                <c:pt idx="498">
                  <c:v>58.031037281383604</c:v>
                </c:pt>
                <c:pt idx="499">
                  <c:v>47.386665540740076</c:v>
                </c:pt>
                <c:pt idx="500">
                  <c:v>36.733481407750162</c:v>
                </c:pt>
                <c:pt idx="501">
                  <c:v>26.071722889734346</c:v>
                </c:pt>
                <c:pt idx="502">
                  <c:v>15.401624674661377</c:v>
                </c:pt>
                <c:pt idx="503">
                  <c:v>4.7234181634925037</c:v>
                </c:pt>
                <c:pt idx="504">
                  <c:v>-5.9626684974195321</c:v>
                </c:pt>
                <c:pt idx="505">
                  <c:v>-5.9733584712953096</c:v>
                </c:pt>
                <c:pt idx="506">
                  <c:v>-5.9840484527145419</c:v>
                </c:pt>
                <c:pt idx="507">
                  <c:v>-5.9947384416770095</c:v>
                </c:pt>
                <c:pt idx="508">
                  <c:v>-6.0054284381824923</c:v>
                </c:pt>
                <c:pt idx="509">
                  <c:v>-6.0161184422307707</c:v>
                </c:pt>
                <c:pt idx="510">
                  <c:v>-6.0268084538216247</c:v>
                </c:pt>
                <c:pt idx="511">
                  <c:v>-6.0374984729548347</c:v>
                </c:pt>
                <c:pt idx="512">
                  <c:v>-6.0481884996301805</c:v>
                </c:pt>
                <c:pt idx="513">
                  <c:v>-6.0588785338474418</c:v>
                </c:pt>
                <c:pt idx="514">
                  <c:v>-6.0695685756063993</c:v>
                </c:pt>
                <c:pt idx="515">
                  <c:v>-6.0802586249068336</c:v>
                </c:pt>
                <c:pt idx="516">
                  <c:v>-6.0909486817485243</c:v>
                </c:pt>
                <c:pt idx="517">
                  <c:v>-6.1016387461312513</c:v>
                </c:pt>
                <c:pt idx="518">
                  <c:v>-6.1123288180547952</c:v>
                </c:pt>
                <c:pt idx="519">
                  <c:v>-6.1230188975189366</c:v>
                </c:pt>
                <c:pt idx="520">
                  <c:v>-6.1337089845234551</c:v>
                </c:pt>
                <c:pt idx="521">
                  <c:v>-6.1443990790681307</c:v>
                </c:pt>
                <c:pt idx="522">
                  <c:v>-6.1550891811527437</c:v>
                </c:pt>
                <c:pt idx="523">
                  <c:v>-6.165779290777075</c:v>
                </c:pt>
                <c:pt idx="524">
                  <c:v>-6.1764694079409042</c:v>
                </c:pt>
                <c:pt idx="525">
                  <c:v>-6.187159532644011</c:v>
                </c:pt>
                <c:pt idx="526">
                  <c:v>-6.1978496648861761</c:v>
                </c:pt>
                <c:pt idx="527">
                  <c:v>-6.20853980466718</c:v>
                </c:pt>
                <c:pt idx="528">
                  <c:v>-6.2192299519868026</c:v>
                </c:pt>
                <c:pt idx="529">
                  <c:v>-6.2299201068448244</c:v>
                </c:pt>
                <c:pt idx="530">
                  <c:v>-6.2406102692410252</c:v>
                </c:pt>
                <c:pt idx="531">
                  <c:v>-6.2513004391751847</c:v>
                </c:pt>
                <c:pt idx="532">
                  <c:v>-6.2619906166470845</c:v>
                </c:pt>
                <c:pt idx="533">
                  <c:v>-6.2726808016565032</c:v>
                </c:pt>
                <c:pt idx="534">
                  <c:v>-6.2833709942032225</c:v>
                </c:pt>
                <c:pt idx="535">
                  <c:v>-6.2940611942870222</c:v>
                </c:pt>
                <c:pt idx="536">
                  <c:v>-6.3047514019076818</c:v>
                </c:pt>
                <c:pt idx="537">
                  <c:v>-6.3154416170649821</c:v>
                </c:pt>
                <c:pt idx="538">
                  <c:v>-6.3261318397587036</c:v>
                </c:pt>
                <c:pt idx="539">
                  <c:v>-6.3368220699886262</c:v>
                </c:pt>
                <c:pt idx="540">
                  <c:v>-6.3475123077545303</c:v>
                </c:pt>
                <c:pt idx="541">
                  <c:v>-6.3582025530561959</c:v>
                </c:pt>
                <c:pt idx="542">
                  <c:v>-6.3688928058934033</c:v>
                </c:pt>
                <c:pt idx="543">
                  <c:v>-6.3795830662659325</c:v>
                </c:pt>
                <c:pt idx="544">
                  <c:v>-6.390273334173564</c:v>
                </c:pt>
                <c:pt idx="545">
                  <c:v>-6.4009636096160785</c:v>
                </c:pt>
                <c:pt idx="546">
                  <c:v>-6.4116538925932556</c:v>
                </c:pt>
                <c:pt idx="547">
                  <c:v>-6.422344183104876</c:v>
                </c:pt>
                <c:pt idx="548">
                  <c:v>-6.4330344811507194</c:v>
                </c:pt>
                <c:pt idx="549">
                  <c:v>-6.4437247867305665</c:v>
                </c:pt>
                <c:pt idx="550">
                  <c:v>-6.4544150998441978</c:v>
                </c:pt>
                <c:pt idx="551">
                  <c:v>-6.4651054204913931</c:v>
                </c:pt>
                <c:pt idx="552">
                  <c:v>-6.4757957486719331</c:v>
                </c:pt>
                <c:pt idx="553">
                  <c:v>-6.4864860843855974</c:v>
                </c:pt>
                <c:pt idx="554">
                  <c:v>-6.4971764276321666</c:v>
                </c:pt>
                <c:pt idx="555">
                  <c:v>-6.5078667784114215</c:v>
                </c:pt>
                <c:pt idx="556">
                  <c:v>-6.5185571367231416</c:v>
                </c:pt>
                <c:pt idx="557">
                  <c:v>-6.5292475025671077</c:v>
                </c:pt>
                <c:pt idx="558">
                  <c:v>-6.5399378759430995</c:v>
                </c:pt>
                <c:pt idx="559">
                  <c:v>-6.5506282568508984</c:v>
                </c:pt>
                <c:pt idx="560">
                  <c:v>-6.5613186452902843</c:v>
                </c:pt>
                <c:pt idx="561">
                  <c:v>-6.5720090412610368</c:v>
                </c:pt>
                <c:pt idx="562">
                  <c:v>-6.5826994447629366</c:v>
                </c:pt>
                <c:pt idx="563">
                  <c:v>-6.5933898557957642</c:v>
                </c:pt>
                <c:pt idx="564">
                  <c:v>-6.6040802743592995</c:v>
                </c:pt>
                <c:pt idx="565">
                  <c:v>-6.6147707004533229</c:v>
                </c:pt>
                <c:pt idx="566">
                  <c:v>-6.6254611340776153</c:v>
                </c:pt>
                <c:pt idx="567">
                  <c:v>-6.6361515752319571</c:v>
                </c:pt>
                <c:pt idx="568">
                  <c:v>-6.6468420239161281</c:v>
                </c:pt>
                <c:pt idx="569">
                  <c:v>-6.6575324801299081</c:v>
                </c:pt>
                <c:pt idx="570">
                  <c:v>-6.6682229438730785</c:v>
                </c:pt>
                <c:pt idx="571">
                  <c:v>-6.678913415145419</c:v>
                </c:pt>
                <c:pt idx="572">
                  <c:v>-6.6896038939467104</c:v>
                </c:pt>
                <c:pt idx="573">
                  <c:v>-6.7002943802767323</c:v>
                </c:pt>
                <c:pt idx="574">
                  <c:v>-6.7109848741352653</c:v>
                </c:pt>
                <c:pt idx="575">
                  <c:v>-6.7216753755220902</c:v>
                </c:pt>
                <c:pt idx="576">
                  <c:v>-6.7323658844369874</c:v>
                </c:pt>
                <c:pt idx="577">
                  <c:v>-6.7430564008797367</c:v>
                </c:pt>
                <c:pt idx="578">
                  <c:v>-6.7537469248501187</c:v>
                </c:pt>
                <c:pt idx="579">
                  <c:v>-6.7644374563479142</c:v>
                </c:pt>
                <c:pt idx="580">
                  <c:v>-6.7751279953729027</c:v>
                </c:pt>
                <c:pt idx="581">
                  <c:v>-6.7858185419248649</c:v>
                </c:pt>
                <c:pt idx="582">
                  <c:v>-6.7965090960035814</c:v>
                </c:pt>
                <c:pt idx="583">
                  <c:v>-6.8071996576088321</c:v>
                </c:pt>
                <c:pt idx="584">
                  <c:v>-6.8178902267403982</c:v>
                </c:pt>
                <c:pt idx="585">
                  <c:v>-6.8285808033980588</c:v>
                </c:pt>
                <c:pt idx="586">
                  <c:v>-6.8392713875815954</c:v>
                </c:pt>
                <c:pt idx="587">
                  <c:v>-6.8499619792907884</c:v>
                </c:pt>
                <c:pt idx="588">
                  <c:v>-6.8606525785254178</c:v>
                </c:pt>
                <c:pt idx="589">
                  <c:v>-6.871343185285264</c:v>
                </c:pt>
                <c:pt idx="590">
                  <c:v>-6.8820337995701069</c:v>
                </c:pt>
                <c:pt idx="591">
                  <c:v>-6.8927244213797279</c:v>
                </c:pt>
                <c:pt idx="592">
                  <c:v>-6.9034150507139067</c:v>
                </c:pt>
                <c:pt idx="593">
                  <c:v>-6.9141056875724241</c:v>
                </c:pt>
                <c:pt idx="594">
                  <c:v>-6.9247963319550605</c:v>
                </c:pt>
                <c:pt idx="595">
                  <c:v>-6.9354869838615958</c:v>
                </c:pt>
                <c:pt idx="596">
                  <c:v>-6.9461776432918105</c:v>
                </c:pt>
                <c:pt idx="597">
                  <c:v>-6.9568683102454854</c:v>
                </c:pt>
                <c:pt idx="598">
                  <c:v>-6.9675589847224009</c:v>
                </c:pt>
                <c:pt idx="599">
                  <c:v>-6.9782496667223368</c:v>
                </c:pt>
                <c:pt idx="600">
                  <c:v>-6.9889403562450747</c:v>
                </c:pt>
                <c:pt idx="601">
                  <c:v>-6.9996310532903943</c:v>
                </c:pt>
                <c:pt idx="602">
                  <c:v>-7.0103217578580761</c:v>
                </c:pt>
                <c:pt idx="603">
                  <c:v>-7.0210124699479</c:v>
                </c:pt>
                <c:pt idx="604">
                  <c:v>-7.0317031895596473</c:v>
                </c:pt>
                <c:pt idx="605">
                  <c:v>-7.042393916693098</c:v>
                </c:pt>
                <c:pt idx="606">
                  <c:v>-7.0530846513480325</c:v>
                </c:pt>
                <c:pt idx="607">
                  <c:v>-7.0637753935242316</c:v>
                </c:pt>
                <c:pt idx="608">
                  <c:v>-7.0744661432214757</c:v>
                </c:pt>
                <c:pt idx="609">
                  <c:v>-7.0851569004395447</c:v>
                </c:pt>
                <c:pt idx="610">
                  <c:v>-7.0958476651782192</c:v>
                </c:pt>
                <c:pt idx="611">
                  <c:v>-7.1065384374372806</c:v>
                </c:pt>
                <c:pt idx="612">
                  <c:v>-7.1172292172165088</c:v>
                </c:pt>
                <c:pt idx="613">
                  <c:v>-7.1279200045156834</c:v>
                </c:pt>
                <c:pt idx="614">
                  <c:v>-7.138610799334586</c:v>
                </c:pt>
                <c:pt idx="615">
                  <c:v>-7.1493016016729962</c:v>
                </c:pt>
                <c:pt idx="616">
                  <c:v>-7.1599924115306957</c:v>
                </c:pt>
                <c:pt idx="617">
                  <c:v>-7.170683228907464</c:v>
                </c:pt>
                <c:pt idx="618">
                  <c:v>-7.1813740538030819</c:v>
                </c:pt>
                <c:pt idx="619">
                  <c:v>-7.19206488621733</c:v>
                </c:pt>
                <c:pt idx="620">
                  <c:v>-7.2027557261499879</c:v>
                </c:pt>
                <c:pt idx="621">
                  <c:v>-7.2134465736008373</c:v>
                </c:pt>
                <c:pt idx="622">
                  <c:v>-7.2241374285696578</c:v>
                </c:pt>
                <c:pt idx="623">
                  <c:v>-7.23482829105623</c:v>
                </c:pt>
                <c:pt idx="624">
                  <c:v>-7.2455191610603347</c:v>
                </c:pt>
                <c:pt idx="625">
                  <c:v>-7.2562100385817523</c:v>
                </c:pt>
                <c:pt idx="626">
                  <c:v>-7.2669009236202635</c:v>
                </c:pt>
                <c:pt idx="627">
                  <c:v>-7.277591816175649</c:v>
                </c:pt>
                <c:pt idx="628">
                  <c:v>-7.2882827162476884</c:v>
                </c:pt>
                <c:pt idx="629">
                  <c:v>-7.2989736238361633</c:v>
                </c:pt>
                <c:pt idx="630">
                  <c:v>-7.3096645389408534</c:v>
                </c:pt>
                <c:pt idx="631">
                  <c:v>-7.3203554615615403</c:v>
                </c:pt>
                <c:pt idx="632">
                  <c:v>-7.3310463916980035</c:v>
                </c:pt>
                <c:pt idx="633">
                  <c:v>-7.3417373293500239</c:v>
                </c:pt>
                <c:pt idx="634">
                  <c:v>-7.3524282745173819</c:v>
                </c:pt>
                <c:pt idx="635">
                  <c:v>-7.3631192271998573</c:v>
                </c:pt>
                <c:pt idx="636">
                  <c:v>-7.3738101873972317</c:v>
                </c:pt>
                <c:pt idx="637">
                  <c:v>-7.3845011551092856</c:v>
                </c:pt>
                <c:pt idx="638">
                  <c:v>-7.3951921303357988</c:v>
                </c:pt>
                <c:pt idx="639">
                  <c:v>-7.4058831130765528</c:v>
                </c:pt>
                <c:pt idx="640">
                  <c:v>-7.4165741033313273</c:v>
                </c:pt>
                <c:pt idx="641">
                  <c:v>-7.4272651010999038</c:v>
                </c:pt>
                <c:pt idx="642">
                  <c:v>-7.4379561063820621</c:v>
                </c:pt>
                <c:pt idx="643">
                  <c:v>-7.4486471191775827</c:v>
                </c:pt>
                <c:pt idx="644">
                  <c:v>-7.4593381394862464</c:v>
                </c:pt>
                <c:pt idx="645">
                  <c:v>-7.4700291673078336</c:v>
                </c:pt>
                <c:pt idx="646">
                  <c:v>-7.4807202026421251</c:v>
                </c:pt>
                <c:pt idx="647">
                  <c:v>-7.4914112454889015</c:v>
                </c:pt>
                <c:pt idx="648">
                  <c:v>-7.5021022958479433</c:v>
                </c:pt>
                <c:pt idx="649">
                  <c:v>-7.5127933537190312</c:v>
                </c:pt>
                <c:pt idx="650">
                  <c:v>-7.5234844191019459</c:v>
                </c:pt>
                <c:pt idx="651">
                  <c:v>-7.5341754919964679</c:v>
                </c:pt>
                <c:pt idx="652">
                  <c:v>-7.5448665724023769</c:v>
                </c:pt>
                <c:pt idx="653">
                  <c:v>-7.5555576603194545</c:v>
                </c:pt>
                <c:pt idx="654">
                  <c:v>-7.5662487557474813</c:v>
                </c:pt>
                <c:pt idx="655">
                  <c:v>-7.5769398586862371</c:v>
                </c:pt>
                <c:pt idx="656">
                  <c:v>-7.5876309691355033</c:v>
                </c:pt>
                <c:pt idx="657">
                  <c:v>-7.5983220870950605</c:v>
                </c:pt>
                <c:pt idx="658">
                  <c:v>-7.6090132125646885</c:v>
                </c:pt>
                <c:pt idx="659">
                  <c:v>-7.6197043455441689</c:v>
                </c:pt>
                <c:pt idx="660">
                  <c:v>-7.6303954860332812</c:v>
                </c:pt>
                <c:pt idx="661">
                  <c:v>-7.6410866340318071</c:v>
                </c:pt>
                <c:pt idx="662">
                  <c:v>-7.6517777895395263</c:v>
                </c:pt>
                <c:pt idx="663">
                  <c:v>-7.6624689525562202</c:v>
                </c:pt>
                <c:pt idx="664">
                  <c:v>-7.6731601230816686</c:v>
                </c:pt>
                <c:pt idx="665">
                  <c:v>-7.6838513011156531</c:v>
                </c:pt>
                <c:pt idx="666">
                  <c:v>-7.6945424866579542</c:v>
                </c:pt>
                <c:pt idx="667">
                  <c:v>-7.7052336797083516</c:v>
                </c:pt>
                <c:pt idx="668">
                  <c:v>-7.7159248802666269</c:v>
                </c:pt>
                <c:pt idx="669">
                  <c:v>-7.7266160883325599</c:v>
                </c:pt>
                <c:pt idx="670">
                  <c:v>-7.7373073039059319</c:v>
                </c:pt>
                <c:pt idx="671">
                  <c:v>-7.7479985269865237</c:v>
                </c:pt>
                <c:pt idx="672">
                  <c:v>-7.7586897575741158</c:v>
                </c:pt>
                <c:pt idx="673">
                  <c:v>-7.7693809956684881</c:v>
                </c:pt>
                <c:pt idx="674">
                  <c:v>-7.7800722412694219</c:v>
                </c:pt>
                <c:pt idx="675">
                  <c:v>-7.7907634943766979</c:v>
                </c:pt>
                <c:pt idx="676">
                  <c:v>-7.8014547549900968</c:v>
                </c:pt>
                <c:pt idx="677">
                  <c:v>-7.8121460231093991</c:v>
                </c:pt>
                <c:pt idx="678">
                  <c:v>-7.8228372987343855</c:v>
                </c:pt>
                <c:pt idx="679">
                  <c:v>-7.8335285818648366</c:v>
                </c:pt>
                <c:pt idx="680">
                  <c:v>-7.844219872500533</c:v>
                </c:pt>
                <c:pt idx="681">
                  <c:v>-7.8549111706412553</c:v>
                </c:pt>
                <c:pt idx="682">
                  <c:v>-7.8656024762867842</c:v>
                </c:pt>
                <c:pt idx="683">
                  <c:v>-7.8762937894369012</c:v>
                </c:pt>
                <c:pt idx="684">
                  <c:v>-7.8869851100913859</c:v>
                </c:pt>
                <c:pt idx="685">
                  <c:v>-7.89767643825002</c:v>
                </c:pt>
                <c:pt idx="686">
                  <c:v>-7.9083677739125831</c:v>
                </c:pt>
                <c:pt idx="687">
                  <c:v>-7.9190591170788567</c:v>
                </c:pt>
                <c:pt idx="688">
                  <c:v>-7.9297504677486215</c:v>
                </c:pt>
                <c:pt idx="689">
                  <c:v>-7.9404418259216571</c:v>
                </c:pt>
                <c:pt idx="690">
                  <c:v>-7.9511331915977452</c:v>
                </c:pt>
                <c:pt idx="691">
                  <c:v>-7.9618245647766663</c:v>
                </c:pt>
                <c:pt idx="692">
                  <c:v>-7.972515945458202</c:v>
                </c:pt>
                <c:pt idx="693">
                  <c:v>-7.9832073336421319</c:v>
                </c:pt>
                <c:pt idx="694">
                  <c:v>-7.9938987293282366</c:v>
                </c:pt>
                <c:pt idx="695">
                  <c:v>-8.0045901325162969</c:v>
                </c:pt>
                <c:pt idx="696">
                  <c:v>-8.0152815432060951</c:v>
                </c:pt>
                <c:pt idx="697">
                  <c:v>-8.0259729613974091</c:v>
                </c:pt>
                <c:pt idx="698">
                  <c:v>-8.0366643870900223</c:v>
                </c:pt>
                <c:pt idx="699">
                  <c:v>-8.0473558202837143</c:v>
                </c:pt>
                <c:pt idx="700">
                  <c:v>-8.058047260978265</c:v>
                </c:pt>
                <c:pt idx="701">
                  <c:v>-8.0687387091734575</c:v>
                </c:pt>
                <c:pt idx="702">
                  <c:v>-8.0794301648690698</c:v>
                </c:pt>
                <c:pt idx="703">
                  <c:v>-8.0901216280648836</c:v>
                </c:pt>
                <c:pt idx="704">
                  <c:v>-8.1008130987606801</c:v>
                </c:pt>
                <c:pt idx="705">
                  <c:v>-8.1115045769562411</c:v>
                </c:pt>
                <c:pt idx="706">
                  <c:v>-8.1221960626513461</c:v>
                </c:pt>
                <c:pt idx="707">
                  <c:v>-8.1328875558457749</c:v>
                </c:pt>
                <c:pt idx="708">
                  <c:v>-8.1435790565393091</c:v>
                </c:pt>
                <c:pt idx="709">
                  <c:v>-8.1542705647317302</c:v>
                </c:pt>
                <c:pt idx="710">
                  <c:v>-8.1649620804228178</c:v>
                </c:pt>
                <c:pt idx="711">
                  <c:v>-8.1756536036123535</c:v>
                </c:pt>
                <c:pt idx="712">
                  <c:v>-8.1863451343001188</c:v>
                </c:pt>
                <c:pt idx="713">
                  <c:v>-8.1970366724858934</c:v>
                </c:pt>
                <c:pt idx="714">
                  <c:v>-8.2077282181694571</c:v>
                </c:pt>
                <c:pt idx="715">
                  <c:v>-8.2184197713505931</c:v>
                </c:pt>
                <c:pt idx="716">
                  <c:v>-8.2291113320290794</c:v>
                </c:pt>
                <c:pt idx="717">
                  <c:v>-8.2398029002046993</c:v>
                </c:pt>
                <c:pt idx="718">
                  <c:v>-8.2504944758772325</c:v>
                </c:pt>
                <c:pt idx="719">
                  <c:v>-8.2611860590464605</c:v>
                </c:pt>
                <c:pt idx="720">
                  <c:v>-8.2718776497121631</c:v>
                </c:pt>
                <c:pt idx="721">
                  <c:v>-8.2825692478741217</c:v>
                </c:pt>
                <c:pt idx="722">
                  <c:v>-8.2932608535321162</c:v>
                </c:pt>
                <c:pt idx="723">
                  <c:v>-8.3039524666859279</c:v>
                </c:pt>
                <c:pt idx="724">
                  <c:v>-8.3146440873353384</c:v>
                </c:pt>
                <c:pt idx="725">
                  <c:v>-8.3253357154801275</c:v>
                </c:pt>
                <c:pt idx="726">
                  <c:v>-8.3360273511200766</c:v>
                </c:pt>
                <c:pt idx="727">
                  <c:v>-8.3467189942549656</c:v>
                </c:pt>
                <c:pt idx="728">
                  <c:v>-8.3574106448845757</c:v>
                </c:pt>
                <c:pt idx="729">
                  <c:v>-8.3681023030086887</c:v>
                </c:pt>
                <c:pt idx="730">
                  <c:v>-8.378793968627086</c:v>
                </c:pt>
                <c:pt idx="731">
                  <c:v>-8.3894856417395456</c:v>
                </c:pt>
                <c:pt idx="732">
                  <c:v>-8.4001773223458507</c:v>
                </c:pt>
                <c:pt idx="733">
                  <c:v>-8.4108690104457811</c:v>
                </c:pt>
                <c:pt idx="734">
                  <c:v>-8.4215607060391182</c:v>
                </c:pt>
                <c:pt idx="735">
                  <c:v>-8.4322524091256437</c:v>
                </c:pt>
                <c:pt idx="736">
                  <c:v>-8.4429441197051371</c:v>
                </c:pt>
                <c:pt idx="737">
                  <c:v>-8.4536358377773784</c:v>
                </c:pt>
                <c:pt idx="738">
                  <c:v>-8.4643275633421506</c:v>
                </c:pt>
                <c:pt idx="739">
                  <c:v>-8.4750192963992337</c:v>
                </c:pt>
                <c:pt idx="740">
                  <c:v>-8.4857110369484072</c:v>
                </c:pt>
                <c:pt idx="741">
                  <c:v>-8.4964027849894546</c:v>
                </c:pt>
                <c:pt idx="742">
                  <c:v>-8.5070945405221536</c:v>
                </c:pt>
                <c:pt idx="743">
                  <c:v>-8.5177863035462877</c:v>
                </c:pt>
                <c:pt idx="744">
                  <c:v>-8.5284780740616366</c:v>
                </c:pt>
                <c:pt idx="745">
                  <c:v>-8.5391698520679817</c:v>
                </c:pt>
                <c:pt idx="746">
                  <c:v>-8.5498616375651029</c:v>
                </c:pt>
                <c:pt idx="747">
                  <c:v>-8.5605534305527833</c:v>
                </c:pt>
                <c:pt idx="748">
                  <c:v>-8.5712452310308009</c:v>
                </c:pt>
                <c:pt idx="749">
                  <c:v>-8.5819370389989391</c:v>
                </c:pt>
                <c:pt idx="750">
                  <c:v>-8.5926288544569775</c:v>
                </c:pt>
                <c:pt idx="751">
                  <c:v>-8.6033206774046977</c:v>
                </c:pt>
                <c:pt idx="752">
                  <c:v>-8.6140125078418794</c:v>
                </c:pt>
                <c:pt idx="753">
                  <c:v>-8.6247043457683041</c:v>
                </c:pt>
                <c:pt idx="754">
                  <c:v>-8.6353961911837533</c:v>
                </c:pt>
                <c:pt idx="755">
                  <c:v>-8.6460880440880068</c:v>
                </c:pt>
                <c:pt idx="756">
                  <c:v>-8.656779904480846</c:v>
                </c:pt>
                <c:pt idx="757">
                  <c:v>-8.6674717723620525</c:v>
                </c:pt>
                <c:pt idx="758">
                  <c:v>-8.6781636477314059</c:v>
                </c:pt>
                <c:pt idx="759">
                  <c:v>-8.6888555305886879</c:v>
                </c:pt>
                <c:pt idx="760">
                  <c:v>-8.6995474209336798</c:v>
                </c:pt>
                <c:pt idx="761">
                  <c:v>-8.7102393187661615</c:v>
                </c:pt>
                <c:pt idx="762">
                  <c:v>-8.7209312240859145</c:v>
                </c:pt>
                <c:pt idx="763">
                  <c:v>-8.7316231368927202</c:v>
                </c:pt>
                <c:pt idx="764">
                  <c:v>-8.7423150571863584</c:v>
                </c:pt>
                <c:pt idx="765">
                  <c:v>-8.7530069849666106</c:v>
                </c:pt>
                <c:pt idx="766">
                  <c:v>-8.7636989202332582</c:v>
                </c:pt>
                <c:pt idx="767">
                  <c:v>-8.774390862986083</c:v>
                </c:pt>
                <c:pt idx="768">
                  <c:v>-8.7850828132248644</c:v>
                </c:pt>
                <c:pt idx="769">
                  <c:v>-8.7957747709493841</c:v>
                </c:pt>
                <c:pt idx="770">
                  <c:v>-8.8064667361594218</c:v>
                </c:pt>
                <c:pt idx="771">
                  <c:v>-8.8171587088547589</c:v>
                </c:pt>
                <c:pt idx="772">
                  <c:v>-8.8278506890351771</c:v>
                </c:pt>
                <c:pt idx="773">
                  <c:v>-8.8385426767004578</c:v>
                </c:pt>
                <c:pt idx="774">
                  <c:v>-8.8492346718503807</c:v>
                </c:pt>
                <c:pt idx="775">
                  <c:v>-8.8599266744847274</c:v>
                </c:pt>
                <c:pt idx="776">
                  <c:v>-8.8706186846032793</c:v>
                </c:pt>
                <c:pt idx="777">
                  <c:v>-8.8813107022058162</c:v>
                </c:pt>
                <c:pt idx="778">
                  <c:v>-8.8920027272921196</c:v>
                </c:pt>
                <c:pt idx="779">
                  <c:v>-8.902694759861971</c:v>
                </c:pt>
                <c:pt idx="780">
                  <c:v>-8.9133867999151519</c:v>
                </c:pt>
                <c:pt idx="781">
                  <c:v>-8.9240788474514421</c:v>
                </c:pt>
                <c:pt idx="782">
                  <c:v>-8.934770902470623</c:v>
                </c:pt>
                <c:pt idx="783">
                  <c:v>-8.9454629649724744</c:v>
                </c:pt>
                <c:pt idx="784">
                  <c:v>-8.9561550349567796</c:v>
                </c:pt>
                <c:pt idx="785">
                  <c:v>-8.9668471124233182</c:v>
                </c:pt>
                <c:pt idx="786">
                  <c:v>-8.9775391973718701</c:v>
                </c:pt>
                <c:pt idx="787">
                  <c:v>-8.9882312898022185</c:v>
                </c:pt>
                <c:pt idx="788">
                  <c:v>-8.9989233897141432</c:v>
                </c:pt>
                <c:pt idx="789">
                  <c:v>-9.0096154971074256</c:v>
                </c:pt>
                <c:pt idx="790">
                  <c:v>-9.0203076119818473</c:v>
                </c:pt>
                <c:pt idx="791">
                  <c:v>-9.0309997343371879</c:v>
                </c:pt>
                <c:pt idx="792">
                  <c:v>-9.0416918641732291</c:v>
                </c:pt>
                <c:pt idx="793">
                  <c:v>-9.0523840014897523</c:v>
                </c:pt>
                <c:pt idx="794">
                  <c:v>-9.063076146286539</c:v>
                </c:pt>
                <c:pt idx="795">
                  <c:v>-9.073768298563369</c:v>
                </c:pt>
                <c:pt idx="796">
                  <c:v>-9.0844604583200237</c:v>
                </c:pt>
                <c:pt idx="797">
                  <c:v>-9.0951526255562847</c:v>
                </c:pt>
                <c:pt idx="798">
                  <c:v>-9.1058448002719317</c:v>
                </c:pt>
                <c:pt idx="799">
                  <c:v>-9.1165369824667462</c:v>
                </c:pt>
                <c:pt idx="800">
                  <c:v>-9.1272291721405097</c:v>
                </c:pt>
                <c:pt idx="801">
                  <c:v>-9.1379213692930037</c:v>
                </c:pt>
                <c:pt idx="802">
                  <c:v>-9.1486135739240098</c:v>
                </c:pt>
                <c:pt idx="803">
                  <c:v>-9.1593057860333076</c:v>
                </c:pt>
                <c:pt idx="804">
                  <c:v>-9.1699980056206787</c:v>
                </c:pt>
                <c:pt idx="805">
                  <c:v>-9.1806902326859028</c:v>
                </c:pt>
                <c:pt idx="806">
                  <c:v>-9.1913824672287632</c:v>
                </c:pt>
                <c:pt idx="807">
                  <c:v>-9.2020747092490396</c:v>
                </c:pt>
                <c:pt idx="808">
                  <c:v>-9.2127669587465135</c:v>
                </c:pt>
                <c:pt idx="809">
                  <c:v>-9.2234592157209665</c:v>
                </c:pt>
                <c:pt idx="810">
                  <c:v>-9.2341514801721782</c:v>
                </c:pt>
                <c:pt idx="811">
                  <c:v>-9.244843752099932</c:v>
                </c:pt>
                <c:pt idx="812">
                  <c:v>-9.2555360315040076</c:v>
                </c:pt>
                <c:pt idx="813">
                  <c:v>-9.2662283183841847</c:v>
                </c:pt>
                <c:pt idx="814">
                  <c:v>-9.2769206127402466</c:v>
                </c:pt>
                <c:pt idx="815">
                  <c:v>-9.287612914571973</c:v>
                </c:pt>
                <c:pt idx="816">
                  <c:v>-9.2983052238791455</c:v>
                </c:pt>
                <c:pt idx="817">
                  <c:v>-9.3089975406615455</c:v>
                </c:pt>
                <c:pt idx="818">
                  <c:v>-9.3196898649189546</c:v>
                </c:pt>
                <c:pt idx="819">
                  <c:v>-9.3303821966511524</c:v>
                </c:pt>
                <c:pt idx="820">
                  <c:v>-9.3410745358579206</c:v>
                </c:pt>
                <c:pt idx="821">
                  <c:v>-9.3517668825390405</c:v>
                </c:pt>
                <c:pt idx="822">
                  <c:v>-9.3624592366942938</c:v>
                </c:pt>
                <c:pt idx="823">
                  <c:v>-9.3731515983234619</c:v>
                </c:pt>
                <c:pt idx="824">
                  <c:v>-9.3838439674263245</c:v>
                </c:pt>
                <c:pt idx="825">
                  <c:v>-9.3945363440026632</c:v>
                </c:pt>
                <c:pt idx="826">
                  <c:v>-9.4052287280522595</c:v>
                </c:pt>
                <c:pt idx="827">
                  <c:v>-9.4159211195748931</c:v>
                </c:pt>
                <c:pt idx="828">
                  <c:v>-9.4266135185703472</c:v>
                </c:pt>
                <c:pt idx="829">
                  <c:v>-9.4373059250384017</c:v>
                </c:pt>
                <c:pt idx="830">
                  <c:v>-9.447998338978838</c:v>
                </c:pt>
                <c:pt idx="831">
                  <c:v>-9.4586907603914376</c:v>
                </c:pt>
                <c:pt idx="832">
                  <c:v>-9.4693831892759821</c:v>
                </c:pt>
                <c:pt idx="833">
                  <c:v>-9.4800756256322511</c:v>
                </c:pt>
                <c:pt idx="834">
                  <c:v>-9.4907680694600263</c:v>
                </c:pt>
                <c:pt idx="835">
                  <c:v>-9.501460520759089</c:v>
                </c:pt>
                <c:pt idx="836">
                  <c:v>-9.5121529795292208</c:v>
                </c:pt>
                <c:pt idx="837">
                  <c:v>-9.5228454457702032</c:v>
                </c:pt>
                <c:pt idx="838">
                  <c:v>-9.5335379194818159</c:v>
                </c:pt>
                <c:pt idx="839">
                  <c:v>-9.5442304006638405</c:v>
                </c:pt>
                <c:pt idx="840">
                  <c:v>-9.5549228893160603</c:v>
                </c:pt>
                <c:pt idx="841">
                  <c:v>-9.5656153854382531</c:v>
                </c:pt>
                <c:pt idx="842">
                  <c:v>-9.5763078890302022</c:v>
                </c:pt>
                <c:pt idx="843">
                  <c:v>-9.5870004000916893</c:v>
                </c:pt>
                <c:pt idx="844">
                  <c:v>-9.597692918622494</c:v>
                </c:pt>
                <c:pt idx="845">
                  <c:v>-9.6083854446223977</c:v>
                </c:pt>
                <c:pt idx="846">
                  <c:v>-9.6190779780911821</c:v>
                </c:pt>
                <c:pt idx="847">
                  <c:v>-9.6297705190286287</c:v>
                </c:pt>
                <c:pt idx="848">
                  <c:v>-9.6404630674345189</c:v>
                </c:pt>
                <c:pt idx="849">
                  <c:v>-9.6511556233086324</c:v>
                </c:pt>
                <c:pt idx="850">
                  <c:v>-9.6618481866507508</c:v>
                </c:pt>
                <c:pt idx="851">
                  <c:v>-9.6725407574606557</c:v>
                </c:pt>
                <c:pt idx="852">
                  <c:v>-9.6832333357381284</c:v>
                </c:pt>
                <c:pt idx="853">
                  <c:v>-9.6939259214829505</c:v>
                </c:pt>
                <c:pt idx="854">
                  <c:v>-9.7046185146949036</c:v>
                </c:pt>
                <c:pt idx="855">
                  <c:v>-9.7153111153737672</c:v>
                </c:pt>
                <c:pt idx="856">
                  <c:v>-9.7260037235193231</c:v>
                </c:pt>
                <c:pt idx="857">
                  <c:v>-9.7366963391313543</c:v>
                </c:pt>
                <c:pt idx="858">
                  <c:v>-9.747388962209639</c:v>
                </c:pt>
                <c:pt idx="859">
                  <c:v>-9.7580815927539604</c:v>
                </c:pt>
                <c:pt idx="860">
                  <c:v>-9.7687742307640999</c:v>
                </c:pt>
                <c:pt idx="861">
                  <c:v>-9.7794668762398373</c:v>
                </c:pt>
                <c:pt idx="862">
                  <c:v>-9.790159529180956</c:v>
                </c:pt>
                <c:pt idx="863">
                  <c:v>-9.8008521895872356</c:v>
                </c:pt>
                <c:pt idx="864">
                  <c:v>-9.8115448574584576</c:v>
                </c:pt>
                <c:pt idx="865">
                  <c:v>-9.8222375327944036</c:v>
                </c:pt>
                <c:pt idx="866">
                  <c:v>-9.832930215594855</c:v>
                </c:pt>
                <c:pt idx="867">
                  <c:v>-9.8436229058595917</c:v>
                </c:pt>
                <c:pt idx="868">
                  <c:v>-9.8543156035883968</c:v>
                </c:pt>
                <c:pt idx="869">
                  <c:v>-9.8650083087810501</c:v>
                </c:pt>
                <c:pt idx="870">
                  <c:v>-9.8757010214373349</c:v>
                </c:pt>
                <c:pt idx="871">
                  <c:v>-9.8863937415570309</c:v>
                </c:pt>
                <c:pt idx="872">
                  <c:v>-9.8970864691399196</c:v>
                </c:pt>
                <c:pt idx="873">
                  <c:v>-9.9077792041857808</c:v>
                </c:pt>
                <c:pt idx="874">
                  <c:v>-9.9184719466943978</c:v>
                </c:pt>
                <c:pt idx="875">
                  <c:v>-9.929164696665552</c:v>
                </c:pt>
                <c:pt idx="876">
                  <c:v>-9.9398574540990232</c:v>
                </c:pt>
                <c:pt idx="877">
                  <c:v>-9.9505502189945929</c:v>
                </c:pt>
                <c:pt idx="878">
                  <c:v>-9.9612429913520444</c:v>
                </c:pt>
                <c:pt idx="879">
                  <c:v>-9.9719357711711574</c:v>
                </c:pt>
                <c:pt idx="880">
                  <c:v>-9.9826285584517134</c:v>
                </c:pt>
                <c:pt idx="881">
                  <c:v>-9.9933213531934921</c:v>
                </c:pt>
                <c:pt idx="882">
                  <c:v>-10.004014155396277</c:v>
                </c:pt>
                <c:pt idx="883">
                  <c:v>-10.014706965059849</c:v>
                </c:pt>
                <c:pt idx="884">
                  <c:v>-10.025399782183989</c:v>
                </c:pt>
                <c:pt idx="885">
                  <c:v>-10.036092606768479</c:v>
                </c:pt>
                <c:pt idx="886">
                  <c:v>-10.046785438813099</c:v>
                </c:pt>
                <c:pt idx="887">
                  <c:v>-10.057478278317632</c:v>
                </c:pt>
                <c:pt idx="888">
                  <c:v>-10.068171125281857</c:v>
                </c:pt>
                <c:pt idx="889">
                  <c:v>-10.078863979705558</c:v>
                </c:pt>
                <c:pt idx="890">
                  <c:v>-10.089556841588514</c:v>
                </c:pt>
                <c:pt idx="891">
                  <c:v>-10.100249710930509</c:v>
                </c:pt>
                <c:pt idx="892">
                  <c:v>-10.110942587731321</c:v>
                </c:pt>
                <c:pt idx="893">
                  <c:v>-10.121635471990734</c:v>
                </c:pt>
                <c:pt idx="894">
                  <c:v>-10.132328363708529</c:v>
                </c:pt>
                <c:pt idx="895">
                  <c:v>-10.143021262884487</c:v>
                </c:pt>
                <c:pt idx="896">
                  <c:v>-10.153714169518388</c:v>
                </c:pt>
                <c:pt idx="897">
                  <c:v>-10.164407083610014</c:v>
                </c:pt>
                <c:pt idx="898">
                  <c:v>-10.175100005159148</c:v>
                </c:pt>
                <c:pt idx="899">
                  <c:v>-10.185792934165571</c:v>
                </c:pt>
                <c:pt idx="900">
                  <c:v>-10.196485870629063</c:v>
                </c:pt>
                <c:pt idx="901">
                  <c:v>-10.207178814549405</c:v>
                </c:pt>
                <c:pt idx="902">
                  <c:v>-10.217871765926379</c:v>
                </c:pt>
                <c:pt idx="903">
                  <c:v>-10.228564724759767</c:v>
                </c:pt>
                <c:pt idx="904">
                  <c:v>-10.239257691049351</c:v>
                </c:pt>
                <c:pt idx="905">
                  <c:v>-10.249950664794911</c:v>
                </c:pt>
                <c:pt idx="906">
                  <c:v>-10.260643645996229</c:v>
                </c:pt>
                <c:pt idx="907">
                  <c:v>-10.271336634653085</c:v>
                </c:pt>
                <c:pt idx="908">
                  <c:v>-10.282029630765262</c:v>
                </c:pt>
                <c:pt idx="909">
                  <c:v>-10.292722634332542</c:v>
                </c:pt>
                <c:pt idx="910">
                  <c:v>-10.303415645354704</c:v>
                </c:pt>
                <c:pt idx="911">
                  <c:v>-10.314108663831531</c:v>
                </c:pt>
                <c:pt idx="912">
                  <c:v>-10.324801689762804</c:v>
                </c:pt>
                <c:pt idx="913">
                  <c:v>-10.335494723148305</c:v>
                </c:pt>
                <c:pt idx="914">
                  <c:v>-10.346187763987814</c:v>
                </c:pt>
                <c:pt idx="915">
                  <c:v>-10.356880812281114</c:v>
                </c:pt>
                <c:pt idx="916">
                  <c:v>-10.367573868027986</c:v>
                </c:pt>
                <c:pt idx="917">
                  <c:v>-10.378266931228211</c:v>
                </c:pt>
                <c:pt idx="918">
                  <c:v>-10.38896000188157</c:v>
                </c:pt>
                <c:pt idx="919">
                  <c:v>-10.399653079987845</c:v>
                </c:pt>
                <c:pt idx="920">
                  <c:v>-10.410346165546818</c:v>
                </c:pt>
                <c:pt idx="921">
                  <c:v>-10.421039258558269</c:v>
                </c:pt>
                <c:pt idx="922">
                  <c:v>-10.43173235902198</c:v>
                </c:pt>
                <c:pt idx="923">
                  <c:v>-10.442425466937733</c:v>
                </c:pt>
                <c:pt idx="924">
                  <c:v>-10.45311858230531</c:v>
                </c:pt>
                <c:pt idx="925">
                  <c:v>-10.46381170512449</c:v>
                </c:pt>
                <c:pt idx="926">
                  <c:v>-10.474504835395058</c:v>
                </c:pt>
                <c:pt idx="927">
                  <c:v>-10.485197973116792</c:v>
                </c:pt>
                <c:pt idx="928">
                  <c:v>-10.495891118289475</c:v>
                </c:pt>
                <c:pt idx="929">
                  <c:v>-10.506584270912889</c:v>
                </c:pt>
                <c:pt idx="930">
                  <c:v>-10.517277430986814</c:v>
                </c:pt>
                <c:pt idx="931">
                  <c:v>-10.527970598511033</c:v>
                </c:pt>
                <c:pt idx="932">
                  <c:v>-10.538663773485325</c:v>
                </c:pt>
                <c:pt idx="933">
                  <c:v>-10.549356955909474</c:v>
                </c:pt>
                <c:pt idx="934">
                  <c:v>-10.560050145783261</c:v>
                </c:pt>
                <c:pt idx="935">
                  <c:v>-10.570743343106468</c:v>
                </c:pt>
                <c:pt idx="936">
                  <c:v>-10.581436547878875</c:v>
                </c:pt>
                <c:pt idx="937">
                  <c:v>-10.592129760100264</c:v>
                </c:pt>
                <c:pt idx="938">
                  <c:v>-10.602822979770416</c:v>
                </c:pt>
                <c:pt idx="939">
                  <c:v>-10.613516206889113</c:v>
                </c:pt>
                <c:pt idx="940">
                  <c:v>-10.624209441456136</c:v>
                </c:pt>
                <c:pt idx="941">
                  <c:v>-10.634902683471267</c:v>
                </c:pt>
                <c:pt idx="942">
                  <c:v>-10.645595932934288</c:v>
                </c:pt>
                <c:pt idx="943">
                  <c:v>-10.65628918984498</c:v>
                </c:pt>
                <c:pt idx="944">
                  <c:v>-10.666982454203124</c:v>
                </c:pt>
                <c:pt idx="945">
                  <c:v>-10.677675726008502</c:v>
                </c:pt>
                <c:pt idx="946">
                  <c:v>-10.688369005260896</c:v>
                </c:pt>
                <c:pt idx="947">
                  <c:v>-10.699062291960086</c:v>
                </c:pt>
                <c:pt idx="948">
                  <c:v>-10.709755586105855</c:v>
                </c:pt>
                <c:pt idx="949">
                  <c:v>-10.720448887697984</c:v>
                </c:pt>
                <c:pt idx="950">
                  <c:v>-10.731142196736254</c:v>
                </c:pt>
                <c:pt idx="951">
                  <c:v>-10.741835513220447</c:v>
                </c:pt>
                <c:pt idx="952">
                  <c:v>-10.752528837150345</c:v>
                </c:pt>
                <c:pt idx="953">
                  <c:v>-10.763222168525729</c:v>
                </c:pt>
                <c:pt idx="954">
                  <c:v>-10.773915507346381</c:v>
                </c:pt>
                <c:pt idx="955">
                  <c:v>-10.784608853612081</c:v>
                </c:pt>
                <c:pt idx="956">
                  <c:v>-10.795302207322612</c:v>
                </c:pt>
                <c:pt idx="957">
                  <c:v>-10.805995568477755</c:v>
                </c:pt>
                <c:pt idx="958">
                  <c:v>-10.816688937077291</c:v>
                </c:pt>
                <c:pt idx="959">
                  <c:v>-10.827382313121005</c:v>
                </c:pt>
                <c:pt idx="960">
                  <c:v>-10.838075696608675</c:v>
                </c:pt>
                <c:pt idx="961">
                  <c:v>-10.848769087540083</c:v>
                </c:pt>
                <c:pt idx="962">
                  <c:v>-10.85946248591501</c:v>
                </c:pt>
                <c:pt idx="963">
                  <c:v>-10.870155891733239</c:v>
                </c:pt>
                <c:pt idx="964">
                  <c:v>-10.880849304994552</c:v>
                </c:pt>
                <c:pt idx="965">
                  <c:v>-10.891542725698729</c:v>
                </c:pt>
                <c:pt idx="966">
                  <c:v>-10.902236153845552</c:v>
                </c:pt>
                <c:pt idx="967">
                  <c:v>-10.912929589434802</c:v>
                </c:pt>
                <c:pt idx="968">
                  <c:v>-10.923623032466262</c:v>
                </c:pt>
                <c:pt idx="969">
                  <c:v>-10.934316482939712</c:v>
                </c:pt>
                <c:pt idx="970">
                  <c:v>-10.945009940854936</c:v>
                </c:pt>
                <c:pt idx="971">
                  <c:v>-10.955703406211713</c:v>
                </c:pt>
                <c:pt idx="972">
                  <c:v>-10.966396879009826</c:v>
                </c:pt>
                <c:pt idx="973">
                  <c:v>-10.977090359249056</c:v>
                </c:pt>
                <c:pt idx="974">
                  <c:v>-10.987783846929185</c:v>
                </c:pt>
                <c:pt idx="975">
                  <c:v>-10.998477342049995</c:v>
                </c:pt>
                <c:pt idx="976">
                  <c:v>-11.009170844611265</c:v>
                </c:pt>
                <c:pt idx="977">
                  <c:v>-11.01986435461278</c:v>
                </c:pt>
                <c:pt idx="978">
                  <c:v>-11.03055787205432</c:v>
                </c:pt>
                <c:pt idx="979">
                  <c:v>-11.041251396935667</c:v>
                </c:pt>
                <c:pt idx="980">
                  <c:v>-11.051944929256603</c:v>
                </c:pt>
                <c:pt idx="981">
                  <c:v>-11.062638469016909</c:v>
                </c:pt>
                <c:pt idx="982">
                  <c:v>-11.073332016216366</c:v>
                </c:pt>
                <c:pt idx="983">
                  <c:v>-11.084025570854756</c:v>
                </c:pt>
                <c:pt idx="984">
                  <c:v>-11.094719132931861</c:v>
                </c:pt>
                <c:pt idx="985">
                  <c:v>-11.105412702447461</c:v>
                </c:pt>
                <c:pt idx="986">
                  <c:v>-11.116106279401341</c:v>
                </c:pt>
                <c:pt idx="987">
                  <c:v>-11.126799863793281</c:v>
                </c:pt>
                <c:pt idx="988">
                  <c:v>-11.13749345562306</c:v>
                </c:pt>
                <c:pt idx="989">
                  <c:v>-11.148187054890464</c:v>
                </c:pt>
                <c:pt idx="990">
                  <c:v>-11.158880661595273</c:v>
                </c:pt>
                <c:pt idx="991">
                  <c:v>-11.169574275737267</c:v>
                </c:pt>
                <c:pt idx="992">
                  <c:v>-11.180267897316229</c:v>
                </c:pt>
                <c:pt idx="993">
                  <c:v>-11.190961526331941</c:v>
                </c:pt>
                <c:pt idx="994">
                  <c:v>-11.201655162784185</c:v>
                </c:pt>
                <c:pt idx="995">
                  <c:v>-11.212348806672741</c:v>
                </c:pt>
                <c:pt idx="996">
                  <c:v>-11.223042457997392</c:v>
                </c:pt>
                <c:pt idx="997">
                  <c:v>-11.233736116757919</c:v>
                </c:pt>
                <c:pt idx="998">
                  <c:v>-11.244429782954104</c:v>
                </c:pt>
                <c:pt idx="999">
                  <c:v>-11.255123456585727</c:v>
                </c:pt>
                <c:pt idx="1000">
                  <c:v>-11.265817137652572</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Calculs!$K$4:$K$1004</c:f>
              <c:numCache>
                <c:formatCode>0.00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1442.5445447827758</c:v>
                </c:pt>
                <c:pt idx="300">
                  <c:v>1442.5936898166644</c:v>
                </c:pt>
                <c:pt idx="301">
                  <c:v>1442.544651054299</c:v>
                </c:pt>
                <c:pt idx="302">
                  <c:v>1442.3975956226468</c:v>
                </c:pt>
                <c:pt idx="303">
                  <c:v>1442.152690187849</c:v>
                </c:pt>
                <c:pt idx="304">
                  <c:v>1441.8101017368022</c:v>
                </c:pt>
                <c:pt idx="305">
                  <c:v>1441.3699983440836</c:v>
                </c:pt>
                <c:pt idx="306">
                  <c:v>1440.8325499186515</c:v>
                </c:pt>
                <c:pt idx="307">
                  <c:v>1440.1979289251433</c:v>
                </c:pt>
                <c:pt idx="308">
                  <c:v>1439.4663110751492</c:v>
                </c:pt>
                <c:pt idx="309">
                  <c:v>1438.6378759844947</c:v>
                </c:pt>
                <c:pt idx="310">
                  <c:v>1437.7128077933082</c:v>
                </c:pt>
                <c:pt idx="311">
                  <c:v>1436.6912957464226</c:v>
                </c:pt>
                <c:pt idx="312">
                  <c:v>1435.5735347324276</c:v>
                </c:pt>
                <c:pt idx="313">
                  <c:v>1434.3597257804295</c:v>
                </c:pt>
                <c:pt idx="314">
                  <c:v>1433.0500765142499</c:v>
                </c:pt>
                <c:pt idx="315">
                  <c:v>1431.6448015643894</c:v>
                </c:pt>
                <c:pt idx="316">
                  <c:v>1430.1441229385914</c:v>
                </c:pt>
                <c:pt idx="317">
                  <c:v>1428.5482703522539</c:v>
                </c:pt>
                <c:pt idx="318">
                  <c:v>1426.8574815202578</c:v>
                </c:pt>
                <c:pt idx="319">
                  <c:v>1425.0720024120144</c:v>
                </c:pt>
                <c:pt idx="320">
                  <c:v>1423.1920874716957</c:v>
                </c:pt>
                <c:pt idx="321">
                  <c:v>1421.2179998056954</c:v>
                </c:pt>
                <c:pt idx="322">
                  <c:v>1419.15001133941</c:v>
                </c:pt>
                <c:pt idx="323">
                  <c:v>1416.9884029454117</c:v>
                </c:pt>
                <c:pt idx="324">
                  <c:v>1414.7334645450439</c:v>
                </c:pt>
                <c:pt idx="325">
                  <c:v>1412.3854951853918</c:v>
                </c:pt>
                <c:pt idx="326">
                  <c:v>1409.9448030934952</c:v>
                </c:pt>
                <c:pt idx="327">
                  <c:v>1407.4117057095641</c:v>
                </c:pt>
                <c:pt idx="328">
                  <c:v>1404.7865297008482</c:v>
                </c:pt>
                <c:pt idx="329">
                  <c:v>1402.0696109577009</c:v>
                </c:pt>
                <c:pt idx="330">
                  <c:v>1399.2612945732644</c:v>
                </c:pt>
                <c:pt idx="331">
                  <c:v>1396.3619348080977</c:v>
                </c:pt>
                <c:pt idx="332">
                  <c:v>1393.37189504096</c:v>
                </c:pt>
                <c:pt idx="333">
                  <c:v>1390.2915477068714</c:v>
                </c:pt>
                <c:pt idx="334">
                  <c:v>1387.1212742234734</c:v>
                </c:pt>
                <c:pt idx="335">
                  <c:v>1383.861464906633</c:v>
                </c:pt>
                <c:pt idx="336">
                  <c:v>1380.5125188761538</c:v>
                </c:pt>
                <c:pt idx="337">
                  <c:v>1377.0748439523843</c:v>
                </c:pt>
                <c:pt idx="338">
                  <c:v>1373.5488565444537</c:v>
                </c:pt>
                <c:pt idx="339">
                  <c:v>1369.9349815307994</c:v>
                </c:pt>
                <c:pt idx="340">
                  <c:v>1366.2336521326044</c:v>
                </c:pt>
                <c:pt idx="341">
                  <c:v>1362.44530978071</c:v>
                </c:pt>
                <c:pt idx="342">
                  <c:v>1358.570403976526</c:v>
                </c:pt>
                <c:pt idx="343">
                  <c:v>1354.6093921474248</c:v>
                </c:pt>
                <c:pt idx="344">
                  <c:v>1350.5627394970677</c:v>
                </c:pt>
                <c:pt idx="345">
                  <c:v>1346.4309188510802</c:v>
                </c:pt>
                <c:pt idx="346">
                  <c:v>1342.2144104984673</c:v>
                </c:pt>
                <c:pt idx="347">
                  <c:v>1337.9137020291323</c:v>
                </c:pt>
                <c:pt idx="348">
                  <c:v>1333.529288167839</c:v>
                </c:pt>
                <c:pt idx="349">
                  <c:v>1329.0616706049386</c:v>
                </c:pt>
                <c:pt idx="350">
                  <c:v>1324.511357824163</c:v>
                </c:pt>
                <c:pt idx="351">
                  <c:v>1319.8788649277687</c:v>
                </c:pt>
                <c:pt idx="352">
                  <c:v>1315.1647134593006</c:v>
                </c:pt>
                <c:pt idx="353">
                  <c:v>1310.3694312242317</c:v>
                </c:pt>
                <c:pt idx="354">
                  <c:v>1305.4935521087214</c:v>
                </c:pt>
                <c:pt idx="355">
                  <c:v>1300.5376158967226</c:v>
                </c:pt>
                <c:pt idx="356">
                  <c:v>1295.5021680856598</c:v>
                </c:pt>
                <c:pt idx="357">
                  <c:v>1290.3877597008868</c:v>
                </c:pt>
                <c:pt idx="358">
                  <c:v>1285.1949471091273</c:v>
                </c:pt>
                <c:pt idx="359">
                  <c:v>1279.9242918310899</c:v>
                </c:pt>
                <c:pt idx="360">
                  <c:v>1274.5763603534456</c:v>
                </c:pt>
                <c:pt idx="361">
                  <c:v>1269.1517239403402</c:v>
                </c:pt>
                <c:pt idx="362">
                  <c:v>1263.6509584446194</c:v>
                </c:pt>
                <c:pt idx="363">
                  <c:v>1258.0746441189256</c:v>
                </c:pt>
                <c:pt idx="364">
                  <c:v>1252.4233654268257</c:v>
                </c:pt>
                <c:pt idx="365">
                  <c:v>1246.697710854125</c:v>
                </c:pt>
                <c:pt idx="366">
                  <c:v>1240.8982727205087</c:v>
                </c:pt>
                <c:pt idx="367">
                  <c:v>1235.0256469916567</c:v>
                </c:pt>
                <c:pt idx="368">
                  <c:v>1229.080433091965</c:v>
                </c:pt>
                <c:pt idx="369">
                  <c:v>1223.063233718005</c:v>
                </c:pt>
                <c:pt idx="370">
                  <c:v>1216.9746546528461</c:v>
                </c:pt>
                <c:pt idx="371">
                  <c:v>1210.8153045813647</c:v>
                </c:pt>
                <c:pt idx="372">
                  <c:v>1204.5857949066524</c:v>
                </c:pt>
                <c:pt idx="373">
                  <c:v>1198.2867395676401</c:v>
                </c:pt>
                <c:pt idx="374">
                  <c:v>1191.9187548580405</c:v>
                </c:pt>
                <c:pt idx="375">
                  <c:v>1185.482459246716</c:v>
                </c:pt>
                <c:pt idx="376">
                  <c:v>1178.9784731995692</c:v>
                </c:pt>
                <c:pt idx="377">
                  <c:v>1172.4074190030512</c:v>
                </c:pt>
                <c:pt idx="378">
                  <c:v>1165.7699205893775</c:v>
                </c:pt>
                <c:pt idx="379">
                  <c:v>1159.0666033635393</c:v>
                </c:pt>
                <c:pt idx="380">
                  <c:v>1152.2980940321931</c:v>
                </c:pt>
                <c:pt idx="381">
                  <c:v>1145.4650204345048</c:v>
                </c:pt>
                <c:pt idx="382">
                  <c:v>1138.5680113750268</c:v>
                </c:pt>
                <c:pt idx="383">
                  <c:v>1131.6076964586764</c:v>
                </c:pt>
                <c:pt idx="384">
                  <c:v>1124.5847059278835</c:v>
                </c:pt>
                <c:pt idx="385">
                  <c:v>1117.499670501973</c:v>
                </c:pt>
                <c:pt idx="386">
                  <c:v>1110.3532212188388</c:v>
                </c:pt>
                <c:pt idx="387">
                  <c:v>1103.1459892789694</c:v>
                </c:pt>
                <c:pt idx="388">
                  <c:v>1095.8786058918749</c:v>
                </c:pt>
                <c:pt idx="389">
                  <c:v>1088.5517021249675</c:v>
                </c:pt>
                <c:pt idx="390">
                  <c:v>1081.1659087549401</c:v>
                </c:pt>
                <c:pt idx="391">
                  <c:v>1073.721856121686</c:v>
                </c:pt>
                <c:pt idx="392">
                  <c:v>1066.2201739847999</c:v>
                </c:pt>
                <c:pt idx="393">
                  <c:v>1058.6614913826966</c:v>
                </c:pt>
                <c:pt idx="394">
                  <c:v>1051.0464364943791</c:v>
                </c:pt>
                <c:pt idx="395">
                  <c:v>1043.3756365038878</c:v>
                </c:pt>
                <c:pt idx="396">
                  <c:v>1035.6497174674569</c:v>
                </c:pt>
                <c:pt idx="397">
                  <c:v>1027.8693041834028</c:v>
                </c:pt>
                <c:pt idx="398">
                  <c:v>1020.0350200647654</c:v>
                </c:pt>
                <c:pt idx="399">
                  <c:v>1012.1474870147194</c:v>
                </c:pt>
                <c:pt idx="400">
                  <c:v>1004.2073253047741</c:v>
                </c:pt>
                <c:pt idx="401">
                  <c:v>996.21515345577143</c:v>
                </c:pt>
                <c:pt idx="402">
                  <c:v>988.17158812169441</c:v>
                </c:pt>
                <c:pt idx="403">
                  <c:v>980.07724397629318</c:v>
                </c:pt>
                <c:pt idx="404">
                  <c:v>971.93273360253397</c:v>
                </c:pt>
                <c:pt idx="405">
                  <c:v>963.738667384873</c:v>
                </c:pt>
                <c:pt idx="406">
                  <c:v>955.49565340435743</c:v>
                </c:pt>
                <c:pt idx="407">
                  <c:v>947.20429733654953</c:v>
                </c:pt>
                <c:pt idx="408">
                  <c:v>938.86520235227169</c:v>
                </c:pt>
                <c:pt idx="409">
                  <c:v>930.47896902116486</c:v>
                </c:pt>
                <c:pt idx="410">
                  <c:v>922.04619521805307</c:v>
                </c:pt>
                <c:pt idx="411">
                  <c:v>913.56747603210374</c:v>
                </c:pt>
                <c:pt idx="412">
                  <c:v>905.04340367877069</c:v>
                </c:pt>
                <c:pt idx="413">
                  <c:v>896.47456741450696</c:v>
                </c:pt>
                <c:pt idx="414">
                  <c:v>887.86155345423106</c:v>
                </c:pt>
                <c:pt idx="415">
                  <c:v>879.20494489152975</c:v>
                </c:pt>
                <c:pt idx="416">
                  <c:v>870.50532162157742</c:v>
                </c:pt>
                <c:pt idx="417">
                  <c:v>861.76326026675201</c:v>
                </c:pt>
                <c:pt idx="418">
                  <c:v>852.97933410492544</c:v>
                </c:pt>
                <c:pt idx="419">
                  <c:v>844.15411300040421</c:v>
                </c:pt>
                <c:pt idx="420">
                  <c:v>835.28816333749614</c:v>
                </c:pt>
                <c:pt idx="421">
                  <c:v>826.38204795667639</c:v>
                </c:pt>
                <c:pt idx="422">
                  <c:v>817.43632609332553</c:v>
                </c:pt>
                <c:pt idx="423">
                  <c:v>808.45155331901128</c:v>
                </c:pt>
                <c:pt idx="424">
                  <c:v>799.42828148528372</c:v>
                </c:pt>
                <c:pt idx="425">
                  <c:v>790.36705866995362</c:v>
                </c:pt>
                <c:pt idx="426">
                  <c:v>781.26842912582231</c:v>
                </c:pt>
                <c:pt idx="427">
                  <c:v>772.13293323183018</c:v>
                </c:pt>
                <c:pt idx="428">
                  <c:v>762.96110744659029</c:v>
                </c:pt>
                <c:pt idx="429">
                  <c:v>753.75348426427365</c:v>
                </c:pt>
                <c:pt idx="430">
                  <c:v>744.51059217281011</c:v>
                </c:pt>
                <c:pt idx="431">
                  <c:v>735.23295561437033</c:v>
                </c:pt>
                <c:pt idx="432">
                  <c:v>725.92109494809176</c:v>
                </c:pt>
                <c:pt idx="433">
                  <c:v>716.5755264150124</c:v>
                </c:pt>
                <c:pt idx="434">
                  <c:v>707.1967621051748</c:v>
                </c:pt>
                <c:pt idx="435">
                  <c:v>697.78530992686262</c:v>
                </c:pt>
                <c:pt idx="436">
                  <c:v>688.3416735779316</c:v>
                </c:pt>
                <c:pt idx="437">
                  <c:v>678.86635251919677</c:v>
                </c:pt>
                <c:pt idx="438">
                  <c:v>669.35984194983632</c:v>
                </c:pt>
                <c:pt idx="439">
                  <c:v>659.82263278477387</c:v>
                </c:pt>
                <c:pt idx="440">
                  <c:v>650.25521163399924</c:v>
                </c:pt>
                <c:pt idx="441">
                  <c:v>640.65806078378887</c:v>
                </c:pt>
                <c:pt idx="442">
                  <c:v>631.03165817978595</c:v>
                </c:pt>
                <c:pt idx="443">
                  <c:v>621.37647741190028</c:v>
                </c:pt>
                <c:pt idx="444">
                  <c:v>611.69298770098862</c:v>
                </c:pt>
                <c:pt idx="445">
                  <c:v>601.98165388727568</c:v>
                </c:pt>
                <c:pt idx="446">
                  <c:v>592.24293642047598</c:v>
                </c:pt>
                <c:pt idx="447">
                  <c:v>582.47729135157647</c:v>
                </c:pt>
                <c:pt idx="448">
                  <c:v>572.68517032624118</c:v>
                </c:pt>
                <c:pt idx="449">
                  <c:v>562.86702057979755</c:v>
                </c:pt>
                <c:pt idx="450">
                  <c:v>553.02328493376558</c:v>
                </c:pt>
                <c:pt idx="451">
                  <c:v>543.15440179389088</c:v>
                </c:pt>
                <c:pt idx="452">
                  <c:v>533.2608051496419</c:v>
                </c:pt>
                <c:pt idx="453">
                  <c:v>523.34292457513322</c:v>
                </c:pt>
                <c:pt idx="454">
                  <c:v>513.40118523143667</c:v>
                </c:pt>
                <c:pt idx="455">
                  <c:v>503.43600787024099</c:v>
                </c:pt>
                <c:pt idx="456">
                  <c:v>493.44780883882385</c:v>
                </c:pt>
                <c:pt idx="457">
                  <c:v>483.43700008629708</c:v>
                </c:pt>
                <c:pt idx="458">
                  <c:v>473.40398917108882</c:v>
                </c:pt>
                <c:pt idx="459">
                  <c:v>463.34917926962555</c:v>
                </c:pt>
                <c:pt idx="460">
                  <c:v>453.27296918617742</c:v>
                </c:pt>
                <c:pt idx="461">
                  <c:v>443.17575336383118</c:v>
                </c:pt>
                <c:pt idx="462">
                  <c:v>433.05792189655455</c:v>
                </c:pt>
                <c:pt idx="463">
                  <c:v>422.91986054231728</c:v>
                </c:pt>
                <c:pt idx="464">
                  <c:v>412.76195073723397</c:v>
                </c:pt>
                <c:pt idx="465">
                  <c:v>402.58456961069436</c:v>
                </c:pt>
                <c:pt idx="466">
                  <c:v>392.38809000144704</c:v>
                </c:pt>
                <c:pt idx="467">
                  <c:v>382.17288047460386</c:v>
                </c:pt>
                <c:pt idx="468">
                  <c:v>371.93930533953136</c:v>
                </c:pt>
                <c:pt idx="469">
                  <c:v>361.68772466859747</c:v>
                </c:pt>
                <c:pt idx="470">
                  <c:v>351.41849431674126</c:v>
                </c:pt>
                <c:pt idx="471">
                  <c:v>341.13196594183466</c:v>
                </c:pt>
                <c:pt idx="472">
                  <c:v>330.82848702580509</c:v>
                </c:pt>
                <c:pt idx="473">
                  <c:v>320.50840089648875</c:v>
                </c:pt>
                <c:pt idx="474">
                  <c:v>310.1720467501849</c:v>
                </c:pt>
                <c:pt idx="475">
                  <c:v>299.81975967488199</c:v>
                </c:pt>
                <c:pt idx="476">
                  <c:v>289.45187067412644</c:v>
                </c:pt>
                <c:pt idx="477">
                  <c:v>279.06870669150641</c:v>
                </c:pt>
                <c:pt idx="478">
                  <c:v>268.67059063572293</c:v>
                </c:pt>
                <c:pt idx="479">
                  <c:v>258.25784140622102</c:v>
                </c:pt>
                <c:pt idx="480">
                  <c:v>247.83077391935421</c:v>
                </c:pt>
                <c:pt idx="481">
                  <c:v>237.38969913505713</c:v>
                </c:pt>
                <c:pt idx="482">
                  <c:v>226.9349240839999</c:v>
                </c:pt>
                <c:pt idx="483">
                  <c:v>216.46675189519999</c:v>
                </c:pt>
                <c:pt idx="484">
                  <c:v>205.98548182406697</c:v>
                </c:pt>
                <c:pt idx="485">
                  <c:v>195.49140928085637</c:v>
                </c:pt>
                <c:pt idx="486">
                  <c:v>184.98482585950941</c:v>
                </c:pt>
                <c:pt idx="487">
                  <c:v>174.4660193668559</c:v>
                </c:pt>
                <c:pt idx="488">
                  <c:v>163.93527385215796</c:v>
                </c:pt>
                <c:pt idx="489">
                  <c:v>153.3928696369731</c:v>
                </c:pt>
                <c:pt idx="490">
                  <c:v>142.83908334531543</c:v>
                </c:pt>
                <c:pt idx="491">
                  <c:v>132.27418793409421</c:v>
                </c:pt>
                <c:pt idx="492">
                  <c:v>121.69845272381002</c:v>
                </c:pt>
                <c:pt idx="493">
                  <c:v>111.1121434294886</c:v>
                </c:pt>
                <c:pt idx="494">
                  <c:v>100.51552219183344</c:v>
                </c:pt>
                <c:pt idx="495">
                  <c:v>89.908847608578654</c:v>
                </c:pt>
                <c:pt idx="496">
                  <c:v>79.292374766023812</c:v>
                </c:pt>
                <c:pt idx="497">
                  <c:v>68.666355270733391</c:v>
                </c:pt>
                <c:pt idx="498">
                  <c:v>58.031037281383604</c:v>
                </c:pt>
                <c:pt idx="499">
                  <c:v>47.386665540740076</c:v>
                </c:pt>
                <c:pt idx="500">
                  <c:v>36.733481407750162</c:v>
                </c:pt>
                <c:pt idx="501">
                  <c:v>26.071722889734346</c:v>
                </c:pt>
                <c:pt idx="502">
                  <c:v>15.401624674661377</c:v>
                </c:pt>
                <c:pt idx="503">
                  <c:v>4.7234181634925037</c:v>
                </c:pt>
                <c:pt idx="504">
                  <c:v>-5.9626684974195321</c:v>
                </c:pt>
                <c:pt idx="505">
                  <c:v>-5.9733584712953096</c:v>
                </c:pt>
                <c:pt idx="506">
                  <c:v>-5.9840484527145419</c:v>
                </c:pt>
                <c:pt idx="507">
                  <c:v>-5.9947384416770095</c:v>
                </c:pt>
                <c:pt idx="508">
                  <c:v>-6.0054284381824923</c:v>
                </c:pt>
                <c:pt idx="509">
                  <c:v>-6.0161184422307707</c:v>
                </c:pt>
                <c:pt idx="510">
                  <c:v>-6.0268084538216247</c:v>
                </c:pt>
                <c:pt idx="511">
                  <c:v>-6.0374984729548347</c:v>
                </c:pt>
                <c:pt idx="512">
                  <c:v>-6.0481884996301805</c:v>
                </c:pt>
                <c:pt idx="513">
                  <c:v>-6.0588785338474418</c:v>
                </c:pt>
                <c:pt idx="514">
                  <c:v>-6.0695685756063993</c:v>
                </c:pt>
                <c:pt idx="515">
                  <c:v>-6.0802586249068336</c:v>
                </c:pt>
                <c:pt idx="516">
                  <c:v>-6.0909486817485243</c:v>
                </c:pt>
                <c:pt idx="517">
                  <c:v>-6.1016387461312513</c:v>
                </c:pt>
                <c:pt idx="518">
                  <c:v>-6.1123288180547952</c:v>
                </c:pt>
                <c:pt idx="519">
                  <c:v>-6.1230188975189366</c:v>
                </c:pt>
                <c:pt idx="520">
                  <c:v>-6.1337089845234551</c:v>
                </c:pt>
                <c:pt idx="521">
                  <c:v>-6.1443990790681307</c:v>
                </c:pt>
                <c:pt idx="522">
                  <c:v>-6.1550891811527437</c:v>
                </c:pt>
                <c:pt idx="523">
                  <c:v>-6.165779290777075</c:v>
                </c:pt>
                <c:pt idx="524">
                  <c:v>-6.1764694079409042</c:v>
                </c:pt>
                <c:pt idx="525">
                  <c:v>-6.187159532644011</c:v>
                </c:pt>
                <c:pt idx="526">
                  <c:v>-6.1978496648861761</c:v>
                </c:pt>
                <c:pt idx="527">
                  <c:v>-6.20853980466718</c:v>
                </c:pt>
                <c:pt idx="528">
                  <c:v>-6.2192299519868026</c:v>
                </c:pt>
                <c:pt idx="529">
                  <c:v>-6.2299201068448244</c:v>
                </c:pt>
                <c:pt idx="530">
                  <c:v>-6.2406102692410252</c:v>
                </c:pt>
                <c:pt idx="531">
                  <c:v>-6.2513004391751847</c:v>
                </c:pt>
                <c:pt idx="532">
                  <c:v>-6.2619906166470845</c:v>
                </c:pt>
                <c:pt idx="533">
                  <c:v>-6.2726808016565032</c:v>
                </c:pt>
                <c:pt idx="534">
                  <c:v>-6.2833709942032225</c:v>
                </c:pt>
                <c:pt idx="535">
                  <c:v>-6.2940611942870222</c:v>
                </c:pt>
                <c:pt idx="536">
                  <c:v>-6.3047514019076818</c:v>
                </c:pt>
                <c:pt idx="537">
                  <c:v>-6.3154416170649821</c:v>
                </c:pt>
                <c:pt idx="538">
                  <c:v>-6.3261318397587036</c:v>
                </c:pt>
                <c:pt idx="539">
                  <c:v>-6.3368220699886262</c:v>
                </c:pt>
                <c:pt idx="540">
                  <c:v>-6.3475123077545303</c:v>
                </c:pt>
                <c:pt idx="541">
                  <c:v>-6.3582025530561959</c:v>
                </c:pt>
                <c:pt idx="542">
                  <c:v>-6.3688928058934033</c:v>
                </c:pt>
                <c:pt idx="543">
                  <c:v>-6.3795830662659325</c:v>
                </c:pt>
                <c:pt idx="544">
                  <c:v>-6.390273334173564</c:v>
                </c:pt>
                <c:pt idx="545">
                  <c:v>-6.4009636096160785</c:v>
                </c:pt>
                <c:pt idx="546">
                  <c:v>-6.4116538925932556</c:v>
                </c:pt>
                <c:pt idx="547">
                  <c:v>-6.422344183104876</c:v>
                </c:pt>
                <c:pt idx="548">
                  <c:v>-6.4330344811507194</c:v>
                </c:pt>
                <c:pt idx="549">
                  <c:v>-6.4437247867305665</c:v>
                </c:pt>
                <c:pt idx="550">
                  <c:v>-6.4544150998441978</c:v>
                </c:pt>
                <c:pt idx="551">
                  <c:v>-6.4651054204913931</c:v>
                </c:pt>
                <c:pt idx="552">
                  <c:v>-6.4757957486719331</c:v>
                </c:pt>
                <c:pt idx="553">
                  <c:v>-6.4864860843855974</c:v>
                </c:pt>
                <c:pt idx="554">
                  <c:v>-6.4971764276321666</c:v>
                </c:pt>
                <c:pt idx="555">
                  <c:v>-6.5078667784114215</c:v>
                </c:pt>
                <c:pt idx="556">
                  <c:v>-6.5185571367231416</c:v>
                </c:pt>
                <c:pt idx="557">
                  <c:v>-6.5292475025671077</c:v>
                </c:pt>
                <c:pt idx="558">
                  <c:v>-6.5399378759430995</c:v>
                </c:pt>
                <c:pt idx="559">
                  <c:v>-6.5506282568508984</c:v>
                </c:pt>
                <c:pt idx="560">
                  <c:v>-6.5613186452902843</c:v>
                </c:pt>
                <c:pt idx="561">
                  <c:v>-6.5720090412610368</c:v>
                </c:pt>
                <c:pt idx="562">
                  <c:v>-6.5826994447629366</c:v>
                </c:pt>
                <c:pt idx="563">
                  <c:v>-6.5933898557957642</c:v>
                </c:pt>
                <c:pt idx="564">
                  <c:v>-6.6040802743592995</c:v>
                </c:pt>
                <c:pt idx="565">
                  <c:v>-6.6147707004533229</c:v>
                </c:pt>
                <c:pt idx="566">
                  <c:v>-6.6254611340776153</c:v>
                </c:pt>
                <c:pt idx="567">
                  <c:v>-6.6361515752319571</c:v>
                </c:pt>
                <c:pt idx="568">
                  <c:v>-6.6468420239161281</c:v>
                </c:pt>
                <c:pt idx="569">
                  <c:v>-6.6575324801299081</c:v>
                </c:pt>
                <c:pt idx="570">
                  <c:v>-6.6682229438730785</c:v>
                </c:pt>
                <c:pt idx="571">
                  <c:v>-6.678913415145419</c:v>
                </c:pt>
                <c:pt idx="572">
                  <c:v>-6.6896038939467104</c:v>
                </c:pt>
                <c:pt idx="573">
                  <c:v>-6.7002943802767323</c:v>
                </c:pt>
                <c:pt idx="574">
                  <c:v>-6.7109848741352653</c:v>
                </c:pt>
                <c:pt idx="575">
                  <c:v>-6.7216753755220902</c:v>
                </c:pt>
                <c:pt idx="576">
                  <c:v>-6.7323658844369874</c:v>
                </c:pt>
                <c:pt idx="577">
                  <c:v>-6.7430564008797367</c:v>
                </c:pt>
                <c:pt idx="578">
                  <c:v>-6.7537469248501187</c:v>
                </c:pt>
                <c:pt idx="579">
                  <c:v>-6.7644374563479142</c:v>
                </c:pt>
                <c:pt idx="580">
                  <c:v>-6.7751279953729027</c:v>
                </c:pt>
                <c:pt idx="581">
                  <c:v>-6.7858185419248649</c:v>
                </c:pt>
                <c:pt idx="582">
                  <c:v>-6.7965090960035814</c:v>
                </c:pt>
                <c:pt idx="583">
                  <c:v>-6.8071996576088321</c:v>
                </c:pt>
                <c:pt idx="584">
                  <c:v>-6.8178902267403982</c:v>
                </c:pt>
                <c:pt idx="585">
                  <c:v>-6.8285808033980588</c:v>
                </c:pt>
                <c:pt idx="586">
                  <c:v>-6.8392713875815954</c:v>
                </c:pt>
                <c:pt idx="587">
                  <c:v>-6.8499619792907884</c:v>
                </c:pt>
                <c:pt idx="588">
                  <c:v>-6.8606525785254178</c:v>
                </c:pt>
                <c:pt idx="589">
                  <c:v>-6.871343185285264</c:v>
                </c:pt>
                <c:pt idx="590">
                  <c:v>-6.8820337995701069</c:v>
                </c:pt>
                <c:pt idx="591">
                  <c:v>-6.8927244213797279</c:v>
                </c:pt>
                <c:pt idx="592">
                  <c:v>-6.9034150507139067</c:v>
                </c:pt>
                <c:pt idx="593">
                  <c:v>-6.9141056875724241</c:v>
                </c:pt>
                <c:pt idx="594">
                  <c:v>-6.9247963319550605</c:v>
                </c:pt>
                <c:pt idx="595">
                  <c:v>-6.9354869838615958</c:v>
                </c:pt>
                <c:pt idx="596">
                  <c:v>-6.9461776432918105</c:v>
                </c:pt>
                <c:pt idx="597">
                  <c:v>-6.9568683102454854</c:v>
                </c:pt>
                <c:pt idx="598">
                  <c:v>-6.9675589847224009</c:v>
                </c:pt>
                <c:pt idx="599">
                  <c:v>-6.9782496667223368</c:v>
                </c:pt>
                <c:pt idx="600">
                  <c:v>-6.9889403562450747</c:v>
                </c:pt>
                <c:pt idx="601">
                  <c:v>-6.9996310532903943</c:v>
                </c:pt>
                <c:pt idx="602">
                  <c:v>-7.0103217578580761</c:v>
                </c:pt>
                <c:pt idx="603">
                  <c:v>-7.0210124699479</c:v>
                </c:pt>
                <c:pt idx="604">
                  <c:v>-7.0317031895596473</c:v>
                </c:pt>
                <c:pt idx="605">
                  <c:v>-7.042393916693098</c:v>
                </c:pt>
                <c:pt idx="606">
                  <c:v>-7.0530846513480325</c:v>
                </c:pt>
                <c:pt idx="607">
                  <c:v>-7.0637753935242316</c:v>
                </c:pt>
                <c:pt idx="608">
                  <c:v>-7.0744661432214757</c:v>
                </c:pt>
                <c:pt idx="609">
                  <c:v>-7.0851569004395447</c:v>
                </c:pt>
                <c:pt idx="610">
                  <c:v>-7.0958476651782192</c:v>
                </c:pt>
                <c:pt idx="611">
                  <c:v>-7.1065384374372806</c:v>
                </c:pt>
                <c:pt idx="612">
                  <c:v>-7.1172292172165088</c:v>
                </c:pt>
                <c:pt idx="613">
                  <c:v>-7.1279200045156834</c:v>
                </c:pt>
                <c:pt idx="614">
                  <c:v>-7.138610799334586</c:v>
                </c:pt>
                <c:pt idx="615">
                  <c:v>-7.1493016016729962</c:v>
                </c:pt>
                <c:pt idx="616">
                  <c:v>-7.1599924115306957</c:v>
                </c:pt>
                <c:pt idx="617">
                  <c:v>-7.170683228907464</c:v>
                </c:pt>
                <c:pt idx="618">
                  <c:v>-7.1813740538030819</c:v>
                </c:pt>
                <c:pt idx="619">
                  <c:v>-7.19206488621733</c:v>
                </c:pt>
                <c:pt idx="620">
                  <c:v>-7.2027557261499879</c:v>
                </c:pt>
                <c:pt idx="621">
                  <c:v>-7.2134465736008373</c:v>
                </c:pt>
                <c:pt idx="622">
                  <c:v>-7.2241374285696578</c:v>
                </c:pt>
                <c:pt idx="623">
                  <c:v>-7.23482829105623</c:v>
                </c:pt>
                <c:pt idx="624">
                  <c:v>-7.2455191610603347</c:v>
                </c:pt>
                <c:pt idx="625">
                  <c:v>-7.2562100385817523</c:v>
                </c:pt>
                <c:pt idx="626">
                  <c:v>-7.2669009236202635</c:v>
                </c:pt>
                <c:pt idx="627">
                  <c:v>-7.277591816175649</c:v>
                </c:pt>
                <c:pt idx="628">
                  <c:v>-7.2882827162476884</c:v>
                </c:pt>
                <c:pt idx="629">
                  <c:v>-7.2989736238361633</c:v>
                </c:pt>
                <c:pt idx="630">
                  <c:v>-7.3096645389408534</c:v>
                </c:pt>
                <c:pt idx="631">
                  <c:v>-7.3203554615615403</c:v>
                </c:pt>
                <c:pt idx="632">
                  <c:v>-7.3310463916980035</c:v>
                </c:pt>
                <c:pt idx="633">
                  <c:v>-7.3417373293500239</c:v>
                </c:pt>
                <c:pt idx="634">
                  <c:v>-7.3524282745173819</c:v>
                </c:pt>
                <c:pt idx="635">
                  <c:v>-7.3631192271998573</c:v>
                </c:pt>
                <c:pt idx="636">
                  <c:v>-7.3738101873972317</c:v>
                </c:pt>
                <c:pt idx="637">
                  <c:v>-7.3845011551092856</c:v>
                </c:pt>
                <c:pt idx="638">
                  <c:v>-7.3951921303357988</c:v>
                </c:pt>
                <c:pt idx="639">
                  <c:v>-7.4058831130765528</c:v>
                </c:pt>
                <c:pt idx="640">
                  <c:v>-7.4165741033313273</c:v>
                </c:pt>
                <c:pt idx="641">
                  <c:v>-7.4272651010999038</c:v>
                </c:pt>
                <c:pt idx="642">
                  <c:v>-7.4379561063820621</c:v>
                </c:pt>
                <c:pt idx="643">
                  <c:v>-7.4486471191775827</c:v>
                </c:pt>
                <c:pt idx="644">
                  <c:v>-7.4593381394862464</c:v>
                </c:pt>
                <c:pt idx="645">
                  <c:v>-7.4700291673078336</c:v>
                </c:pt>
                <c:pt idx="646">
                  <c:v>-7.4807202026421251</c:v>
                </c:pt>
                <c:pt idx="647">
                  <c:v>-7.4914112454889015</c:v>
                </c:pt>
                <c:pt idx="648">
                  <c:v>-7.5021022958479433</c:v>
                </c:pt>
                <c:pt idx="649">
                  <c:v>-7.5127933537190312</c:v>
                </c:pt>
                <c:pt idx="650">
                  <c:v>-7.5234844191019459</c:v>
                </c:pt>
                <c:pt idx="651">
                  <c:v>-7.5341754919964679</c:v>
                </c:pt>
                <c:pt idx="652">
                  <c:v>-7.5448665724023769</c:v>
                </c:pt>
                <c:pt idx="653">
                  <c:v>-7.5555576603194545</c:v>
                </c:pt>
                <c:pt idx="654">
                  <c:v>-7.5662487557474813</c:v>
                </c:pt>
                <c:pt idx="655">
                  <c:v>-7.5769398586862371</c:v>
                </c:pt>
                <c:pt idx="656">
                  <c:v>-7.5876309691355033</c:v>
                </c:pt>
                <c:pt idx="657">
                  <c:v>-7.5983220870950605</c:v>
                </c:pt>
                <c:pt idx="658">
                  <c:v>-7.6090132125646885</c:v>
                </c:pt>
                <c:pt idx="659">
                  <c:v>-7.6197043455441689</c:v>
                </c:pt>
                <c:pt idx="660">
                  <c:v>-7.6303954860332812</c:v>
                </c:pt>
                <c:pt idx="661">
                  <c:v>-7.6410866340318071</c:v>
                </c:pt>
                <c:pt idx="662">
                  <c:v>-7.6517777895395263</c:v>
                </c:pt>
                <c:pt idx="663">
                  <c:v>-7.6624689525562202</c:v>
                </c:pt>
                <c:pt idx="664">
                  <c:v>-7.6731601230816686</c:v>
                </c:pt>
                <c:pt idx="665">
                  <c:v>-7.6838513011156531</c:v>
                </c:pt>
                <c:pt idx="666">
                  <c:v>-7.6945424866579542</c:v>
                </c:pt>
                <c:pt idx="667">
                  <c:v>-7.7052336797083516</c:v>
                </c:pt>
                <c:pt idx="668">
                  <c:v>-7.7159248802666269</c:v>
                </c:pt>
                <c:pt idx="669">
                  <c:v>-7.7266160883325599</c:v>
                </c:pt>
                <c:pt idx="670">
                  <c:v>-7.7373073039059319</c:v>
                </c:pt>
                <c:pt idx="671">
                  <c:v>-7.7479985269865237</c:v>
                </c:pt>
                <c:pt idx="672">
                  <c:v>-7.7586897575741158</c:v>
                </c:pt>
                <c:pt idx="673">
                  <c:v>-7.7693809956684881</c:v>
                </c:pt>
                <c:pt idx="674">
                  <c:v>-7.7800722412694219</c:v>
                </c:pt>
                <c:pt idx="675">
                  <c:v>-7.7907634943766979</c:v>
                </c:pt>
                <c:pt idx="676">
                  <c:v>-7.8014547549900968</c:v>
                </c:pt>
                <c:pt idx="677">
                  <c:v>-7.8121460231093991</c:v>
                </c:pt>
                <c:pt idx="678">
                  <c:v>-7.8228372987343855</c:v>
                </c:pt>
                <c:pt idx="679">
                  <c:v>-7.8335285818648366</c:v>
                </c:pt>
                <c:pt idx="680">
                  <c:v>-7.844219872500533</c:v>
                </c:pt>
                <c:pt idx="681">
                  <c:v>-7.8549111706412553</c:v>
                </c:pt>
                <c:pt idx="682">
                  <c:v>-7.8656024762867842</c:v>
                </c:pt>
                <c:pt idx="683">
                  <c:v>-7.8762937894369012</c:v>
                </c:pt>
                <c:pt idx="684">
                  <c:v>-7.8869851100913859</c:v>
                </c:pt>
                <c:pt idx="685">
                  <c:v>-7.89767643825002</c:v>
                </c:pt>
                <c:pt idx="686">
                  <c:v>-7.9083677739125831</c:v>
                </c:pt>
                <c:pt idx="687">
                  <c:v>-7.9190591170788567</c:v>
                </c:pt>
                <c:pt idx="688">
                  <c:v>-7.9297504677486215</c:v>
                </c:pt>
                <c:pt idx="689">
                  <c:v>-7.9404418259216571</c:v>
                </c:pt>
                <c:pt idx="690">
                  <c:v>-7.9511331915977452</c:v>
                </c:pt>
                <c:pt idx="691">
                  <c:v>-7.9618245647766663</c:v>
                </c:pt>
                <c:pt idx="692">
                  <c:v>-7.972515945458202</c:v>
                </c:pt>
                <c:pt idx="693">
                  <c:v>-7.9832073336421319</c:v>
                </c:pt>
                <c:pt idx="694">
                  <c:v>-7.9938987293282366</c:v>
                </c:pt>
                <c:pt idx="695">
                  <c:v>-8.0045901325162969</c:v>
                </c:pt>
                <c:pt idx="696">
                  <c:v>-8.0152815432060951</c:v>
                </c:pt>
                <c:pt idx="697">
                  <c:v>-8.0259729613974091</c:v>
                </c:pt>
                <c:pt idx="698">
                  <c:v>-8.0366643870900223</c:v>
                </c:pt>
                <c:pt idx="699">
                  <c:v>-8.0473558202837143</c:v>
                </c:pt>
                <c:pt idx="700">
                  <c:v>-8.058047260978265</c:v>
                </c:pt>
                <c:pt idx="701">
                  <c:v>-8.0687387091734575</c:v>
                </c:pt>
                <c:pt idx="702">
                  <c:v>-8.0794301648690698</c:v>
                </c:pt>
                <c:pt idx="703">
                  <c:v>-8.0901216280648836</c:v>
                </c:pt>
                <c:pt idx="704">
                  <c:v>-8.1008130987606801</c:v>
                </c:pt>
                <c:pt idx="705">
                  <c:v>-8.1115045769562411</c:v>
                </c:pt>
                <c:pt idx="706">
                  <c:v>-8.1221960626513461</c:v>
                </c:pt>
                <c:pt idx="707">
                  <c:v>-8.1328875558457749</c:v>
                </c:pt>
                <c:pt idx="708">
                  <c:v>-8.1435790565393091</c:v>
                </c:pt>
                <c:pt idx="709">
                  <c:v>-8.1542705647317302</c:v>
                </c:pt>
                <c:pt idx="710">
                  <c:v>-8.1649620804228178</c:v>
                </c:pt>
                <c:pt idx="711">
                  <c:v>-8.1756536036123535</c:v>
                </c:pt>
                <c:pt idx="712">
                  <c:v>-8.1863451343001188</c:v>
                </c:pt>
                <c:pt idx="713">
                  <c:v>-8.1970366724858934</c:v>
                </c:pt>
                <c:pt idx="714">
                  <c:v>-8.2077282181694571</c:v>
                </c:pt>
                <c:pt idx="715">
                  <c:v>-8.2184197713505931</c:v>
                </c:pt>
                <c:pt idx="716">
                  <c:v>-8.2291113320290794</c:v>
                </c:pt>
                <c:pt idx="717">
                  <c:v>-8.2398029002046993</c:v>
                </c:pt>
                <c:pt idx="718">
                  <c:v>-8.2504944758772325</c:v>
                </c:pt>
                <c:pt idx="719">
                  <c:v>-8.2611860590464605</c:v>
                </c:pt>
                <c:pt idx="720">
                  <c:v>-8.2718776497121631</c:v>
                </c:pt>
                <c:pt idx="721">
                  <c:v>-8.2825692478741217</c:v>
                </c:pt>
                <c:pt idx="722">
                  <c:v>-8.2932608535321162</c:v>
                </c:pt>
                <c:pt idx="723">
                  <c:v>-8.3039524666859279</c:v>
                </c:pt>
                <c:pt idx="724">
                  <c:v>-8.3146440873353384</c:v>
                </c:pt>
                <c:pt idx="725">
                  <c:v>-8.3253357154801275</c:v>
                </c:pt>
                <c:pt idx="726">
                  <c:v>-8.3360273511200766</c:v>
                </c:pt>
                <c:pt idx="727">
                  <c:v>-8.3467189942549656</c:v>
                </c:pt>
                <c:pt idx="728">
                  <c:v>-8.3574106448845757</c:v>
                </c:pt>
                <c:pt idx="729">
                  <c:v>-8.3681023030086887</c:v>
                </c:pt>
                <c:pt idx="730">
                  <c:v>-8.378793968627086</c:v>
                </c:pt>
                <c:pt idx="731">
                  <c:v>-8.3894856417395456</c:v>
                </c:pt>
                <c:pt idx="732">
                  <c:v>-8.4001773223458507</c:v>
                </c:pt>
                <c:pt idx="733">
                  <c:v>-8.4108690104457811</c:v>
                </c:pt>
                <c:pt idx="734">
                  <c:v>-8.4215607060391182</c:v>
                </c:pt>
                <c:pt idx="735">
                  <c:v>-8.4322524091256437</c:v>
                </c:pt>
                <c:pt idx="736">
                  <c:v>-8.4429441197051371</c:v>
                </c:pt>
                <c:pt idx="737">
                  <c:v>-8.4536358377773784</c:v>
                </c:pt>
                <c:pt idx="738">
                  <c:v>-8.4643275633421506</c:v>
                </c:pt>
                <c:pt idx="739">
                  <c:v>-8.4750192963992337</c:v>
                </c:pt>
                <c:pt idx="740">
                  <c:v>-8.4857110369484072</c:v>
                </c:pt>
                <c:pt idx="741">
                  <c:v>-8.4964027849894546</c:v>
                </c:pt>
                <c:pt idx="742">
                  <c:v>-8.5070945405221536</c:v>
                </c:pt>
                <c:pt idx="743">
                  <c:v>-8.5177863035462877</c:v>
                </c:pt>
                <c:pt idx="744">
                  <c:v>-8.5284780740616366</c:v>
                </c:pt>
                <c:pt idx="745">
                  <c:v>-8.5391698520679817</c:v>
                </c:pt>
                <c:pt idx="746">
                  <c:v>-8.5498616375651029</c:v>
                </c:pt>
                <c:pt idx="747">
                  <c:v>-8.5605534305527833</c:v>
                </c:pt>
                <c:pt idx="748">
                  <c:v>-8.5712452310308009</c:v>
                </c:pt>
                <c:pt idx="749">
                  <c:v>-8.5819370389989391</c:v>
                </c:pt>
                <c:pt idx="750">
                  <c:v>-8.5926288544569775</c:v>
                </c:pt>
                <c:pt idx="751">
                  <c:v>-8.6033206774046977</c:v>
                </c:pt>
                <c:pt idx="752">
                  <c:v>-8.6140125078418794</c:v>
                </c:pt>
                <c:pt idx="753">
                  <c:v>-8.6247043457683041</c:v>
                </c:pt>
                <c:pt idx="754">
                  <c:v>-8.6353961911837533</c:v>
                </c:pt>
                <c:pt idx="755">
                  <c:v>-8.6460880440880068</c:v>
                </c:pt>
                <c:pt idx="756">
                  <c:v>-8.656779904480846</c:v>
                </c:pt>
                <c:pt idx="757">
                  <c:v>-8.6674717723620525</c:v>
                </c:pt>
                <c:pt idx="758">
                  <c:v>-8.6781636477314059</c:v>
                </c:pt>
                <c:pt idx="759">
                  <c:v>-8.6888555305886879</c:v>
                </c:pt>
                <c:pt idx="760">
                  <c:v>-8.6995474209336798</c:v>
                </c:pt>
                <c:pt idx="761">
                  <c:v>-8.7102393187661615</c:v>
                </c:pt>
                <c:pt idx="762">
                  <c:v>-8.7209312240859145</c:v>
                </c:pt>
                <c:pt idx="763">
                  <c:v>-8.7316231368927202</c:v>
                </c:pt>
                <c:pt idx="764">
                  <c:v>-8.7423150571863584</c:v>
                </c:pt>
                <c:pt idx="765">
                  <c:v>-8.7530069849666106</c:v>
                </c:pt>
                <c:pt idx="766">
                  <c:v>-8.7636989202332582</c:v>
                </c:pt>
                <c:pt idx="767">
                  <c:v>-8.774390862986083</c:v>
                </c:pt>
                <c:pt idx="768">
                  <c:v>-8.7850828132248644</c:v>
                </c:pt>
                <c:pt idx="769">
                  <c:v>-8.7957747709493841</c:v>
                </c:pt>
                <c:pt idx="770">
                  <c:v>-8.8064667361594218</c:v>
                </c:pt>
                <c:pt idx="771">
                  <c:v>-8.8171587088547589</c:v>
                </c:pt>
                <c:pt idx="772">
                  <c:v>-8.8278506890351771</c:v>
                </c:pt>
                <c:pt idx="773">
                  <c:v>-8.8385426767004578</c:v>
                </c:pt>
                <c:pt idx="774">
                  <c:v>-8.8492346718503807</c:v>
                </c:pt>
                <c:pt idx="775">
                  <c:v>-8.8599266744847274</c:v>
                </c:pt>
                <c:pt idx="776">
                  <c:v>-8.8706186846032793</c:v>
                </c:pt>
                <c:pt idx="777">
                  <c:v>-8.8813107022058162</c:v>
                </c:pt>
                <c:pt idx="778">
                  <c:v>-8.8920027272921196</c:v>
                </c:pt>
                <c:pt idx="779">
                  <c:v>-8.902694759861971</c:v>
                </c:pt>
                <c:pt idx="780">
                  <c:v>-8.9133867999151519</c:v>
                </c:pt>
                <c:pt idx="781">
                  <c:v>-8.9240788474514421</c:v>
                </c:pt>
                <c:pt idx="782">
                  <c:v>-8.934770902470623</c:v>
                </c:pt>
                <c:pt idx="783">
                  <c:v>-8.9454629649724744</c:v>
                </c:pt>
                <c:pt idx="784">
                  <c:v>-8.9561550349567796</c:v>
                </c:pt>
                <c:pt idx="785">
                  <c:v>-8.9668471124233182</c:v>
                </c:pt>
                <c:pt idx="786">
                  <c:v>-8.9775391973718701</c:v>
                </c:pt>
                <c:pt idx="787">
                  <c:v>-8.9882312898022185</c:v>
                </c:pt>
                <c:pt idx="788">
                  <c:v>-8.9989233897141432</c:v>
                </c:pt>
                <c:pt idx="789">
                  <c:v>-9.0096154971074256</c:v>
                </c:pt>
                <c:pt idx="790">
                  <c:v>-9.0203076119818473</c:v>
                </c:pt>
                <c:pt idx="791">
                  <c:v>-9.0309997343371879</c:v>
                </c:pt>
                <c:pt idx="792">
                  <c:v>-9.0416918641732291</c:v>
                </c:pt>
                <c:pt idx="793">
                  <c:v>-9.0523840014897523</c:v>
                </c:pt>
                <c:pt idx="794">
                  <c:v>-9.063076146286539</c:v>
                </c:pt>
                <c:pt idx="795">
                  <c:v>-9.073768298563369</c:v>
                </c:pt>
                <c:pt idx="796">
                  <c:v>-9.0844604583200237</c:v>
                </c:pt>
                <c:pt idx="797">
                  <c:v>-9.0951526255562847</c:v>
                </c:pt>
                <c:pt idx="798">
                  <c:v>-9.1058448002719317</c:v>
                </c:pt>
                <c:pt idx="799">
                  <c:v>-9.1165369824667462</c:v>
                </c:pt>
                <c:pt idx="800">
                  <c:v>-9.1272291721405097</c:v>
                </c:pt>
                <c:pt idx="801">
                  <c:v>-9.1379213692930037</c:v>
                </c:pt>
                <c:pt idx="802">
                  <c:v>-9.1486135739240098</c:v>
                </c:pt>
                <c:pt idx="803">
                  <c:v>-9.1593057860333076</c:v>
                </c:pt>
                <c:pt idx="804">
                  <c:v>-9.1699980056206787</c:v>
                </c:pt>
                <c:pt idx="805">
                  <c:v>-9.1806902326859028</c:v>
                </c:pt>
                <c:pt idx="806">
                  <c:v>-9.1913824672287632</c:v>
                </c:pt>
                <c:pt idx="807">
                  <c:v>-9.2020747092490396</c:v>
                </c:pt>
                <c:pt idx="808">
                  <c:v>-9.2127669587465135</c:v>
                </c:pt>
                <c:pt idx="809">
                  <c:v>-9.2234592157209665</c:v>
                </c:pt>
                <c:pt idx="810">
                  <c:v>-9.2341514801721782</c:v>
                </c:pt>
                <c:pt idx="811">
                  <c:v>-9.244843752099932</c:v>
                </c:pt>
                <c:pt idx="812">
                  <c:v>-9.2555360315040076</c:v>
                </c:pt>
                <c:pt idx="813">
                  <c:v>-9.2662283183841847</c:v>
                </c:pt>
                <c:pt idx="814">
                  <c:v>-9.2769206127402466</c:v>
                </c:pt>
                <c:pt idx="815">
                  <c:v>-9.287612914571973</c:v>
                </c:pt>
                <c:pt idx="816">
                  <c:v>-9.2983052238791455</c:v>
                </c:pt>
                <c:pt idx="817">
                  <c:v>-9.3089975406615455</c:v>
                </c:pt>
                <c:pt idx="818">
                  <c:v>-9.3196898649189546</c:v>
                </c:pt>
                <c:pt idx="819">
                  <c:v>-9.3303821966511524</c:v>
                </c:pt>
                <c:pt idx="820">
                  <c:v>-9.3410745358579206</c:v>
                </c:pt>
                <c:pt idx="821">
                  <c:v>-9.3517668825390405</c:v>
                </c:pt>
                <c:pt idx="822">
                  <c:v>-9.3624592366942938</c:v>
                </c:pt>
                <c:pt idx="823">
                  <c:v>-9.3731515983234619</c:v>
                </c:pt>
                <c:pt idx="824">
                  <c:v>-9.3838439674263245</c:v>
                </c:pt>
                <c:pt idx="825">
                  <c:v>-9.3945363440026632</c:v>
                </c:pt>
                <c:pt idx="826">
                  <c:v>-9.4052287280522595</c:v>
                </c:pt>
                <c:pt idx="827">
                  <c:v>-9.4159211195748931</c:v>
                </c:pt>
                <c:pt idx="828">
                  <c:v>-9.4266135185703472</c:v>
                </c:pt>
                <c:pt idx="829">
                  <c:v>-9.4373059250384017</c:v>
                </c:pt>
                <c:pt idx="830">
                  <c:v>-9.447998338978838</c:v>
                </c:pt>
                <c:pt idx="831">
                  <c:v>-9.4586907603914376</c:v>
                </c:pt>
                <c:pt idx="832">
                  <c:v>-9.4693831892759821</c:v>
                </c:pt>
                <c:pt idx="833">
                  <c:v>-9.4800756256322511</c:v>
                </c:pt>
                <c:pt idx="834">
                  <c:v>-9.4907680694600263</c:v>
                </c:pt>
                <c:pt idx="835">
                  <c:v>-9.501460520759089</c:v>
                </c:pt>
                <c:pt idx="836">
                  <c:v>-9.5121529795292208</c:v>
                </c:pt>
                <c:pt idx="837">
                  <c:v>-9.5228454457702032</c:v>
                </c:pt>
                <c:pt idx="838">
                  <c:v>-9.5335379194818159</c:v>
                </c:pt>
                <c:pt idx="839">
                  <c:v>-9.5442304006638405</c:v>
                </c:pt>
                <c:pt idx="840">
                  <c:v>-9.5549228893160603</c:v>
                </c:pt>
                <c:pt idx="841">
                  <c:v>-9.5656153854382531</c:v>
                </c:pt>
                <c:pt idx="842">
                  <c:v>-9.5763078890302022</c:v>
                </c:pt>
                <c:pt idx="843">
                  <c:v>-9.5870004000916893</c:v>
                </c:pt>
                <c:pt idx="844">
                  <c:v>-9.597692918622494</c:v>
                </c:pt>
                <c:pt idx="845">
                  <c:v>-9.6083854446223977</c:v>
                </c:pt>
                <c:pt idx="846">
                  <c:v>-9.6190779780911821</c:v>
                </c:pt>
                <c:pt idx="847">
                  <c:v>-9.6297705190286287</c:v>
                </c:pt>
                <c:pt idx="848">
                  <c:v>-9.6404630674345189</c:v>
                </c:pt>
                <c:pt idx="849">
                  <c:v>-9.6511556233086324</c:v>
                </c:pt>
                <c:pt idx="850">
                  <c:v>-9.6618481866507508</c:v>
                </c:pt>
                <c:pt idx="851">
                  <c:v>-9.6725407574606557</c:v>
                </c:pt>
                <c:pt idx="852">
                  <c:v>-9.6832333357381284</c:v>
                </c:pt>
                <c:pt idx="853">
                  <c:v>-9.6939259214829505</c:v>
                </c:pt>
                <c:pt idx="854">
                  <c:v>-9.7046185146949036</c:v>
                </c:pt>
                <c:pt idx="855">
                  <c:v>-9.7153111153737672</c:v>
                </c:pt>
                <c:pt idx="856">
                  <c:v>-9.7260037235193231</c:v>
                </c:pt>
                <c:pt idx="857">
                  <c:v>-9.7366963391313543</c:v>
                </c:pt>
                <c:pt idx="858">
                  <c:v>-9.747388962209639</c:v>
                </c:pt>
                <c:pt idx="859">
                  <c:v>-9.7580815927539604</c:v>
                </c:pt>
                <c:pt idx="860">
                  <c:v>-9.7687742307640999</c:v>
                </c:pt>
                <c:pt idx="861">
                  <c:v>-9.7794668762398373</c:v>
                </c:pt>
                <c:pt idx="862">
                  <c:v>-9.790159529180956</c:v>
                </c:pt>
                <c:pt idx="863">
                  <c:v>-9.8008521895872356</c:v>
                </c:pt>
                <c:pt idx="864">
                  <c:v>-9.8115448574584576</c:v>
                </c:pt>
                <c:pt idx="865">
                  <c:v>-9.8222375327944036</c:v>
                </c:pt>
                <c:pt idx="866">
                  <c:v>-9.832930215594855</c:v>
                </c:pt>
                <c:pt idx="867">
                  <c:v>-9.8436229058595917</c:v>
                </c:pt>
                <c:pt idx="868">
                  <c:v>-9.8543156035883968</c:v>
                </c:pt>
                <c:pt idx="869">
                  <c:v>-9.8650083087810501</c:v>
                </c:pt>
                <c:pt idx="870">
                  <c:v>-9.8757010214373349</c:v>
                </c:pt>
                <c:pt idx="871">
                  <c:v>-9.8863937415570309</c:v>
                </c:pt>
                <c:pt idx="872">
                  <c:v>-9.8970864691399196</c:v>
                </c:pt>
                <c:pt idx="873">
                  <c:v>-9.9077792041857808</c:v>
                </c:pt>
                <c:pt idx="874">
                  <c:v>-9.9184719466943978</c:v>
                </c:pt>
                <c:pt idx="875">
                  <c:v>-9.929164696665552</c:v>
                </c:pt>
                <c:pt idx="876">
                  <c:v>-9.9398574540990232</c:v>
                </c:pt>
                <c:pt idx="877">
                  <c:v>-9.9505502189945929</c:v>
                </c:pt>
                <c:pt idx="878">
                  <c:v>-9.9612429913520444</c:v>
                </c:pt>
                <c:pt idx="879">
                  <c:v>-9.9719357711711574</c:v>
                </c:pt>
                <c:pt idx="880">
                  <c:v>-9.9826285584517134</c:v>
                </c:pt>
                <c:pt idx="881">
                  <c:v>-9.9933213531934921</c:v>
                </c:pt>
                <c:pt idx="882">
                  <c:v>-10.004014155396277</c:v>
                </c:pt>
                <c:pt idx="883">
                  <c:v>-10.014706965059849</c:v>
                </c:pt>
                <c:pt idx="884">
                  <c:v>-10.025399782183989</c:v>
                </c:pt>
                <c:pt idx="885">
                  <c:v>-10.036092606768479</c:v>
                </c:pt>
                <c:pt idx="886">
                  <c:v>-10.046785438813099</c:v>
                </c:pt>
                <c:pt idx="887">
                  <c:v>-10.057478278317632</c:v>
                </c:pt>
                <c:pt idx="888">
                  <c:v>-10.068171125281857</c:v>
                </c:pt>
                <c:pt idx="889">
                  <c:v>-10.078863979705558</c:v>
                </c:pt>
                <c:pt idx="890">
                  <c:v>-10.089556841588514</c:v>
                </c:pt>
                <c:pt idx="891">
                  <c:v>-10.100249710930509</c:v>
                </c:pt>
                <c:pt idx="892">
                  <c:v>-10.110942587731321</c:v>
                </c:pt>
                <c:pt idx="893">
                  <c:v>-10.121635471990734</c:v>
                </c:pt>
                <c:pt idx="894">
                  <c:v>-10.132328363708529</c:v>
                </c:pt>
                <c:pt idx="895">
                  <c:v>-10.143021262884487</c:v>
                </c:pt>
                <c:pt idx="896">
                  <c:v>-10.153714169518388</c:v>
                </c:pt>
                <c:pt idx="897">
                  <c:v>-10.164407083610014</c:v>
                </c:pt>
                <c:pt idx="898">
                  <c:v>-10.175100005159148</c:v>
                </c:pt>
                <c:pt idx="899">
                  <c:v>-10.185792934165571</c:v>
                </c:pt>
                <c:pt idx="900">
                  <c:v>-10.196485870629063</c:v>
                </c:pt>
                <c:pt idx="901">
                  <c:v>-10.207178814549405</c:v>
                </c:pt>
                <c:pt idx="902">
                  <c:v>-10.217871765926379</c:v>
                </c:pt>
                <c:pt idx="903">
                  <c:v>-10.228564724759767</c:v>
                </c:pt>
                <c:pt idx="904">
                  <c:v>-10.239257691049351</c:v>
                </c:pt>
                <c:pt idx="905">
                  <c:v>-10.249950664794911</c:v>
                </c:pt>
                <c:pt idx="906">
                  <c:v>-10.260643645996229</c:v>
                </c:pt>
                <c:pt idx="907">
                  <c:v>-10.271336634653085</c:v>
                </c:pt>
                <c:pt idx="908">
                  <c:v>-10.282029630765262</c:v>
                </c:pt>
                <c:pt idx="909">
                  <c:v>-10.292722634332542</c:v>
                </c:pt>
                <c:pt idx="910">
                  <c:v>-10.303415645354704</c:v>
                </c:pt>
                <c:pt idx="911">
                  <c:v>-10.314108663831531</c:v>
                </c:pt>
                <c:pt idx="912">
                  <c:v>-10.324801689762804</c:v>
                </c:pt>
                <c:pt idx="913">
                  <c:v>-10.335494723148305</c:v>
                </c:pt>
                <c:pt idx="914">
                  <c:v>-10.346187763987814</c:v>
                </c:pt>
                <c:pt idx="915">
                  <c:v>-10.356880812281114</c:v>
                </c:pt>
                <c:pt idx="916">
                  <c:v>-10.367573868027986</c:v>
                </c:pt>
                <c:pt idx="917">
                  <c:v>-10.378266931228211</c:v>
                </c:pt>
                <c:pt idx="918">
                  <c:v>-10.38896000188157</c:v>
                </c:pt>
                <c:pt idx="919">
                  <c:v>-10.399653079987845</c:v>
                </c:pt>
                <c:pt idx="920">
                  <c:v>-10.410346165546818</c:v>
                </c:pt>
                <c:pt idx="921">
                  <c:v>-10.421039258558269</c:v>
                </c:pt>
                <c:pt idx="922">
                  <c:v>-10.43173235902198</c:v>
                </c:pt>
                <c:pt idx="923">
                  <c:v>-10.442425466937733</c:v>
                </c:pt>
                <c:pt idx="924">
                  <c:v>-10.45311858230531</c:v>
                </c:pt>
                <c:pt idx="925">
                  <c:v>-10.46381170512449</c:v>
                </c:pt>
                <c:pt idx="926">
                  <c:v>-10.474504835395058</c:v>
                </c:pt>
                <c:pt idx="927">
                  <c:v>-10.485197973116792</c:v>
                </c:pt>
                <c:pt idx="928">
                  <c:v>-10.495891118289475</c:v>
                </c:pt>
                <c:pt idx="929">
                  <c:v>-10.506584270912889</c:v>
                </c:pt>
                <c:pt idx="930">
                  <c:v>-10.517277430986814</c:v>
                </c:pt>
                <c:pt idx="931">
                  <c:v>-10.527970598511033</c:v>
                </c:pt>
                <c:pt idx="932">
                  <c:v>-10.538663773485325</c:v>
                </c:pt>
                <c:pt idx="933">
                  <c:v>-10.549356955909474</c:v>
                </c:pt>
                <c:pt idx="934">
                  <c:v>-10.560050145783261</c:v>
                </c:pt>
                <c:pt idx="935">
                  <c:v>-10.570743343106468</c:v>
                </c:pt>
                <c:pt idx="936">
                  <c:v>-10.581436547878875</c:v>
                </c:pt>
                <c:pt idx="937">
                  <c:v>-10.592129760100264</c:v>
                </c:pt>
                <c:pt idx="938">
                  <c:v>-10.602822979770416</c:v>
                </c:pt>
                <c:pt idx="939">
                  <c:v>-10.613516206889113</c:v>
                </c:pt>
                <c:pt idx="940">
                  <c:v>-10.624209441456136</c:v>
                </c:pt>
                <c:pt idx="941">
                  <c:v>-10.634902683471267</c:v>
                </c:pt>
                <c:pt idx="942">
                  <c:v>-10.645595932934288</c:v>
                </c:pt>
                <c:pt idx="943">
                  <c:v>-10.65628918984498</c:v>
                </c:pt>
                <c:pt idx="944">
                  <c:v>-10.666982454203124</c:v>
                </c:pt>
                <c:pt idx="945">
                  <c:v>-10.677675726008502</c:v>
                </c:pt>
                <c:pt idx="946">
                  <c:v>-10.688369005260896</c:v>
                </c:pt>
                <c:pt idx="947">
                  <c:v>-10.699062291960086</c:v>
                </c:pt>
                <c:pt idx="948">
                  <c:v>-10.709755586105855</c:v>
                </c:pt>
                <c:pt idx="949">
                  <c:v>-10.720448887697984</c:v>
                </c:pt>
                <c:pt idx="950">
                  <c:v>-10.731142196736254</c:v>
                </c:pt>
                <c:pt idx="951">
                  <c:v>-10.741835513220447</c:v>
                </c:pt>
                <c:pt idx="952">
                  <c:v>-10.752528837150345</c:v>
                </c:pt>
                <c:pt idx="953">
                  <c:v>-10.763222168525729</c:v>
                </c:pt>
                <c:pt idx="954">
                  <c:v>-10.773915507346381</c:v>
                </c:pt>
                <c:pt idx="955">
                  <c:v>-10.784608853612081</c:v>
                </c:pt>
                <c:pt idx="956">
                  <c:v>-10.795302207322612</c:v>
                </c:pt>
                <c:pt idx="957">
                  <c:v>-10.805995568477755</c:v>
                </c:pt>
                <c:pt idx="958">
                  <c:v>-10.816688937077291</c:v>
                </c:pt>
                <c:pt idx="959">
                  <c:v>-10.827382313121005</c:v>
                </c:pt>
                <c:pt idx="960">
                  <c:v>-10.838075696608675</c:v>
                </c:pt>
                <c:pt idx="961">
                  <c:v>-10.848769087540083</c:v>
                </c:pt>
                <c:pt idx="962">
                  <c:v>-10.85946248591501</c:v>
                </c:pt>
                <c:pt idx="963">
                  <c:v>-10.870155891733239</c:v>
                </c:pt>
                <c:pt idx="964">
                  <c:v>-10.880849304994552</c:v>
                </c:pt>
                <c:pt idx="965">
                  <c:v>-10.891542725698729</c:v>
                </c:pt>
                <c:pt idx="966">
                  <c:v>-10.902236153845552</c:v>
                </c:pt>
                <c:pt idx="967">
                  <c:v>-10.912929589434802</c:v>
                </c:pt>
                <c:pt idx="968">
                  <c:v>-10.923623032466262</c:v>
                </c:pt>
                <c:pt idx="969">
                  <c:v>-10.934316482939712</c:v>
                </c:pt>
                <c:pt idx="970">
                  <c:v>-10.945009940854936</c:v>
                </c:pt>
                <c:pt idx="971">
                  <c:v>-10.955703406211713</c:v>
                </c:pt>
                <c:pt idx="972">
                  <c:v>-10.966396879009826</c:v>
                </c:pt>
                <c:pt idx="973">
                  <c:v>-10.977090359249056</c:v>
                </c:pt>
                <c:pt idx="974">
                  <c:v>-10.987783846929185</c:v>
                </c:pt>
                <c:pt idx="975">
                  <c:v>-10.998477342049995</c:v>
                </c:pt>
                <c:pt idx="976">
                  <c:v>-11.009170844611265</c:v>
                </c:pt>
                <c:pt idx="977">
                  <c:v>-11.01986435461278</c:v>
                </c:pt>
                <c:pt idx="978">
                  <c:v>-11.03055787205432</c:v>
                </c:pt>
                <c:pt idx="979">
                  <c:v>-11.041251396935667</c:v>
                </c:pt>
                <c:pt idx="980">
                  <c:v>-11.051944929256603</c:v>
                </c:pt>
                <c:pt idx="981">
                  <c:v>-11.062638469016909</c:v>
                </c:pt>
                <c:pt idx="982">
                  <c:v>-11.073332016216366</c:v>
                </c:pt>
                <c:pt idx="983">
                  <c:v>-11.084025570854756</c:v>
                </c:pt>
                <c:pt idx="984">
                  <c:v>-11.094719132931861</c:v>
                </c:pt>
                <c:pt idx="985">
                  <c:v>-11.105412702447461</c:v>
                </c:pt>
                <c:pt idx="986">
                  <c:v>-11.116106279401341</c:v>
                </c:pt>
                <c:pt idx="987">
                  <c:v>-11.126799863793281</c:v>
                </c:pt>
                <c:pt idx="988">
                  <c:v>-11.13749345562306</c:v>
                </c:pt>
                <c:pt idx="989">
                  <c:v>-11.148187054890464</c:v>
                </c:pt>
                <c:pt idx="990">
                  <c:v>-11.158880661595273</c:v>
                </c:pt>
                <c:pt idx="991">
                  <c:v>-11.169574275737267</c:v>
                </c:pt>
                <c:pt idx="992">
                  <c:v>-11.180267897316229</c:v>
                </c:pt>
                <c:pt idx="993">
                  <c:v>-11.190961526331941</c:v>
                </c:pt>
                <c:pt idx="994">
                  <c:v>-11.201655162784185</c:v>
                </c:pt>
                <c:pt idx="995">
                  <c:v>-11.212348806672741</c:v>
                </c:pt>
                <c:pt idx="996">
                  <c:v>-11.223042457997392</c:v>
                </c:pt>
                <c:pt idx="997">
                  <c:v>-11.233736116757919</c:v>
                </c:pt>
                <c:pt idx="998">
                  <c:v>-11.244429782954104</c:v>
                </c:pt>
                <c:pt idx="999">
                  <c:v>-11.255123456585727</c:v>
                </c:pt>
                <c:pt idx="1000">
                  <c:v>-11.265817137652572</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16.399999999999999</c:v>
                </c:pt>
                <c:pt idx="1">
                  <c:v>73.022748167601435</c:v>
                </c:pt>
                <c:pt idx="2">
                  <c:v>129.64549633520286</c:v>
                </c:pt>
                <c:pt idx="3">
                  <c:v>128.26354190342769</c:v>
                </c:pt>
                <c:pt idx="4">
                  <c:v>129.64549633520286</c:v>
                </c:pt>
                <c:pt idx="5">
                  <c:v>124.56354190342766</c:v>
                </c:pt>
                <c:pt idx="6">
                  <c:v>129.64549633520286</c:v>
                </c:pt>
              </c:numCache>
            </c:numRef>
          </c:xVal>
          <c:yVal>
            <c:numRef>
              <c:f>Trajecto!$C$132:$C$138</c:f>
              <c:numCache>
                <c:formatCode>0</c:formatCode>
                <c:ptCount val="7"/>
                <c:pt idx="0">
                  <c:v>1442.3970475744036</c:v>
                </c:pt>
                <c:pt idx="1">
                  <c:v>721.19852378720179</c:v>
                </c:pt>
                <c:pt idx="2">
                  <c:v>0</c:v>
                </c:pt>
                <c:pt idx="3">
                  <c:v>59.152036928615956</c:v>
                </c:pt>
                <c:pt idx="4">
                  <c:v>0</c:v>
                </c:pt>
                <c:pt idx="5">
                  <c:v>23.1893756650183</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Calculs!$AE$4:$AE$1004</c:f>
              <c:numCache>
                <c:formatCode>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4.0999999999999996</c:v>
                </c:pt>
              </c:numCache>
            </c:numRef>
          </c:xVal>
          <c:yVal>
            <c:numRef>
              <c:f>Trajecto!$C$158</c:f>
              <c:numCache>
                <c:formatCode>0</c:formatCode>
                <c:ptCount val="1"/>
                <c:pt idx="0">
                  <c:v>721.19852378720179</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26.800000000000075</c:v>
                </c:pt>
              </c:numCache>
            </c:numRef>
          </c:xVal>
          <c:yVal>
            <c:numRef>
              <c:f>Trajecto!$C$159</c:f>
              <c:numCache>
                <c:formatCode>0</c:formatCode>
                <c:ptCount val="1"/>
                <c:pt idx="0">
                  <c:v>721.29684490833222</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Calculs!$Q$4:$Q$1004</c:f>
              <c:numCache>
                <c:formatCode>0.00</c:formatCode>
                <c:ptCount val="1001"/>
                <c:pt idx="0">
                  <c:v>0</c:v>
                </c:pt>
                <c:pt idx="1">
                  <c:v>62.499999999998664</c:v>
                </c:pt>
                <c:pt idx="2">
                  <c:v>187.49999999999599</c:v>
                </c:pt>
                <c:pt idx="3">
                  <c:v>240.00000000000108</c:v>
                </c:pt>
                <c:pt idx="4">
                  <c:v>220.00000000000148</c:v>
                </c:pt>
                <c:pt idx="5">
                  <c:v>209.56896551724145</c:v>
                </c:pt>
                <c:pt idx="6">
                  <c:v>208.70689655172424</c:v>
                </c:pt>
                <c:pt idx="7">
                  <c:v>207.844827586207</c:v>
                </c:pt>
                <c:pt idx="8">
                  <c:v>206.98275862068979</c:v>
                </c:pt>
                <c:pt idx="9">
                  <c:v>206.12068965517258</c:v>
                </c:pt>
                <c:pt idx="10">
                  <c:v>205.25862068965534</c:v>
                </c:pt>
                <c:pt idx="11">
                  <c:v>204.39655172413813</c:v>
                </c:pt>
                <c:pt idx="12">
                  <c:v>203.5344827586209</c:v>
                </c:pt>
                <c:pt idx="13">
                  <c:v>202.67241379310369</c:v>
                </c:pt>
                <c:pt idx="14">
                  <c:v>201.81034482758645</c:v>
                </c:pt>
                <c:pt idx="15">
                  <c:v>200.94827586206924</c:v>
                </c:pt>
                <c:pt idx="16">
                  <c:v>200.086206896552</c:v>
                </c:pt>
                <c:pt idx="17">
                  <c:v>199.22413793103479</c:v>
                </c:pt>
                <c:pt idx="18">
                  <c:v>198.36206896551755</c:v>
                </c:pt>
                <c:pt idx="19">
                  <c:v>197.50000000000034</c:v>
                </c:pt>
                <c:pt idx="20">
                  <c:v>196.63793103448313</c:v>
                </c:pt>
                <c:pt idx="21">
                  <c:v>195.77586206896589</c:v>
                </c:pt>
                <c:pt idx="22">
                  <c:v>194.91379310344868</c:v>
                </c:pt>
                <c:pt idx="23">
                  <c:v>194.05172413793144</c:v>
                </c:pt>
                <c:pt idx="24">
                  <c:v>193.18965517241423</c:v>
                </c:pt>
                <c:pt idx="25">
                  <c:v>192.327586206897</c:v>
                </c:pt>
                <c:pt idx="26">
                  <c:v>191.46551724137979</c:v>
                </c:pt>
                <c:pt idx="27">
                  <c:v>190.60344827586255</c:v>
                </c:pt>
                <c:pt idx="28">
                  <c:v>189.74137931034534</c:v>
                </c:pt>
                <c:pt idx="29">
                  <c:v>188.8793103448281</c:v>
                </c:pt>
                <c:pt idx="30">
                  <c:v>188.01724137931089</c:v>
                </c:pt>
                <c:pt idx="31">
                  <c:v>187.15517241379365</c:v>
                </c:pt>
                <c:pt idx="32">
                  <c:v>186.29310344827644</c:v>
                </c:pt>
                <c:pt idx="33">
                  <c:v>185.43103448275923</c:v>
                </c:pt>
                <c:pt idx="34">
                  <c:v>184.56896551724199</c:v>
                </c:pt>
                <c:pt idx="35">
                  <c:v>183.70689655172475</c:v>
                </c:pt>
                <c:pt idx="36">
                  <c:v>182.84482758620754</c:v>
                </c:pt>
                <c:pt idx="37">
                  <c:v>181.98275862069033</c:v>
                </c:pt>
                <c:pt idx="38">
                  <c:v>181.12068965517309</c:v>
                </c:pt>
                <c:pt idx="39">
                  <c:v>180.25862068965588</c:v>
                </c:pt>
                <c:pt idx="40">
                  <c:v>179.39655172413865</c:v>
                </c:pt>
                <c:pt idx="41">
                  <c:v>178.53448275862144</c:v>
                </c:pt>
                <c:pt idx="42">
                  <c:v>177.6724137931042</c:v>
                </c:pt>
                <c:pt idx="43">
                  <c:v>176.81034482758699</c:v>
                </c:pt>
                <c:pt idx="44">
                  <c:v>175.94827586206975</c:v>
                </c:pt>
                <c:pt idx="45">
                  <c:v>175.08620689655254</c:v>
                </c:pt>
                <c:pt idx="46">
                  <c:v>174.22413793103533</c:v>
                </c:pt>
                <c:pt idx="47">
                  <c:v>173.36206896551809</c:v>
                </c:pt>
                <c:pt idx="48">
                  <c:v>172.50000000000085</c:v>
                </c:pt>
                <c:pt idx="49">
                  <c:v>171.63793103448364</c:v>
                </c:pt>
                <c:pt idx="50">
                  <c:v>170.77586206896643</c:v>
                </c:pt>
                <c:pt idx="51">
                  <c:v>169.91379310344919</c:v>
                </c:pt>
                <c:pt idx="52">
                  <c:v>169.05172413793198</c:v>
                </c:pt>
                <c:pt idx="53">
                  <c:v>168.18965517241475</c:v>
                </c:pt>
                <c:pt idx="54">
                  <c:v>167.32758620689754</c:v>
                </c:pt>
                <c:pt idx="55">
                  <c:v>166.46551724138033</c:v>
                </c:pt>
                <c:pt idx="56">
                  <c:v>165.60344827586309</c:v>
                </c:pt>
                <c:pt idx="57">
                  <c:v>164.74137931034588</c:v>
                </c:pt>
                <c:pt idx="58">
                  <c:v>163.87931034482864</c:v>
                </c:pt>
                <c:pt idx="59">
                  <c:v>163.01724137931143</c:v>
                </c:pt>
                <c:pt idx="60">
                  <c:v>162.15517241379419</c:v>
                </c:pt>
                <c:pt idx="61">
                  <c:v>161.29310344827698</c:v>
                </c:pt>
                <c:pt idx="62">
                  <c:v>160.43103448275974</c:v>
                </c:pt>
                <c:pt idx="63">
                  <c:v>158.75000000000333</c:v>
                </c:pt>
                <c:pt idx="64">
                  <c:v>156.25000000000338</c:v>
                </c:pt>
                <c:pt idx="65">
                  <c:v>153.75000000000344</c:v>
                </c:pt>
                <c:pt idx="66">
                  <c:v>151.2500000000035</c:v>
                </c:pt>
                <c:pt idx="67">
                  <c:v>148.00000000000568</c:v>
                </c:pt>
                <c:pt idx="68">
                  <c:v>144.00000000000577</c:v>
                </c:pt>
                <c:pt idx="69">
                  <c:v>138.66666666667643</c:v>
                </c:pt>
                <c:pt idx="70">
                  <c:v>132.00000000000992</c:v>
                </c:pt>
                <c:pt idx="71">
                  <c:v>125.33333333334338</c:v>
                </c:pt>
                <c:pt idx="72">
                  <c:v>118.66666666667686</c:v>
                </c:pt>
                <c:pt idx="73">
                  <c:v>112.00000000001033</c:v>
                </c:pt>
                <c:pt idx="74">
                  <c:v>105.3333333333438</c:v>
                </c:pt>
                <c:pt idx="75">
                  <c:v>98.666666666677287</c:v>
                </c:pt>
                <c:pt idx="76">
                  <c:v>92.000000000010758</c:v>
                </c:pt>
                <c:pt idx="77">
                  <c:v>85.333333333344228</c:v>
                </c:pt>
                <c:pt idx="78">
                  <c:v>78.666666666677713</c:v>
                </c:pt>
                <c:pt idx="79">
                  <c:v>72.000000000011184</c:v>
                </c:pt>
                <c:pt idx="80">
                  <c:v>65.333333333344655</c:v>
                </c:pt>
                <c:pt idx="81">
                  <c:v>60.250000000006018</c:v>
                </c:pt>
                <c:pt idx="82">
                  <c:v>56.750000000006082</c:v>
                </c:pt>
                <c:pt idx="83">
                  <c:v>53.250000000006153</c:v>
                </c:pt>
                <c:pt idx="84">
                  <c:v>49.750000000006224</c:v>
                </c:pt>
                <c:pt idx="85">
                  <c:v>46.250000000006295</c:v>
                </c:pt>
                <c:pt idx="86">
                  <c:v>42.750000000006374</c:v>
                </c:pt>
                <c:pt idx="87">
                  <c:v>39.250000000006452</c:v>
                </c:pt>
                <c:pt idx="88">
                  <c:v>35.750000000006523</c:v>
                </c:pt>
                <c:pt idx="89">
                  <c:v>32.750000000004718</c:v>
                </c:pt>
                <c:pt idx="90">
                  <c:v>30.250000000004775</c:v>
                </c:pt>
                <c:pt idx="91">
                  <c:v>27.750000000004832</c:v>
                </c:pt>
                <c:pt idx="92">
                  <c:v>25.250000000004885</c:v>
                </c:pt>
                <c:pt idx="93">
                  <c:v>22.875000000004444</c:v>
                </c:pt>
                <c:pt idx="94">
                  <c:v>20.625000000004487</c:v>
                </c:pt>
                <c:pt idx="95">
                  <c:v>18.37500000000453</c:v>
                </c:pt>
                <c:pt idx="96">
                  <c:v>16.125000000004576</c:v>
                </c:pt>
                <c:pt idx="97">
                  <c:v>14.375000000002567</c:v>
                </c:pt>
                <c:pt idx="98">
                  <c:v>13.125000000002595</c:v>
                </c:pt>
                <c:pt idx="99">
                  <c:v>11.875000000002622</c:v>
                </c:pt>
                <c:pt idx="100">
                  <c:v>10.62500000000265</c:v>
                </c:pt>
                <c:pt idx="101">
                  <c:v>9.3750000000026787</c:v>
                </c:pt>
                <c:pt idx="102">
                  <c:v>8.1250000000027072</c:v>
                </c:pt>
                <c:pt idx="103">
                  <c:v>6.8750000000027338</c:v>
                </c:pt>
                <c:pt idx="104">
                  <c:v>5.6250000000027613</c:v>
                </c:pt>
                <c:pt idx="105">
                  <c:v>4.3750000000027898</c:v>
                </c:pt>
                <c:pt idx="106">
                  <c:v>3.1250000000028173</c:v>
                </c:pt>
                <c:pt idx="107">
                  <c:v>1.8750000000028457</c:v>
                </c:pt>
                <c:pt idx="108">
                  <c:v>0.62500000000287237</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Calculs!$T$4:$T$1004</c:f>
              <c:numCache>
                <c:formatCode>0.00</c:formatCode>
                <c:ptCount val="1001"/>
                <c:pt idx="0">
                  <c:v>31.793229</c:v>
                </c:pt>
                <c:pt idx="1">
                  <c:v>31.789974840353832</c:v>
                </c:pt>
                <c:pt idx="2">
                  <c:v>31.78021236141533</c:v>
                </c:pt>
                <c:pt idx="3">
                  <c:v>31.767716388374048</c:v>
                </c:pt>
                <c:pt idx="4">
                  <c:v>31.756261746419543</c:v>
                </c:pt>
                <c:pt idx="5">
                  <c:v>31.745350212488741</c:v>
                </c:pt>
                <c:pt idx="6">
                  <c:v>31.734483563518573</c:v>
                </c:pt>
                <c:pt idx="7">
                  <c:v>31.723661799509046</c:v>
                </c:pt>
                <c:pt idx="8">
                  <c:v>31.712884920460152</c:v>
                </c:pt>
                <c:pt idx="9">
                  <c:v>31.702152926371898</c:v>
                </c:pt>
                <c:pt idx="10">
                  <c:v>31.691465817244278</c:v>
                </c:pt>
                <c:pt idx="11">
                  <c:v>31.680823593077296</c:v>
                </c:pt>
                <c:pt idx="12">
                  <c:v>31.67022625387095</c:v>
                </c:pt>
                <c:pt idx="13">
                  <c:v>31.659673799625242</c:v>
                </c:pt>
                <c:pt idx="14">
                  <c:v>31.649166230340171</c:v>
                </c:pt>
                <c:pt idx="15">
                  <c:v>31.638703546015737</c:v>
                </c:pt>
                <c:pt idx="16">
                  <c:v>31.628285746651937</c:v>
                </c:pt>
                <c:pt idx="17">
                  <c:v>31.617912832248777</c:v>
                </c:pt>
                <c:pt idx="18">
                  <c:v>31.607584802806251</c:v>
                </c:pt>
                <c:pt idx="19">
                  <c:v>31.597301658324362</c:v>
                </c:pt>
                <c:pt idx="20">
                  <c:v>31.58706339880311</c:v>
                </c:pt>
                <c:pt idx="21">
                  <c:v>31.576870024242496</c:v>
                </c:pt>
                <c:pt idx="22">
                  <c:v>31.566721534642522</c:v>
                </c:pt>
                <c:pt idx="23">
                  <c:v>31.556617930003181</c:v>
                </c:pt>
                <c:pt idx="24">
                  <c:v>31.546559210324482</c:v>
                </c:pt>
                <c:pt idx="25">
                  <c:v>31.536545375606416</c:v>
                </c:pt>
                <c:pt idx="26">
                  <c:v>31.526576425848987</c:v>
                </c:pt>
                <c:pt idx="27">
                  <c:v>31.516652361052195</c:v>
                </c:pt>
                <c:pt idx="28">
                  <c:v>31.50677318121604</c:v>
                </c:pt>
                <c:pt idx="29">
                  <c:v>31.496938886340519</c:v>
                </c:pt>
                <c:pt idx="30">
                  <c:v>31.487149476425639</c:v>
                </c:pt>
                <c:pt idx="31">
                  <c:v>31.477404951471392</c:v>
                </c:pt>
                <c:pt idx="32">
                  <c:v>31.467705311477786</c:v>
                </c:pt>
                <c:pt idx="33">
                  <c:v>31.458050556444814</c:v>
                </c:pt>
                <c:pt idx="34">
                  <c:v>31.448440686372482</c:v>
                </c:pt>
                <c:pt idx="35">
                  <c:v>31.43887570126078</c:v>
                </c:pt>
                <c:pt idx="36">
                  <c:v>31.429355601109723</c:v>
                </c:pt>
                <c:pt idx="37">
                  <c:v>31.419880385919296</c:v>
                </c:pt>
                <c:pt idx="38">
                  <c:v>31.410450055689509</c:v>
                </c:pt>
                <c:pt idx="39">
                  <c:v>31.401064610420359</c:v>
                </c:pt>
                <c:pt idx="40">
                  <c:v>31.391724050111844</c:v>
                </c:pt>
                <c:pt idx="41">
                  <c:v>31.382428374763968</c:v>
                </c:pt>
                <c:pt idx="42">
                  <c:v>31.373177584376727</c:v>
                </c:pt>
                <c:pt idx="43">
                  <c:v>31.363971678950122</c:v>
                </c:pt>
                <c:pt idx="44">
                  <c:v>31.354810658484155</c:v>
                </c:pt>
                <c:pt idx="45">
                  <c:v>31.345694522978825</c:v>
                </c:pt>
                <c:pt idx="46">
                  <c:v>31.336623272434132</c:v>
                </c:pt>
                <c:pt idx="47">
                  <c:v>31.327596906850076</c:v>
                </c:pt>
                <c:pt idx="48">
                  <c:v>31.318615426226657</c:v>
                </c:pt>
                <c:pt idx="49">
                  <c:v>31.309678830563872</c:v>
                </c:pt>
                <c:pt idx="50">
                  <c:v>31.300787119861727</c:v>
                </c:pt>
                <c:pt idx="51">
                  <c:v>31.291940294120216</c:v>
                </c:pt>
                <c:pt idx="52">
                  <c:v>31.283138353339343</c:v>
                </c:pt>
                <c:pt idx="53">
                  <c:v>31.274381297519106</c:v>
                </c:pt>
                <c:pt idx="54">
                  <c:v>31.265669126659507</c:v>
                </c:pt>
                <c:pt idx="55">
                  <c:v>31.257001840760545</c:v>
                </c:pt>
                <c:pt idx="56">
                  <c:v>31.248379439822219</c:v>
                </c:pt>
                <c:pt idx="57">
                  <c:v>31.239801923844528</c:v>
                </c:pt>
                <c:pt idx="58">
                  <c:v>31.231269292827477</c:v>
                </c:pt>
                <c:pt idx="59">
                  <c:v>31.22278154677106</c:v>
                </c:pt>
                <c:pt idx="60">
                  <c:v>31.214338685675283</c:v>
                </c:pt>
                <c:pt idx="61">
                  <c:v>31.20594070954014</c:v>
                </c:pt>
                <c:pt idx="62">
                  <c:v>31.197587618365635</c:v>
                </c:pt>
                <c:pt idx="63">
                  <c:v>31.189322052864373</c:v>
                </c:pt>
                <c:pt idx="64">
                  <c:v>31.181186653748959</c:v>
                </c:pt>
                <c:pt idx="65">
                  <c:v>31.173181421019386</c:v>
                </c:pt>
                <c:pt idx="66">
                  <c:v>31.165306354675661</c:v>
                </c:pt>
                <c:pt idx="67">
                  <c:v>31.157600504633539</c:v>
                </c:pt>
                <c:pt idx="68">
                  <c:v>31.15010292080877</c:v>
                </c:pt>
                <c:pt idx="69">
                  <c:v>31.142883025273807</c:v>
                </c:pt>
                <c:pt idx="70">
                  <c:v>31.136010240101101</c:v>
                </c:pt>
                <c:pt idx="71">
                  <c:v>31.129484565290653</c:v>
                </c:pt>
                <c:pt idx="72">
                  <c:v>31.123306000842465</c:v>
                </c:pt>
                <c:pt idx="73">
                  <c:v>31.117474546756533</c:v>
                </c:pt>
                <c:pt idx="74">
                  <c:v>31.111990203032857</c:v>
                </c:pt>
                <c:pt idx="75">
                  <c:v>31.10685296967144</c:v>
                </c:pt>
                <c:pt idx="76">
                  <c:v>31.102062846672283</c:v>
                </c:pt>
                <c:pt idx="77">
                  <c:v>31.097619834035381</c:v>
                </c:pt>
                <c:pt idx="78">
                  <c:v>31.093523931760735</c:v>
                </c:pt>
                <c:pt idx="79">
                  <c:v>31.089775139848349</c:v>
                </c:pt>
                <c:pt idx="80">
                  <c:v>31.086373458298219</c:v>
                </c:pt>
                <c:pt idx="81">
                  <c:v>31.083236448399312</c:v>
                </c:pt>
                <c:pt idx="82">
                  <c:v>31.080281671440591</c:v>
                </c:pt>
                <c:pt idx="83">
                  <c:v>31.077509127422058</c:v>
                </c:pt>
                <c:pt idx="84">
                  <c:v>31.074918816343711</c:v>
                </c:pt>
                <c:pt idx="85">
                  <c:v>31.072510738205548</c:v>
                </c:pt>
                <c:pt idx="86">
                  <c:v>31.070284893007571</c:v>
                </c:pt>
                <c:pt idx="87">
                  <c:v>31.068241280749778</c:v>
                </c:pt>
                <c:pt idx="88">
                  <c:v>31.066379901432168</c:v>
                </c:pt>
                <c:pt idx="89">
                  <c:v>31.064674721777575</c:v>
                </c:pt>
                <c:pt idx="90">
                  <c:v>31.063099708508833</c:v>
                </c:pt>
                <c:pt idx="91">
                  <c:v>31.061654861625936</c:v>
                </c:pt>
                <c:pt idx="92">
                  <c:v>31.060340181128883</c:v>
                </c:pt>
                <c:pt idx="93">
                  <c:v>31.059149158698382</c:v>
                </c:pt>
                <c:pt idx="94">
                  <c:v>31.05807528601515</c:v>
                </c:pt>
                <c:pt idx="95">
                  <c:v>31.057118563079179</c:v>
                </c:pt>
                <c:pt idx="96">
                  <c:v>31.056278989890469</c:v>
                </c:pt>
                <c:pt idx="97">
                  <c:v>31.055530533171851</c:v>
                </c:pt>
                <c:pt idx="98">
                  <c:v>31.054847159646155</c:v>
                </c:pt>
                <c:pt idx="99">
                  <c:v>31.054228869313384</c:v>
                </c:pt>
                <c:pt idx="100">
                  <c:v>31.053675662173536</c:v>
                </c:pt>
                <c:pt idx="101">
                  <c:v>31.053187538226609</c:v>
                </c:pt>
                <c:pt idx="102">
                  <c:v>31.052764497472609</c:v>
                </c:pt>
                <c:pt idx="103">
                  <c:v>31.05240653991153</c:v>
                </c:pt>
                <c:pt idx="104">
                  <c:v>31.052113665543374</c:v>
                </c:pt>
                <c:pt idx="105">
                  <c:v>31.051885874368143</c:v>
                </c:pt>
                <c:pt idx="106">
                  <c:v>31.05172316638583</c:v>
                </c:pt>
                <c:pt idx="107">
                  <c:v>31.051625541596447</c:v>
                </c:pt>
                <c:pt idx="108">
                  <c:v>31.051592999999986</c:v>
                </c:pt>
                <c:pt idx="109">
                  <c:v>31.051592999999986</c:v>
                </c:pt>
                <c:pt idx="110">
                  <c:v>31.051592999999986</c:v>
                </c:pt>
                <c:pt idx="111">
                  <c:v>31.051592999999986</c:v>
                </c:pt>
                <c:pt idx="112">
                  <c:v>31.051592999999986</c:v>
                </c:pt>
                <c:pt idx="113">
                  <c:v>31.051592999999986</c:v>
                </c:pt>
                <c:pt idx="114">
                  <c:v>31.051592999999986</c:v>
                </c:pt>
                <c:pt idx="115">
                  <c:v>31.051592999999986</c:v>
                </c:pt>
                <c:pt idx="116">
                  <c:v>31.051592999999986</c:v>
                </c:pt>
                <c:pt idx="117">
                  <c:v>31.051592999999986</c:v>
                </c:pt>
                <c:pt idx="118">
                  <c:v>31.051592999999986</c:v>
                </c:pt>
                <c:pt idx="119">
                  <c:v>31.051592999999986</c:v>
                </c:pt>
                <c:pt idx="120">
                  <c:v>31.051592999999986</c:v>
                </c:pt>
                <c:pt idx="121">
                  <c:v>31.051592999999986</c:v>
                </c:pt>
                <c:pt idx="122">
                  <c:v>31.051592999999986</c:v>
                </c:pt>
                <c:pt idx="123">
                  <c:v>31.051592999999986</c:v>
                </c:pt>
                <c:pt idx="124">
                  <c:v>31.051592999999986</c:v>
                </c:pt>
                <c:pt idx="125">
                  <c:v>31.051592999999986</c:v>
                </c:pt>
                <c:pt idx="126">
                  <c:v>31.051592999999986</c:v>
                </c:pt>
                <c:pt idx="127">
                  <c:v>31.051592999999986</c:v>
                </c:pt>
                <c:pt idx="128">
                  <c:v>31.051592999999986</c:v>
                </c:pt>
                <c:pt idx="129">
                  <c:v>31.051592999999986</c:v>
                </c:pt>
                <c:pt idx="130">
                  <c:v>31.051592999999986</c:v>
                </c:pt>
                <c:pt idx="131">
                  <c:v>31.051592999999986</c:v>
                </c:pt>
                <c:pt idx="132">
                  <c:v>31.051592999999986</c:v>
                </c:pt>
                <c:pt idx="133">
                  <c:v>31.051592999999986</c:v>
                </c:pt>
                <c:pt idx="134">
                  <c:v>31.051592999999986</c:v>
                </c:pt>
                <c:pt idx="135">
                  <c:v>31.051592999999986</c:v>
                </c:pt>
                <c:pt idx="136">
                  <c:v>31.051592999999986</c:v>
                </c:pt>
                <c:pt idx="137">
                  <c:v>31.051592999999986</c:v>
                </c:pt>
                <c:pt idx="138">
                  <c:v>31.051592999999986</c:v>
                </c:pt>
                <c:pt idx="139">
                  <c:v>31.051592999999986</c:v>
                </c:pt>
                <c:pt idx="140">
                  <c:v>31.051592999999986</c:v>
                </c:pt>
                <c:pt idx="141">
                  <c:v>31.051592999999986</c:v>
                </c:pt>
                <c:pt idx="142">
                  <c:v>31.051592999999986</c:v>
                </c:pt>
                <c:pt idx="143">
                  <c:v>31.051592999999986</c:v>
                </c:pt>
                <c:pt idx="144">
                  <c:v>31.051592999999986</c:v>
                </c:pt>
                <c:pt idx="145">
                  <c:v>31.051592999999986</c:v>
                </c:pt>
                <c:pt idx="146">
                  <c:v>31.051592999999986</c:v>
                </c:pt>
                <c:pt idx="147">
                  <c:v>31.051592999999986</c:v>
                </c:pt>
                <c:pt idx="148">
                  <c:v>31.051592999999986</c:v>
                </c:pt>
                <c:pt idx="149">
                  <c:v>31.051592999999986</c:v>
                </c:pt>
                <c:pt idx="150">
                  <c:v>31.051592999999986</c:v>
                </c:pt>
                <c:pt idx="151">
                  <c:v>31.051592999999986</c:v>
                </c:pt>
                <c:pt idx="152">
                  <c:v>31.051592999999986</c:v>
                </c:pt>
                <c:pt idx="153">
                  <c:v>31.051592999999986</c:v>
                </c:pt>
                <c:pt idx="154">
                  <c:v>31.051592999999986</c:v>
                </c:pt>
                <c:pt idx="155">
                  <c:v>31.051592999999986</c:v>
                </c:pt>
                <c:pt idx="156">
                  <c:v>31.051592999999986</c:v>
                </c:pt>
                <c:pt idx="157">
                  <c:v>31.051592999999986</c:v>
                </c:pt>
                <c:pt idx="158">
                  <c:v>31.051592999999986</c:v>
                </c:pt>
                <c:pt idx="159">
                  <c:v>31.051592999999986</c:v>
                </c:pt>
                <c:pt idx="160">
                  <c:v>31.051592999999986</c:v>
                </c:pt>
                <c:pt idx="161">
                  <c:v>31.051592999999986</c:v>
                </c:pt>
                <c:pt idx="162">
                  <c:v>31.051592999999986</c:v>
                </c:pt>
                <c:pt idx="163">
                  <c:v>31.051592999999986</c:v>
                </c:pt>
                <c:pt idx="164">
                  <c:v>31.051592999999986</c:v>
                </c:pt>
                <c:pt idx="165">
                  <c:v>31.051592999999986</c:v>
                </c:pt>
                <c:pt idx="166">
                  <c:v>31.051592999999986</c:v>
                </c:pt>
                <c:pt idx="167">
                  <c:v>31.051592999999986</c:v>
                </c:pt>
                <c:pt idx="168">
                  <c:v>31.051592999999986</c:v>
                </c:pt>
                <c:pt idx="169">
                  <c:v>31.051592999999986</c:v>
                </c:pt>
                <c:pt idx="170">
                  <c:v>31.051592999999986</c:v>
                </c:pt>
                <c:pt idx="171">
                  <c:v>31.051592999999986</c:v>
                </c:pt>
                <c:pt idx="172">
                  <c:v>31.051592999999986</c:v>
                </c:pt>
                <c:pt idx="173">
                  <c:v>31.051592999999986</c:v>
                </c:pt>
                <c:pt idx="174">
                  <c:v>31.051592999999986</c:v>
                </c:pt>
                <c:pt idx="175">
                  <c:v>31.051592999999986</c:v>
                </c:pt>
                <c:pt idx="176">
                  <c:v>31.051592999999986</c:v>
                </c:pt>
                <c:pt idx="177">
                  <c:v>31.051592999999986</c:v>
                </c:pt>
                <c:pt idx="178">
                  <c:v>31.051592999999986</c:v>
                </c:pt>
                <c:pt idx="179">
                  <c:v>31.051592999999986</c:v>
                </c:pt>
                <c:pt idx="180">
                  <c:v>31.051592999999986</c:v>
                </c:pt>
                <c:pt idx="181">
                  <c:v>31.051592999999986</c:v>
                </c:pt>
                <c:pt idx="182">
                  <c:v>31.051592999999986</c:v>
                </c:pt>
                <c:pt idx="183">
                  <c:v>31.051592999999986</c:v>
                </c:pt>
                <c:pt idx="184">
                  <c:v>31.051592999999986</c:v>
                </c:pt>
                <c:pt idx="185">
                  <c:v>31.051592999999986</c:v>
                </c:pt>
                <c:pt idx="186">
                  <c:v>31.051592999999986</c:v>
                </c:pt>
                <c:pt idx="187">
                  <c:v>31.051592999999986</c:v>
                </c:pt>
                <c:pt idx="188">
                  <c:v>31.051592999999986</c:v>
                </c:pt>
                <c:pt idx="189">
                  <c:v>31.051592999999986</c:v>
                </c:pt>
                <c:pt idx="190">
                  <c:v>31.051592999999986</c:v>
                </c:pt>
                <c:pt idx="191">
                  <c:v>31.051592999999986</c:v>
                </c:pt>
                <c:pt idx="192">
                  <c:v>31.051592999999986</c:v>
                </c:pt>
                <c:pt idx="193">
                  <c:v>31.051592999999986</c:v>
                </c:pt>
                <c:pt idx="194">
                  <c:v>31.051592999999986</c:v>
                </c:pt>
                <c:pt idx="195">
                  <c:v>31.051592999999986</c:v>
                </c:pt>
                <c:pt idx="196">
                  <c:v>31.051592999999986</c:v>
                </c:pt>
                <c:pt idx="197">
                  <c:v>31.051592999999986</c:v>
                </c:pt>
                <c:pt idx="198">
                  <c:v>31.051592999999986</c:v>
                </c:pt>
                <c:pt idx="199">
                  <c:v>31.051592999999986</c:v>
                </c:pt>
                <c:pt idx="200">
                  <c:v>31.051592999999986</c:v>
                </c:pt>
                <c:pt idx="201">
                  <c:v>31.051592999999986</c:v>
                </c:pt>
                <c:pt idx="202">
                  <c:v>31.051592999999986</c:v>
                </c:pt>
                <c:pt idx="203">
                  <c:v>31.051592999999986</c:v>
                </c:pt>
                <c:pt idx="204">
                  <c:v>31.051592999999986</c:v>
                </c:pt>
                <c:pt idx="205">
                  <c:v>31.051592999999986</c:v>
                </c:pt>
                <c:pt idx="206">
                  <c:v>31.051592999999986</c:v>
                </c:pt>
                <c:pt idx="207">
                  <c:v>31.051592999999986</c:v>
                </c:pt>
                <c:pt idx="208">
                  <c:v>31.051592999999986</c:v>
                </c:pt>
                <c:pt idx="209">
                  <c:v>31.051592999999986</c:v>
                </c:pt>
                <c:pt idx="210">
                  <c:v>31.051592999999986</c:v>
                </c:pt>
                <c:pt idx="211">
                  <c:v>31.051592999999986</c:v>
                </c:pt>
                <c:pt idx="212">
                  <c:v>31.051592999999986</c:v>
                </c:pt>
                <c:pt idx="213">
                  <c:v>31.051592999999986</c:v>
                </c:pt>
                <c:pt idx="214">
                  <c:v>31.051592999999986</c:v>
                </c:pt>
                <c:pt idx="215">
                  <c:v>31.051592999999986</c:v>
                </c:pt>
                <c:pt idx="216">
                  <c:v>31.051592999999986</c:v>
                </c:pt>
                <c:pt idx="217">
                  <c:v>31.051592999999986</c:v>
                </c:pt>
                <c:pt idx="218">
                  <c:v>31.051592999999986</c:v>
                </c:pt>
                <c:pt idx="219">
                  <c:v>31.051592999999986</c:v>
                </c:pt>
                <c:pt idx="220">
                  <c:v>31.051592999999986</c:v>
                </c:pt>
                <c:pt idx="221">
                  <c:v>31.051592999999986</c:v>
                </c:pt>
                <c:pt idx="222">
                  <c:v>31.051592999999986</c:v>
                </c:pt>
                <c:pt idx="223">
                  <c:v>31.051592999999986</c:v>
                </c:pt>
                <c:pt idx="224">
                  <c:v>31.051592999999986</c:v>
                </c:pt>
                <c:pt idx="225">
                  <c:v>31.051592999999986</c:v>
                </c:pt>
                <c:pt idx="226">
                  <c:v>31.051592999999986</c:v>
                </c:pt>
                <c:pt idx="227">
                  <c:v>31.051592999999986</c:v>
                </c:pt>
                <c:pt idx="228">
                  <c:v>31.051592999999986</c:v>
                </c:pt>
                <c:pt idx="229">
                  <c:v>31.051592999999986</c:v>
                </c:pt>
                <c:pt idx="230">
                  <c:v>31.051592999999986</c:v>
                </c:pt>
                <c:pt idx="231">
                  <c:v>31.051592999999986</c:v>
                </c:pt>
                <c:pt idx="232">
                  <c:v>31.051592999999986</c:v>
                </c:pt>
                <c:pt idx="233">
                  <c:v>31.051592999999986</c:v>
                </c:pt>
                <c:pt idx="234">
                  <c:v>31.051592999999986</c:v>
                </c:pt>
                <c:pt idx="235">
                  <c:v>31.051592999999986</c:v>
                </c:pt>
                <c:pt idx="236">
                  <c:v>31.051592999999986</c:v>
                </c:pt>
                <c:pt idx="237">
                  <c:v>31.051592999999986</c:v>
                </c:pt>
                <c:pt idx="238">
                  <c:v>31.051592999999986</c:v>
                </c:pt>
                <c:pt idx="239">
                  <c:v>31.051592999999986</c:v>
                </c:pt>
                <c:pt idx="240">
                  <c:v>31.051592999999986</c:v>
                </c:pt>
                <c:pt idx="241">
                  <c:v>31.051592999999986</c:v>
                </c:pt>
                <c:pt idx="242">
                  <c:v>31.051592999999986</c:v>
                </c:pt>
                <c:pt idx="243">
                  <c:v>31.051592999999986</c:v>
                </c:pt>
                <c:pt idx="244">
                  <c:v>31.051592999999986</c:v>
                </c:pt>
                <c:pt idx="245">
                  <c:v>31.051592999999986</c:v>
                </c:pt>
                <c:pt idx="246">
                  <c:v>31.051592999999986</c:v>
                </c:pt>
                <c:pt idx="247">
                  <c:v>31.051592999999986</c:v>
                </c:pt>
                <c:pt idx="248">
                  <c:v>31.051592999999986</c:v>
                </c:pt>
                <c:pt idx="249">
                  <c:v>31.051592999999986</c:v>
                </c:pt>
                <c:pt idx="250">
                  <c:v>31.051592999999986</c:v>
                </c:pt>
                <c:pt idx="251">
                  <c:v>31.051592999999986</c:v>
                </c:pt>
                <c:pt idx="252">
                  <c:v>31.051592999999986</c:v>
                </c:pt>
                <c:pt idx="253">
                  <c:v>31.051592999999986</c:v>
                </c:pt>
                <c:pt idx="254">
                  <c:v>31.051592999999986</c:v>
                </c:pt>
                <c:pt idx="255">
                  <c:v>31.051592999999986</c:v>
                </c:pt>
                <c:pt idx="256">
                  <c:v>31.051592999999986</c:v>
                </c:pt>
                <c:pt idx="257">
                  <c:v>31.051592999999986</c:v>
                </c:pt>
                <c:pt idx="258">
                  <c:v>31.051592999999986</c:v>
                </c:pt>
                <c:pt idx="259">
                  <c:v>31.051592999999986</c:v>
                </c:pt>
                <c:pt idx="260">
                  <c:v>31.051592999999986</c:v>
                </c:pt>
                <c:pt idx="261">
                  <c:v>31.051592999999986</c:v>
                </c:pt>
                <c:pt idx="262">
                  <c:v>31.051592999999986</c:v>
                </c:pt>
                <c:pt idx="263">
                  <c:v>31.051592999999986</c:v>
                </c:pt>
                <c:pt idx="264">
                  <c:v>31.051592999999986</c:v>
                </c:pt>
                <c:pt idx="265">
                  <c:v>31.051592999999986</c:v>
                </c:pt>
                <c:pt idx="266">
                  <c:v>31.051592999999986</c:v>
                </c:pt>
                <c:pt idx="267">
                  <c:v>31.051592999999986</c:v>
                </c:pt>
                <c:pt idx="268">
                  <c:v>31.051592999999986</c:v>
                </c:pt>
                <c:pt idx="269">
                  <c:v>31.051592999999986</c:v>
                </c:pt>
                <c:pt idx="270">
                  <c:v>31.051592999999986</c:v>
                </c:pt>
                <c:pt idx="271">
                  <c:v>31.051592999999986</c:v>
                </c:pt>
                <c:pt idx="272">
                  <c:v>31.051592999999986</c:v>
                </c:pt>
                <c:pt idx="273">
                  <c:v>31.051592999999986</c:v>
                </c:pt>
                <c:pt idx="274">
                  <c:v>31.051592999999986</c:v>
                </c:pt>
                <c:pt idx="275">
                  <c:v>31.051592999999986</c:v>
                </c:pt>
                <c:pt idx="276">
                  <c:v>31.051592999999986</c:v>
                </c:pt>
                <c:pt idx="277">
                  <c:v>31.051592999999986</c:v>
                </c:pt>
                <c:pt idx="278">
                  <c:v>31.051592999999986</c:v>
                </c:pt>
                <c:pt idx="279">
                  <c:v>31.051592999999986</c:v>
                </c:pt>
                <c:pt idx="280">
                  <c:v>31.051592999999986</c:v>
                </c:pt>
                <c:pt idx="281">
                  <c:v>31.051592999999986</c:v>
                </c:pt>
                <c:pt idx="282">
                  <c:v>31.051592999999986</c:v>
                </c:pt>
                <c:pt idx="283">
                  <c:v>31.051592999999986</c:v>
                </c:pt>
                <c:pt idx="284">
                  <c:v>31.051592999999986</c:v>
                </c:pt>
                <c:pt idx="285">
                  <c:v>31.051592999999986</c:v>
                </c:pt>
                <c:pt idx="286">
                  <c:v>31.051592999999986</c:v>
                </c:pt>
                <c:pt idx="287">
                  <c:v>31.051592999999986</c:v>
                </c:pt>
                <c:pt idx="288">
                  <c:v>31.051592999999986</c:v>
                </c:pt>
                <c:pt idx="289">
                  <c:v>31.051592999999986</c:v>
                </c:pt>
                <c:pt idx="290">
                  <c:v>31.051592999999986</c:v>
                </c:pt>
                <c:pt idx="291">
                  <c:v>31.051592999999986</c:v>
                </c:pt>
                <c:pt idx="292">
                  <c:v>31.051592999999986</c:v>
                </c:pt>
                <c:pt idx="293">
                  <c:v>31.051592999999986</c:v>
                </c:pt>
                <c:pt idx="294">
                  <c:v>31.051592999999986</c:v>
                </c:pt>
                <c:pt idx="295">
                  <c:v>31.051592999999986</c:v>
                </c:pt>
                <c:pt idx="296">
                  <c:v>31.051592999999986</c:v>
                </c:pt>
                <c:pt idx="297">
                  <c:v>31.051592999999986</c:v>
                </c:pt>
                <c:pt idx="298">
                  <c:v>31.051592999999986</c:v>
                </c:pt>
                <c:pt idx="299">
                  <c:v>31.051592999999986</c:v>
                </c:pt>
                <c:pt idx="300">
                  <c:v>31.051592999999986</c:v>
                </c:pt>
                <c:pt idx="301">
                  <c:v>31.051592999999986</c:v>
                </c:pt>
                <c:pt idx="302">
                  <c:v>31.051592999999986</c:v>
                </c:pt>
                <c:pt idx="303">
                  <c:v>31.051592999999986</c:v>
                </c:pt>
                <c:pt idx="304">
                  <c:v>31.051592999999986</c:v>
                </c:pt>
                <c:pt idx="305">
                  <c:v>31.051592999999986</c:v>
                </c:pt>
                <c:pt idx="306">
                  <c:v>31.051592999999986</c:v>
                </c:pt>
                <c:pt idx="307">
                  <c:v>31.051592999999986</c:v>
                </c:pt>
                <c:pt idx="308">
                  <c:v>31.051592999999986</c:v>
                </c:pt>
                <c:pt idx="309">
                  <c:v>31.051592999999986</c:v>
                </c:pt>
                <c:pt idx="310">
                  <c:v>31.051592999999986</c:v>
                </c:pt>
                <c:pt idx="311">
                  <c:v>31.051592999999986</c:v>
                </c:pt>
                <c:pt idx="312">
                  <c:v>31.051592999999986</c:v>
                </c:pt>
                <c:pt idx="313">
                  <c:v>31.051592999999986</c:v>
                </c:pt>
                <c:pt idx="314">
                  <c:v>31.051592999999986</c:v>
                </c:pt>
                <c:pt idx="315">
                  <c:v>31.051592999999986</c:v>
                </c:pt>
                <c:pt idx="316">
                  <c:v>31.051592999999986</c:v>
                </c:pt>
                <c:pt idx="317">
                  <c:v>31.051592999999986</c:v>
                </c:pt>
                <c:pt idx="318">
                  <c:v>31.051592999999986</c:v>
                </c:pt>
                <c:pt idx="319">
                  <c:v>31.051592999999986</c:v>
                </c:pt>
                <c:pt idx="320">
                  <c:v>31.051592999999986</c:v>
                </c:pt>
                <c:pt idx="321">
                  <c:v>31.051592999999986</c:v>
                </c:pt>
                <c:pt idx="322">
                  <c:v>31.051592999999986</c:v>
                </c:pt>
                <c:pt idx="323">
                  <c:v>31.051592999999986</c:v>
                </c:pt>
                <c:pt idx="324">
                  <c:v>31.051592999999986</c:v>
                </c:pt>
                <c:pt idx="325">
                  <c:v>31.051592999999986</c:v>
                </c:pt>
                <c:pt idx="326">
                  <c:v>31.051592999999986</c:v>
                </c:pt>
                <c:pt idx="327">
                  <c:v>31.051592999999986</c:v>
                </c:pt>
                <c:pt idx="328">
                  <c:v>31.051592999999986</c:v>
                </c:pt>
                <c:pt idx="329">
                  <c:v>31.051592999999986</c:v>
                </c:pt>
                <c:pt idx="330">
                  <c:v>31.051592999999986</c:v>
                </c:pt>
                <c:pt idx="331">
                  <c:v>31.051592999999986</c:v>
                </c:pt>
                <c:pt idx="332">
                  <c:v>31.051592999999986</c:v>
                </c:pt>
                <c:pt idx="333">
                  <c:v>31.051592999999986</c:v>
                </c:pt>
                <c:pt idx="334">
                  <c:v>31.051592999999986</c:v>
                </c:pt>
                <c:pt idx="335">
                  <c:v>31.051592999999986</c:v>
                </c:pt>
                <c:pt idx="336">
                  <c:v>31.051592999999986</c:v>
                </c:pt>
                <c:pt idx="337">
                  <c:v>31.051592999999986</c:v>
                </c:pt>
                <c:pt idx="338">
                  <c:v>31.051592999999986</c:v>
                </c:pt>
                <c:pt idx="339">
                  <c:v>31.051592999999986</c:v>
                </c:pt>
                <c:pt idx="340">
                  <c:v>31.051592999999986</c:v>
                </c:pt>
                <c:pt idx="341">
                  <c:v>31.051592999999986</c:v>
                </c:pt>
                <c:pt idx="342">
                  <c:v>31.051592999999986</c:v>
                </c:pt>
                <c:pt idx="343">
                  <c:v>31.051592999999986</c:v>
                </c:pt>
                <c:pt idx="344">
                  <c:v>31.051592999999986</c:v>
                </c:pt>
                <c:pt idx="345">
                  <c:v>31.051592999999986</c:v>
                </c:pt>
                <c:pt idx="346">
                  <c:v>31.051592999999986</c:v>
                </c:pt>
                <c:pt idx="347">
                  <c:v>31.051592999999986</c:v>
                </c:pt>
                <c:pt idx="348">
                  <c:v>31.051592999999986</c:v>
                </c:pt>
                <c:pt idx="349">
                  <c:v>31.051592999999986</c:v>
                </c:pt>
                <c:pt idx="350">
                  <c:v>31.051592999999986</c:v>
                </c:pt>
                <c:pt idx="351">
                  <c:v>31.051592999999986</c:v>
                </c:pt>
                <c:pt idx="352">
                  <c:v>31.051592999999986</c:v>
                </c:pt>
                <c:pt idx="353">
                  <c:v>31.051592999999986</c:v>
                </c:pt>
                <c:pt idx="354">
                  <c:v>31.051592999999986</c:v>
                </c:pt>
                <c:pt idx="355">
                  <c:v>31.051592999999986</c:v>
                </c:pt>
                <c:pt idx="356">
                  <c:v>31.051592999999986</c:v>
                </c:pt>
                <c:pt idx="357">
                  <c:v>31.051592999999986</c:v>
                </c:pt>
                <c:pt idx="358">
                  <c:v>31.051592999999986</c:v>
                </c:pt>
                <c:pt idx="359">
                  <c:v>31.051592999999986</c:v>
                </c:pt>
                <c:pt idx="360">
                  <c:v>31.051592999999986</c:v>
                </c:pt>
                <c:pt idx="361">
                  <c:v>31.051592999999986</c:v>
                </c:pt>
                <c:pt idx="362">
                  <c:v>31.051592999999986</c:v>
                </c:pt>
                <c:pt idx="363">
                  <c:v>31.051592999999986</c:v>
                </c:pt>
                <c:pt idx="364">
                  <c:v>31.051592999999986</c:v>
                </c:pt>
                <c:pt idx="365">
                  <c:v>31.051592999999986</c:v>
                </c:pt>
                <c:pt idx="366">
                  <c:v>31.051592999999986</c:v>
                </c:pt>
                <c:pt idx="367">
                  <c:v>31.051592999999986</c:v>
                </c:pt>
                <c:pt idx="368">
                  <c:v>31.051592999999986</c:v>
                </c:pt>
                <c:pt idx="369">
                  <c:v>31.051592999999986</c:v>
                </c:pt>
                <c:pt idx="370">
                  <c:v>31.051592999999986</c:v>
                </c:pt>
                <c:pt idx="371">
                  <c:v>31.051592999999986</c:v>
                </c:pt>
                <c:pt idx="372">
                  <c:v>31.051592999999986</c:v>
                </c:pt>
                <c:pt idx="373">
                  <c:v>31.051592999999986</c:v>
                </c:pt>
                <c:pt idx="374">
                  <c:v>31.051592999999986</c:v>
                </c:pt>
                <c:pt idx="375">
                  <c:v>31.051592999999986</c:v>
                </c:pt>
                <c:pt idx="376">
                  <c:v>31.051592999999986</c:v>
                </c:pt>
                <c:pt idx="377">
                  <c:v>31.051592999999986</c:v>
                </c:pt>
                <c:pt idx="378">
                  <c:v>31.051592999999986</c:v>
                </c:pt>
                <c:pt idx="379">
                  <c:v>31.051592999999986</c:v>
                </c:pt>
                <c:pt idx="380">
                  <c:v>31.051592999999986</c:v>
                </c:pt>
                <c:pt idx="381">
                  <c:v>31.051592999999986</c:v>
                </c:pt>
                <c:pt idx="382">
                  <c:v>31.051592999999986</c:v>
                </c:pt>
                <c:pt idx="383">
                  <c:v>31.051592999999986</c:v>
                </c:pt>
                <c:pt idx="384">
                  <c:v>31.051592999999986</c:v>
                </c:pt>
                <c:pt idx="385">
                  <c:v>31.051592999999986</c:v>
                </c:pt>
                <c:pt idx="386">
                  <c:v>31.051592999999986</c:v>
                </c:pt>
                <c:pt idx="387">
                  <c:v>31.051592999999986</c:v>
                </c:pt>
                <c:pt idx="388">
                  <c:v>31.051592999999986</c:v>
                </c:pt>
                <c:pt idx="389">
                  <c:v>31.051592999999986</c:v>
                </c:pt>
                <c:pt idx="390">
                  <c:v>31.051592999999986</c:v>
                </c:pt>
                <c:pt idx="391">
                  <c:v>31.051592999999986</c:v>
                </c:pt>
                <c:pt idx="392">
                  <c:v>31.051592999999986</c:v>
                </c:pt>
                <c:pt idx="393">
                  <c:v>31.051592999999986</c:v>
                </c:pt>
                <c:pt idx="394">
                  <c:v>31.051592999999986</c:v>
                </c:pt>
                <c:pt idx="395">
                  <c:v>31.051592999999986</c:v>
                </c:pt>
                <c:pt idx="396">
                  <c:v>31.051592999999986</c:v>
                </c:pt>
                <c:pt idx="397">
                  <c:v>31.051592999999986</c:v>
                </c:pt>
                <c:pt idx="398">
                  <c:v>31.051592999999986</c:v>
                </c:pt>
                <c:pt idx="399">
                  <c:v>31.051592999999986</c:v>
                </c:pt>
                <c:pt idx="400">
                  <c:v>31.051592999999986</c:v>
                </c:pt>
                <c:pt idx="401">
                  <c:v>31.051592999999986</c:v>
                </c:pt>
                <c:pt idx="402">
                  <c:v>31.051592999999986</c:v>
                </c:pt>
                <c:pt idx="403">
                  <c:v>31.051592999999986</c:v>
                </c:pt>
                <c:pt idx="404">
                  <c:v>31.051592999999986</c:v>
                </c:pt>
                <c:pt idx="405">
                  <c:v>31.051592999999986</c:v>
                </c:pt>
                <c:pt idx="406">
                  <c:v>31.051592999999986</c:v>
                </c:pt>
                <c:pt idx="407">
                  <c:v>31.051592999999986</c:v>
                </c:pt>
                <c:pt idx="408">
                  <c:v>31.051592999999986</c:v>
                </c:pt>
                <c:pt idx="409">
                  <c:v>31.051592999999986</c:v>
                </c:pt>
                <c:pt idx="410">
                  <c:v>31.051592999999986</c:v>
                </c:pt>
                <c:pt idx="411">
                  <c:v>31.051592999999986</c:v>
                </c:pt>
                <c:pt idx="412">
                  <c:v>31.051592999999986</c:v>
                </c:pt>
                <c:pt idx="413">
                  <c:v>31.051592999999986</c:v>
                </c:pt>
                <c:pt idx="414">
                  <c:v>31.051592999999986</c:v>
                </c:pt>
                <c:pt idx="415">
                  <c:v>31.051592999999986</c:v>
                </c:pt>
                <c:pt idx="416">
                  <c:v>31.051592999999986</c:v>
                </c:pt>
                <c:pt idx="417">
                  <c:v>31.051592999999986</c:v>
                </c:pt>
                <c:pt idx="418">
                  <c:v>31.051592999999986</c:v>
                </c:pt>
                <c:pt idx="419">
                  <c:v>31.051592999999986</c:v>
                </c:pt>
                <c:pt idx="420">
                  <c:v>31.051592999999986</c:v>
                </c:pt>
                <c:pt idx="421">
                  <c:v>31.051592999999986</c:v>
                </c:pt>
                <c:pt idx="422">
                  <c:v>31.051592999999986</c:v>
                </c:pt>
                <c:pt idx="423">
                  <c:v>31.051592999999986</c:v>
                </c:pt>
                <c:pt idx="424">
                  <c:v>31.051592999999986</c:v>
                </c:pt>
                <c:pt idx="425">
                  <c:v>31.051592999999986</c:v>
                </c:pt>
                <c:pt idx="426">
                  <c:v>31.051592999999986</c:v>
                </c:pt>
                <c:pt idx="427">
                  <c:v>31.051592999999986</c:v>
                </c:pt>
                <c:pt idx="428">
                  <c:v>31.051592999999986</c:v>
                </c:pt>
                <c:pt idx="429">
                  <c:v>31.051592999999986</c:v>
                </c:pt>
                <c:pt idx="430">
                  <c:v>31.051592999999986</c:v>
                </c:pt>
                <c:pt idx="431">
                  <c:v>31.051592999999986</c:v>
                </c:pt>
                <c:pt idx="432">
                  <c:v>31.051592999999986</c:v>
                </c:pt>
                <c:pt idx="433">
                  <c:v>31.051592999999986</c:v>
                </c:pt>
                <c:pt idx="434">
                  <c:v>31.051592999999986</c:v>
                </c:pt>
                <c:pt idx="435">
                  <c:v>31.051592999999986</c:v>
                </c:pt>
                <c:pt idx="436">
                  <c:v>31.051592999999986</c:v>
                </c:pt>
                <c:pt idx="437">
                  <c:v>31.051592999999986</c:v>
                </c:pt>
                <c:pt idx="438">
                  <c:v>31.051592999999986</c:v>
                </c:pt>
                <c:pt idx="439">
                  <c:v>31.051592999999986</c:v>
                </c:pt>
                <c:pt idx="440">
                  <c:v>31.051592999999986</c:v>
                </c:pt>
                <c:pt idx="441">
                  <c:v>31.051592999999986</c:v>
                </c:pt>
                <c:pt idx="442">
                  <c:v>31.051592999999986</c:v>
                </c:pt>
                <c:pt idx="443">
                  <c:v>31.051592999999986</c:v>
                </c:pt>
                <c:pt idx="444">
                  <c:v>31.051592999999986</c:v>
                </c:pt>
                <c:pt idx="445">
                  <c:v>31.051592999999986</c:v>
                </c:pt>
                <c:pt idx="446">
                  <c:v>31.051592999999986</c:v>
                </c:pt>
                <c:pt idx="447">
                  <c:v>31.051592999999986</c:v>
                </c:pt>
                <c:pt idx="448">
                  <c:v>31.051592999999986</c:v>
                </c:pt>
                <c:pt idx="449">
                  <c:v>31.051592999999986</c:v>
                </c:pt>
                <c:pt idx="450">
                  <c:v>31.051592999999986</c:v>
                </c:pt>
                <c:pt idx="451">
                  <c:v>31.051592999999986</c:v>
                </c:pt>
                <c:pt idx="452">
                  <c:v>31.051592999999986</c:v>
                </c:pt>
                <c:pt idx="453">
                  <c:v>31.051592999999986</c:v>
                </c:pt>
                <c:pt idx="454">
                  <c:v>31.051592999999986</c:v>
                </c:pt>
                <c:pt idx="455">
                  <c:v>31.051592999999986</c:v>
                </c:pt>
                <c:pt idx="456">
                  <c:v>31.051592999999986</c:v>
                </c:pt>
                <c:pt idx="457">
                  <c:v>31.051592999999986</c:v>
                </c:pt>
                <c:pt idx="458">
                  <c:v>31.051592999999986</c:v>
                </c:pt>
                <c:pt idx="459">
                  <c:v>31.051592999999986</c:v>
                </c:pt>
                <c:pt idx="460">
                  <c:v>31.051592999999986</c:v>
                </c:pt>
                <c:pt idx="461">
                  <c:v>31.051592999999986</c:v>
                </c:pt>
                <c:pt idx="462">
                  <c:v>31.051592999999986</c:v>
                </c:pt>
                <c:pt idx="463">
                  <c:v>31.051592999999986</c:v>
                </c:pt>
                <c:pt idx="464">
                  <c:v>31.051592999999986</c:v>
                </c:pt>
                <c:pt idx="465">
                  <c:v>31.051592999999986</c:v>
                </c:pt>
                <c:pt idx="466">
                  <c:v>31.051592999999986</c:v>
                </c:pt>
                <c:pt idx="467">
                  <c:v>31.051592999999986</c:v>
                </c:pt>
                <c:pt idx="468">
                  <c:v>31.051592999999986</c:v>
                </c:pt>
                <c:pt idx="469">
                  <c:v>31.051592999999986</c:v>
                </c:pt>
                <c:pt idx="470">
                  <c:v>31.051592999999986</c:v>
                </c:pt>
                <c:pt idx="471">
                  <c:v>31.051592999999986</c:v>
                </c:pt>
                <c:pt idx="472">
                  <c:v>31.051592999999986</c:v>
                </c:pt>
                <c:pt idx="473">
                  <c:v>31.051592999999986</c:v>
                </c:pt>
                <c:pt idx="474">
                  <c:v>31.051592999999986</c:v>
                </c:pt>
                <c:pt idx="475">
                  <c:v>31.051592999999986</c:v>
                </c:pt>
                <c:pt idx="476">
                  <c:v>31.051592999999986</c:v>
                </c:pt>
                <c:pt idx="477">
                  <c:v>31.051592999999986</c:v>
                </c:pt>
                <c:pt idx="478">
                  <c:v>31.051592999999986</c:v>
                </c:pt>
                <c:pt idx="479">
                  <c:v>31.051592999999986</c:v>
                </c:pt>
                <c:pt idx="480">
                  <c:v>31.051592999999986</c:v>
                </c:pt>
                <c:pt idx="481">
                  <c:v>31.051592999999986</c:v>
                </c:pt>
                <c:pt idx="482">
                  <c:v>31.051592999999986</c:v>
                </c:pt>
                <c:pt idx="483">
                  <c:v>31.051592999999986</c:v>
                </c:pt>
                <c:pt idx="484">
                  <c:v>31.051592999999986</c:v>
                </c:pt>
                <c:pt idx="485">
                  <c:v>31.051592999999986</c:v>
                </c:pt>
                <c:pt idx="486">
                  <c:v>31.051592999999986</c:v>
                </c:pt>
                <c:pt idx="487">
                  <c:v>31.051592999999986</c:v>
                </c:pt>
                <c:pt idx="488">
                  <c:v>31.051592999999986</c:v>
                </c:pt>
                <c:pt idx="489">
                  <c:v>31.051592999999986</c:v>
                </c:pt>
                <c:pt idx="490">
                  <c:v>31.051592999999986</c:v>
                </c:pt>
                <c:pt idx="491">
                  <c:v>31.051592999999986</c:v>
                </c:pt>
                <c:pt idx="492">
                  <c:v>31.051592999999986</c:v>
                </c:pt>
                <c:pt idx="493">
                  <c:v>31.051592999999986</c:v>
                </c:pt>
                <c:pt idx="494">
                  <c:v>31.051592999999986</c:v>
                </c:pt>
                <c:pt idx="495">
                  <c:v>31.051592999999986</c:v>
                </c:pt>
                <c:pt idx="496">
                  <c:v>31.051592999999986</c:v>
                </c:pt>
                <c:pt idx="497">
                  <c:v>31.051592999999986</c:v>
                </c:pt>
                <c:pt idx="498">
                  <c:v>31.051592999999986</c:v>
                </c:pt>
                <c:pt idx="499">
                  <c:v>31.051592999999986</c:v>
                </c:pt>
                <c:pt idx="500">
                  <c:v>31.051592999999986</c:v>
                </c:pt>
                <c:pt idx="501">
                  <c:v>31.051592999999986</c:v>
                </c:pt>
                <c:pt idx="502">
                  <c:v>31.051592999999986</c:v>
                </c:pt>
                <c:pt idx="503">
                  <c:v>31.051592999999986</c:v>
                </c:pt>
                <c:pt idx="504">
                  <c:v>31.051592999999986</c:v>
                </c:pt>
                <c:pt idx="505">
                  <c:v>31.051592999999986</c:v>
                </c:pt>
                <c:pt idx="506">
                  <c:v>31.051592999999986</c:v>
                </c:pt>
                <c:pt idx="507">
                  <c:v>31.051592999999986</c:v>
                </c:pt>
                <c:pt idx="508">
                  <c:v>31.051592999999986</c:v>
                </c:pt>
                <c:pt idx="509">
                  <c:v>31.051592999999986</c:v>
                </c:pt>
                <c:pt idx="510">
                  <c:v>31.051592999999986</c:v>
                </c:pt>
                <c:pt idx="511">
                  <c:v>31.051592999999986</c:v>
                </c:pt>
                <c:pt idx="512">
                  <c:v>31.051592999999986</c:v>
                </c:pt>
                <c:pt idx="513">
                  <c:v>31.051592999999986</c:v>
                </c:pt>
                <c:pt idx="514">
                  <c:v>31.051592999999986</c:v>
                </c:pt>
                <c:pt idx="515">
                  <c:v>31.051592999999986</c:v>
                </c:pt>
                <c:pt idx="516">
                  <c:v>31.051592999999986</c:v>
                </c:pt>
                <c:pt idx="517">
                  <c:v>31.051592999999986</c:v>
                </c:pt>
                <c:pt idx="518">
                  <c:v>31.051592999999986</c:v>
                </c:pt>
                <c:pt idx="519">
                  <c:v>31.051592999999986</c:v>
                </c:pt>
                <c:pt idx="520">
                  <c:v>31.051592999999986</c:v>
                </c:pt>
                <c:pt idx="521">
                  <c:v>31.051592999999986</c:v>
                </c:pt>
                <c:pt idx="522">
                  <c:v>31.051592999999986</c:v>
                </c:pt>
                <c:pt idx="523">
                  <c:v>31.051592999999986</c:v>
                </c:pt>
                <c:pt idx="524">
                  <c:v>31.051592999999986</c:v>
                </c:pt>
                <c:pt idx="525">
                  <c:v>31.051592999999986</c:v>
                </c:pt>
                <c:pt idx="526">
                  <c:v>31.051592999999986</c:v>
                </c:pt>
                <c:pt idx="527">
                  <c:v>31.051592999999986</c:v>
                </c:pt>
                <c:pt idx="528">
                  <c:v>31.051592999999986</c:v>
                </c:pt>
                <c:pt idx="529">
                  <c:v>31.051592999999986</c:v>
                </c:pt>
                <c:pt idx="530">
                  <c:v>31.051592999999986</c:v>
                </c:pt>
                <c:pt idx="531">
                  <c:v>31.051592999999986</c:v>
                </c:pt>
                <c:pt idx="532">
                  <c:v>31.051592999999986</c:v>
                </c:pt>
                <c:pt idx="533">
                  <c:v>31.051592999999986</c:v>
                </c:pt>
                <c:pt idx="534">
                  <c:v>31.051592999999986</c:v>
                </c:pt>
                <c:pt idx="535">
                  <c:v>31.051592999999986</c:v>
                </c:pt>
                <c:pt idx="536">
                  <c:v>31.051592999999986</c:v>
                </c:pt>
                <c:pt idx="537">
                  <c:v>31.051592999999986</c:v>
                </c:pt>
                <c:pt idx="538">
                  <c:v>31.051592999999986</c:v>
                </c:pt>
                <c:pt idx="539">
                  <c:v>31.051592999999986</c:v>
                </c:pt>
                <c:pt idx="540">
                  <c:v>31.051592999999986</c:v>
                </c:pt>
                <c:pt idx="541">
                  <c:v>31.051592999999986</c:v>
                </c:pt>
                <c:pt idx="542">
                  <c:v>31.051592999999986</c:v>
                </c:pt>
                <c:pt idx="543">
                  <c:v>31.051592999999986</c:v>
                </c:pt>
                <c:pt idx="544">
                  <c:v>31.051592999999986</c:v>
                </c:pt>
                <c:pt idx="545">
                  <c:v>31.051592999999986</c:v>
                </c:pt>
                <c:pt idx="546">
                  <c:v>31.051592999999986</c:v>
                </c:pt>
                <c:pt idx="547">
                  <c:v>31.051592999999986</c:v>
                </c:pt>
                <c:pt idx="548">
                  <c:v>31.051592999999986</c:v>
                </c:pt>
                <c:pt idx="549">
                  <c:v>31.051592999999986</c:v>
                </c:pt>
                <c:pt idx="550">
                  <c:v>31.051592999999986</c:v>
                </c:pt>
                <c:pt idx="551">
                  <c:v>31.051592999999986</c:v>
                </c:pt>
                <c:pt idx="552">
                  <c:v>31.051592999999986</c:v>
                </c:pt>
                <c:pt idx="553">
                  <c:v>31.051592999999986</c:v>
                </c:pt>
                <c:pt idx="554">
                  <c:v>31.051592999999986</c:v>
                </c:pt>
                <c:pt idx="555">
                  <c:v>31.051592999999986</c:v>
                </c:pt>
                <c:pt idx="556">
                  <c:v>31.051592999999986</c:v>
                </c:pt>
                <c:pt idx="557">
                  <c:v>31.051592999999986</c:v>
                </c:pt>
                <c:pt idx="558">
                  <c:v>31.051592999999986</c:v>
                </c:pt>
                <c:pt idx="559">
                  <c:v>31.051592999999986</c:v>
                </c:pt>
                <c:pt idx="560">
                  <c:v>31.051592999999986</c:v>
                </c:pt>
                <c:pt idx="561">
                  <c:v>31.051592999999986</c:v>
                </c:pt>
                <c:pt idx="562">
                  <c:v>31.051592999999986</c:v>
                </c:pt>
                <c:pt idx="563">
                  <c:v>31.051592999999986</c:v>
                </c:pt>
                <c:pt idx="564">
                  <c:v>31.051592999999986</c:v>
                </c:pt>
                <c:pt idx="565">
                  <c:v>31.051592999999986</c:v>
                </c:pt>
                <c:pt idx="566">
                  <c:v>31.051592999999986</c:v>
                </c:pt>
                <c:pt idx="567">
                  <c:v>31.051592999999986</c:v>
                </c:pt>
                <c:pt idx="568">
                  <c:v>31.051592999999986</c:v>
                </c:pt>
                <c:pt idx="569">
                  <c:v>31.051592999999986</c:v>
                </c:pt>
                <c:pt idx="570">
                  <c:v>31.051592999999986</c:v>
                </c:pt>
                <c:pt idx="571">
                  <c:v>31.051592999999986</c:v>
                </c:pt>
                <c:pt idx="572">
                  <c:v>31.051592999999986</c:v>
                </c:pt>
                <c:pt idx="573">
                  <c:v>31.051592999999986</c:v>
                </c:pt>
                <c:pt idx="574">
                  <c:v>31.051592999999986</c:v>
                </c:pt>
                <c:pt idx="575">
                  <c:v>31.051592999999986</c:v>
                </c:pt>
                <c:pt idx="576">
                  <c:v>31.051592999999986</c:v>
                </c:pt>
                <c:pt idx="577">
                  <c:v>31.051592999999986</c:v>
                </c:pt>
                <c:pt idx="578">
                  <c:v>31.051592999999986</c:v>
                </c:pt>
                <c:pt idx="579">
                  <c:v>31.051592999999986</c:v>
                </c:pt>
                <c:pt idx="580">
                  <c:v>31.051592999999986</c:v>
                </c:pt>
                <c:pt idx="581">
                  <c:v>31.051592999999986</c:v>
                </c:pt>
                <c:pt idx="582">
                  <c:v>31.051592999999986</c:v>
                </c:pt>
                <c:pt idx="583">
                  <c:v>31.051592999999986</c:v>
                </c:pt>
                <c:pt idx="584">
                  <c:v>31.051592999999986</c:v>
                </c:pt>
                <c:pt idx="585">
                  <c:v>31.051592999999986</c:v>
                </c:pt>
                <c:pt idx="586">
                  <c:v>31.051592999999986</c:v>
                </c:pt>
                <c:pt idx="587">
                  <c:v>31.051592999999986</c:v>
                </c:pt>
                <c:pt idx="588">
                  <c:v>31.051592999999986</c:v>
                </c:pt>
                <c:pt idx="589">
                  <c:v>31.051592999999986</c:v>
                </c:pt>
                <c:pt idx="590">
                  <c:v>31.051592999999986</c:v>
                </c:pt>
                <c:pt idx="591">
                  <c:v>31.051592999999986</c:v>
                </c:pt>
                <c:pt idx="592">
                  <c:v>31.051592999999986</c:v>
                </c:pt>
                <c:pt idx="593">
                  <c:v>31.051592999999986</c:v>
                </c:pt>
                <c:pt idx="594">
                  <c:v>31.051592999999986</c:v>
                </c:pt>
                <c:pt idx="595">
                  <c:v>31.051592999999986</c:v>
                </c:pt>
                <c:pt idx="596">
                  <c:v>31.051592999999986</c:v>
                </c:pt>
                <c:pt idx="597">
                  <c:v>31.051592999999986</c:v>
                </c:pt>
                <c:pt idx="598">
                  <c:v>31.051592999999986</c:v>
                </c:pt>
                <c:pt idx="599">
                  <c:v>31.051592999999986</c:v>
                </c:pt>
                <c:pt idx="600">
                  <c:v>31.051592999999986</c:v>
                </c:pt>
                <c:pt idx="601">
                  <c:v>31.051592999999986</c:v>
                </c:pt>
                <c:pt idx="602">
                  <c:v>31.051592999999986</c:v>
                </c:pt>
                <c:pt idx="603">
                  <c:v>31.051592999999986</c:v>
                </c:pt>
                <c:pt idx="604">
                  <c:v>31.051592999999986</c:v>
                </c:pt>
                <c:pt idx="605">
                  <c:v>31.051592999999986</c:v>
                </c:pt>
                <c:pt idx="606">
                  <c:v>31.051592999999986</c:v>
                </c:pt>
                <c:pt idx="607">
                  <c:v>31.051592999999986</c:v>
                </c:pt>
                <c:pt idx="608">
                  <c:v>31.051592999999986</c:v>
                </c:pt>
                <c:pt idx="609">
                  <c:v>31.051592999999986</c:v>
                </c:pt>
                <c:pt idx="610">
                  <c:v>31.051592999999986</c:v>
                </c:pt>
                <c:pt idx="611">
                  <c:v>31.051592999999986</c:v>
                </c:pt>
                <c:pt idx="612">
                  <c:v>31.051592999999986</c:v>
                </c:pt>
                <c:pt idx="613">
                  <c:v>31.051592999999986</c:v>
                </c:pt>
                <c:pt idx="614">
                  <c:v>31.051592999999986</c:v>
                </c:pt>
                <c:pt idx="615">
                  <c:v>31.051592999999986</c:v>
                </c:pt>
                <c:pt idx="616">
                  <c:v>31.051592999999986</c:v>
                </c:pt>
                <c:pt idx="617">
                  <c:v>31.051592999999986</c:v>
                </c:pt>
                <c:pt idx="618">
                  <c:v>31.051592999999986</c:v>
                </c:pt>
                <c:pt idx="619">
                  <c:v>31.051592999999986</c:v>
                </c:pt>
                <c:pt idx="620">
                  <c:v>31.051592999999986</c:v>
                </c:pt>
                <c:pt idx="621">
                  <c:v>31.051592999999986</c:v>
                </c:pt>
                <c:pt idx="622">
                  <c:v>31.051592999999986</c:v>
                </c:pt>
                <c:pt idx="623">
                  <c:v>31.051592999999986</c:v>
                </c:pt>
                <c:pt idx="624">
                  <c:v>31.051592999999986</c:v>
                </c:pt>
                <c:pt idx="625">
                  <c:v>31.051592999999986</c:v>
                </c:pt>
                <c:pt idx="626">
                  <c:v>31.051592999999986</c:v>
                </c:pt>
                <c:pt idx="627">
                  <c:v>31.051592999999986</c:v>
                </c:pt>
                <c:pt idx="628">
                  <c:v>31.051592999999986</c:v>
                </c:pt>
                <c:pt idx="629">
                  <c:v>31.051592999999986</c:v>
                </c:pt>
                <c:pt idx="630">
                  <c:v>31.051592999999986</c:v>
                </c:pt>
                <c:pt idx="631">
                  <c:v>31.051592999999986</c:v>
                </c:pt>
                <c:pt idx="632">
                  <c:v>31.051592999999986</c:v>
                </c:pt>
                <c:pt idx="633">
                  <c:v>31.051592999999986</c:v>
                </c:pt>
                <c:pt idx="634">
                  <c:v>31.051592999999986</c:v>
                </c:pt>
                <c:pt idx="635">
                  <c:v>31.051592999999986</c:v>
                </c:pt>
                <c:pt idx="636">
                  <c:v>31.051592999999986</c:v>
                </c:pt>
                <c:pt idx="637">
                  <c:v>31.051592999999986</c:v>
                </c:pt>
                <c:pt idx="638">
                  <c:v>31.051592999999986</c:v>
                </c:pt>
                <c:pt idx="639">
                  <c:v>31.051592999999986</c:v>
                </c:pt>
                <c:pt idx="640">
                  <c:v>31.051592999999986</c:v>
                </c:pt>
                <c:pt idx="641">
                  <c:v>31.051592999999986</c:v>
                </c:pt>
                <c:pt idx="642">
                  <c:v>31.051592999999986</c:v>
                </c:pt>
                <c:pt idx="643">
                  <c:v>31.051592999999986</c:v>
                </c:pt>
                <c:pt idx="644">
                  <c:v>31.051592999999986</c:v>
                </c:pt>
                <c:pt idx="645">
                  <c:v>31.051592999999986</c:v>
                </c:pt>
                <c:pt idx="646">
                  <c:v>31.051592999999986</c:v>
                </c:pt>
                <c:pt idx="647">
                  <c:v>31.051592999999986</c:v>
                </c:pt>
                <c:pt idx="648">
                  <c:v>31.051592999999986</c:v>
                </c:pt>
                <c:pt idx="649">
                  <c:v>31.051592999999986</c:v>
                </c:pt>
                <c:pt idx="650">
                  <c:v>31.051592999999986</c:v>
                </c:pt>
                <c:pt idx="651">
                  <c:v>31.051592999999986</c:v>
                </c:pt>
                <c:pt idx="652">
                  <c:v>31.051592999999986</c:v>
                </c:pt>
                <c:pt idx="653">
                  <c:v>31.051592999999986</c:v>
                </c:pt>
                <c:pt idx="654">
                  <c:v>31.051592999999986</c:v>
                </c:pt>
                <c:pt idx="655">
                  <c:v>31.051592999999986</c:v>
                </c:pt>
                <c:pt idx="656">
                  <c:v>31.051592999999986</c:v>
                </c:pt>
                <c:pt idx="657">
                  <c:v>31.051592999999986</c:v>
                </c:pt>
                <c:pt idx="658">
                  <c:v>31.051592999999986</c:v>
                </c:pt>
                <c:pt idx="659">
                  <c:v>31.051592999999986</c:v>
                </c:pt>
                <c:pt idx="660">
                  <c:v>31.051592999999986</c:v>
                </c:pt>
                <c:pt idx="661">
                  <c:v>31.051592999999986</c:v>
                </c:pt>
                <c:pt idx="662">
                  <c:v>31.051592999999986</c:v>
                </c:pt>
                <c:pt idx="663">
                  <c:v>31.051592999999986</c:v>
                </c:pt>
                <c:pt idx="664">
                  <c:v>31.051592999999986</c:v>
                </c:pt>
                <c:pt idx="665">
                  <c:v>31.051592999999986</c:v>
                </c:pt>
                <c:pt idx="666">
                  <c:v>31.051592999999986</c:v>
                </c:pt>
                <c:pt idx="667">
                  <c:v>31.051592999999986</c:v>
                </c:pt>
                <c:pt idx="668">
                  <c:v>31.051592999999986</c:v>
                </c:pt>
                <c:pt idx="669">
                  <c:v>31.051592999999986</c:v>
                </c:pt>
                <c:pt idx="670">
                  <c:v>31.051592999999986</c:v>
                </c:pt>
                <c:pt idx="671">
                  <c:v>31.051592999999986</c:v>
                </c:pt>
                <c:pt idx="672">
                  <c:v>31.051592999999986</c:v>
                </c:pt>
                <c:pt idx="673">
                  <c:v>31.051592999999986</c:v>
                </c:pt>
                <c:pt idx="674">
                  <c:v>31.051592999999986</c:v>
                </c:pt>
                <c:pt idx="675">
                  <c:v>31.051592999999986</c:v>
                </c:pt>
                <c:pt idx="676">
                  <c:v>31.051592999999986</c:v>
                </c:pt>
                <c:pt idx="677">
                  <c:v>31.051592999999986</c:v>
                </c:pt>
                <c:pt idx="678">
                  <c:v>31.051592999999986</c:v>
                </c:pt>
                <c:pt idx="679">
                  <c:v>31.051592999999986</c:v>
                </c:pt>
                <c:pt idx="680">
                  <c:v>31.051592999999986</c:v>
                </c:pt>
                <c:pt idx="681">
                  <c:v>31.051592999999986</c:v>
                </c:pt>
                <c:pt idx="682">
                  <c:v>31.051592999999986</c:v>
                </c:pt>
                <c:pt idx="683">
                  <c:v>31.051592999999986</c:v>
                </c:pt>
                <c:pt idx="684">
                  <c:v>31.051592999999986</c:v>
                </c:pt>
                <c:pt idx="685">
                  <c:v>31.051592999999986</c:v>
                </c:pt>
                <c:pt idx="686">
                  <c:v>31.051592999999986</c:v>
                </c:pt>
                <c:pt idx="687">
                  <c:v>31.051592999999986</c:v>
                </c:pt>
                <c:pt idx="688">
                  <c:v>31.051592999999986</c:v>
                </c:pt>
                <c:pt idx="689">
                  <c:v>31.051592999999986</c:v>
                </c:pt>
                <c:pt idx="690">
                  <c:v>31.051592999999986</c:v>
                </c:pt>
                <c:pt idx="691">
                  <c:v>31.051592999999986</c:v>
                </c:pt>
                <c:pt idx="692">
                  <c:v>31.051592999999986</c:v>
                </c:pt>
                <c:pt idx="693">
                  <c:v>31.051592999999986</c:v>
                </c:pt>
                <c:pt idx="694">
                  <c:v>31.051592999999986</c:v>
                </c:pt>
                <c:pt idx="695">
                  <c:v>31.051592999999986</c:v>
                </c:pt>
                <c:pt idx="696">
                  <c:v>31.051592999999986</c:v>
                </c:pt>
                <c:pt idx="697">
                  <c:v>31.051592999999986</c:v>
                </c:pt>
                <c:pt idx="698">
                  <c:v>31.051592999999986</c:v>
                </c:pt>
                <c:pt idx="699">
                  <c:v>31.051592999999986</c:v>
                </c:pt>
                <c:pt idx="700">
                  <c:v>31.051592999999986</c:v>
                </c:pt>
                <c:pt idx="701">
                  <c:v>31.051592999999986</c:v>
                </c:pt>
                <c:pt idx="702">
                  <c:v>31.051592999999986</c:v>
                </c:pt>
                <c:pt idx="703">
                  <c:v>31.051592999999986</c:v>
                </c:pt>
                <c:pt idx="704">
                  <c:v>31.051592999999986</c:v>
                </c:pt>
                <c:pt idx="705">
                  <c:v>31.051592999999986</c:v>
                </c:pt>
                <c:pt idx="706">
                  <c:v>31.051592999999986</c:v>
                </c:pt>
                <c:pt idx="707">
                  <c:v>31.051592999999986</c:v>
                </c:pt>
                <c:pt idx="708">
                  <c:v>31.051592999999986</c:v>
                </c:pt>
                <c:pt idx="709">
                  <c:v>31.051592999999986</c:v>
                </c:pt>
                <c:pt idx="710">
                  <c:v>31.051592999999986</c:v>
                </c:pt>
                <c:pt idx="711">
                  <c:v>31.051592999999986</c:v>
                </c:pt>
                <c:pt idx="712">
                  <c:v>31.051592999999986</c:v>
                </c:pt>
                <c:pt idx="713">
                  <c:v>31.051592999999986</c:v>
                </c:pt>
                <c:pt idx="714">
                  <c:v>31.051592999999986</c:v>
                </c:pt>
                <c:pt idx="715">
                  <c:v>31.051592999999986</c:v>
                </c:pt>
                <c:pt idx="716">
                  <c:v>31.051592999999986</c:v>
                </c:pt>
                <c:pt idx="717">
                  <c:v>31.051592999999986</c:v>
                </c:pt>
                <c:pt idx="718">
                  <c:v>31.051592999999986</c:v>
                </c:pt>
                <c:pt idx="719">
                  <c:v>31.051592999999986</c:v>
                </c:pt>
                <c:pt idx="720">
                  <c:v>31.051592999999986</c:v>
                </c:pt>
                <c:pt idx="721">
                  <c:v>31.051592999999986</c:v>
                </c:pt>
                <c:pt idx="722">
                  <c:v>31.051592999999986</c:v>
                </c:pt>
                <c:pt idx="723">
                  <c:v>31.051592999999986</c:v>
                </c:pt>
                <c:pt idx="724">
                  <c:v>31.051592999999986</c:v>
                </c:pt>
                <c:pt idx="725">
                  <c:v>31.051592999999986</c:v>
                </c:pt>
                <c:pt idx="726">
                  <c:v>31.051592999999986</c:v>
                </c:pt>
                <c:pt idx="727">
                  <c:v>31.051592999999986</c:v>
                </c:pt>
                <c:pt idx="728">
                  <c:v>31.051592999999986</c:v>
                </c:pt>
                <c:pt idx="729">
                  <c:v>31.051592999999986</c:v>
                </c:pt>
                <c:pt idx="730">
                  <c:v>31.051592999999986</c:v>
                </c:pt>
                <c:pt idx="731">
                  <c:v>31.051592999999986</c:v>
                </c:pt>
                <c:pt idx="732">
                  <c:v>31.051592999999986</c:v>
                </c:pt>
                <c:pt idx="733">
                  <c:v>31.051592999999986</c:v>
                </c:pt>
                <c:pt idx="734">
                  <c:v>31.051592999999986</c:v>
                </c:pt>
                <c:pt idx="735">
                  <c:v>31.051592999999986</c:v>
                </c:pt>
                <c:pt idx="736">
                  <c:v>31.051592999999986</c:v>
                </c:pt>
                <c:pt idx="737">
                  <c:v>31.051592999999986</c:v>
                </c:pt>
                <c:pt idx="738">
                  <c:v>31.051592999999986</c:v>
                </c:pt>
                <c:pt idx="739">
                  <c:v>31.051592999999986</c:v>
                </c:pt>
                <c:pt idx="740">
                  <c:v>31.051592999999986</c:v>
                </c:pt>
                <c:pt idx="741">
                  <c:v>31.051592999999986</c:v>
                </c:pt>
                <c:pt idx="742">
                  <c:v>31.051592999999986</c:v>
                </c:pt>
                <c:pt idx="743">
                  <c:v>31.051592999999986</c:v>
                </c:pt>
                <c:pt idx="744">
                  <c:v>31.051592999999986</c:v>
                </c:pt>
                <c:pt idx="745">
                  <c:v>31.051592999999986</c:v>
                </c:pt>
                <c:pt idx="746">
                  <c:v>31.051592999999986</c:v>
                </c:pt>
                <c:pt idx="747">
                  <c:v>31.051592999999986</c:v>
                </c:pt>
                <c:pt idx="748">
                  <c:v>31.051592999999986</c:v>
                </c:pt>
                <c:pt idx="749">
                  <c:v>31.051592999999986</c:v>
                </c:pt>
                <c:pt idx="750">
                  <c:v>31.051592999999986</c:v>
                </c:pt>
                <c:pt idx="751">
                  <c:v>31.051592999999986</c:v>
                </c:pt>
                <c:pt idx="752">
                  <c:v>31.051592999999986</c:v>
                </c:pt>
                <c:pt idx="753">
                  <c:v>31.051592999999986</c:v>
                </c:pt>
                <c:pt idx="754">
                  <c:v>31.051592999999986</c:v>
                </c:pt>
                <c:pt idx="755">
                  <c:v>31.051592999999986</c:v>
                </c:pt>
                <c:pt idx="756">
                  <c:v>31.051592999999986</c:v>
                </c:pt>
                <c:pt idx="757">
                  <c:v>31.051592999999986</c:v>
                </c:pt>
                <c:pt idx="758">
                  <c:v>31.051592999999986</c:v>
                </c:pt>
                <c:pt idx="759">
                  <c:v>31.051592999999986</c:v>
                </c:pt>
                <c:pt idx="760">
                  <c:v>31.051592999999986</c:v>
                </c:pt>
                <c:pt idx="761">
                  <c:v>31.051592999999986</c:v>
                </c:pt>
                <c:pt idx="762">
                  <c:v>31.051592999999986</c:v>
                </c:pt>
                <c:pt idx="763">
                  <c:v>31.051592999999986</c:v>
                </c:pt>
                <c:pt idx="764">
                  <c:v>31.051592999999986</c:v>
                </c:pt>
                <c:pt idx="765">
                  <c:v>31.051592999999986</c:v>
                </c:pt>
                <c:pt idx="766">
                  <c:v>31.051592999999986</c:v>
                </c:pt>
                <c:pt idx="767">
                  <c:v>31.051592999999986</c:v>
                </c:pt>
                <c:pt idx="768">
                  <c:v>31.051592999999986</c:v>
                </c:pt>
                <c:pt idx="769">
                  <c:v>31.051592999999986</c:v>
                </c:pt>
                <c:pt idx="770">
                  <c:v>31.051592999999986</c:v>
                </c:pt>
                <c:pt idx="771">
                  <c:v>31.051592999999986</c:v>
                </c:pt>
                <c:pt idx="772">
                  <c:v>31.051592999999986</c:v>
                </c:pt>
                <c:pt idx="773">
                  <c:v>31.051592999999986</c:v>
                </c:pt>
                <c:pt idx="774">
                  <c:v>31.051592999999986</c:v>
                </c:pt>
                <c:pt idx="775">
                  <c:v>31.051592999999986</c:v>
                </c:pt>
                <c:pt idx="776">
                  <c:v>31.051592999999986</c:v>
                </c:pt>
                <c:pt idx="777">
                  <c:v>31.051592999999986</c:v>
                </c:pt>
                <c:pt idx="778">
                  <c:v>31.051592999999986</c:v>
                </c:pt>
                <c:pt idx="779">
                  <c:v>31.051592999999986</c:v>
                </c:pt>
                <c:pt idx="780">
                  <c:v>31.051592999999986</c:v>
                </c:pt>
                <c:pt idx="781">
                  <c:v>31.051592999999986</c:v>
                </c:pt>
                <c:pt idx="782">
                  <c:v>31.051592999999986</c:v>
                </c:pt>
                <c:pt idx="783">
                  <c:v>31.051592999999986</c:v>
                </c:pt>
                <c:pt idx="784">
                  <c:v>31.051592999999986</c:v>
                </c:pt>
                <c:pt idx="785">
                  <c:v>31.051592999999986</c:v>
                </c:pt>
                <c:pt idx="786">
                  <c:v>31.051592999999986</c:v>
                </c:pt>
                <c:pt idx="787">
                  <c:v>31.051592999999986</c:v>
                </c:pt>
                <c:pt idx="788">
                  <c:v>31.051592999999986</c:v>
                </c:pt>
                <c:pt idx="789">
                  <c:v>31.051592999999986</c:v>
                </c:pt>
                <c:pt idx="790">
                  <c:v>31.051592999999986</c:v>
                </c:pt>
                <c:pt idx="791">
                  <c:v>31.051592999999986</c:v>
                </c:pt>
                <c:pt idx="792">
                  <c:v>31.051592999999986</c:v>
                </c:pt>
                <c:pt idx="793">
                  <c:v>31.051592999999986</c:v>
                </c:pt>
                <c:pt idx="794">
                  <c:v>31.051592999999986</c:v>
                </c:pt>
                <c:pt idx="795">
                  <c:v>31.051592999999986</c:v>
                </c:pt>
                <c:pt idx="796">
                  <c:v>31.051592999999986</c:v>
                </c:pt>
                <c:pt idx="797">
                  <c:v>31.051592999999986</c:v>
                </c:pt>
                <c:pt idx="798">
                  <c:v>31.051592999999986</c:v>
                </c:pt>
                <c:pt idx="799">
                  <c:v>31.051592999999986</c:v>
                </c:pt>
                <c:pt idx="800">
                  <c:v>31.051592999999986</c:v>
                </c:pt>
                <c:pt idx="801">
                  <c:v>31.051592999999986</c:v>
                </c:pt>
                <c:pt idx="802">
                  <c:v>31.051592999999986</c:v>
                </c:pt>
                <c:pt idx="803">
                  <c:v>31.051592999999986</c:v>
                </c:pt>
                <c:pt idx="804">
                  <c:v>31.051592999999986</c:v>
                </c:pt>
                <c:pt idx="805">
                  <c:v>31.051592999999986</c:v>
                </c:pt>
                <c:pt idx="806">
                  <c:v>31.051592999999986</c:v>
                </c:pt>
                <c:pt idx="807">
                  <c:v>31.051592999999986</c:v>
                </c:pt>
                <c:pt idx="808">
                  <c:v>31.051592999999986</c:v>
                </c:pt>
                <c:pt idx="809">
                  <c:v>31.051592999999986</c:v>
                </c:pt>
                <c:pt idx="810">
                  <c:v>31.051592999999986</c:v>
                </c:pt>
                <c:pt idx="811">
                  <c:v>31.051592999999986</c:v>
                </c:pt>
                <c:pt idx="812">
                  <c:v>31.051592999999986</c:v>
                </c:pt>
                <c:pt idx="813">
                  <c:v>31.051592999999986</c:v>
                </c:pt>
                <c:pt idx="814">
                  <c:v>31.051592999999986</c:v>
                </c:pt>
                <c:pt idx="815">
                  <c:v>31.051592999999986</c:v>
                </c:pt>
                <c:pt idx="816">
                  <c:v>31.051592999999986</c:v>
                </c:pt>
                <c:pt idx="817">
                  <c:v>31.051592999999986</c:v>
                </c:pt>
                <c:pt idx="818">
                  <c:v>31.051592999999986</c:v>
                </c:pt>
                <c:pt idx="819">
                  <c:v>31.051592999999986</c:v>
                </c:pt>
                <c:pt idx="820">
                  <c:v>31.051592999999986</c:v>
                </c:pt>
                <c:pt idx="821">
                  <c:v>31.051592999999986</c:v>
                </c:pt>
                <c:pt idx="822">
                  <c:v>31.051592999999986</c:v>
                </c:pt>
                <c:pt idx="823">
                  <c:v>31.051592999999986</c:v>
                </c:pt>
                <c:pt idx="824">
                  <c:v>31.051592999999986</c:v>
                </c:pt>
                <c:pt idx="825">
                  <c:v>31.051592999999986</c:v>
                </c:pt>
                <c:pt idx="826">
                  <c:v>31.051592999999986</c:v>
                </c:pt>
                <c:pt idx="827">
                  <c:v>31.051592999999986</c:v>
                </c:pt>
                <c:pt idx="828">
                  <c:v>31.051592999999986</c:v>
                </c:pt>
                <c:pt idx="829">
                  <c:v>31.051592999999986</c:v>
                </c:pt>
                <c:pt idx="830">
                  <c:v>31.051592999999986</c:v>
                </c:pt>
                <c:pt idx="831">
                  <c:v>31.051592999999986</c:v>
                </c:pt>
                <c:pt idx="832">
                  <c:v>31.051592999999986</c:v>
                </c:pt>
                <c:pt idx="833">
                  <c:v>31.051592999999986</c:v>
                </c:pt>
                <c:pt idx="834">
                  <c:v>31.051592999999986</c:v>
                </c:pt>
                <c:pt idx="835">
                  <c:v>31.051592999999986</c:v>
                </c:pt>
                <c:pt idx="836">
                  <c:v>31.051592999999986</c:v>
                </c:pt>
                <c:pt idx="837">
                  <c:v>31.051592999999986</c:v>
                </c:pt>
                <c:pt idx="838">
                  <c:v>31.051592999999986</c:v>
                </c:pt>
                <c:pt idx="839">
                  <c:v>31.051592999999986</c:v>
                </c:pt>
                <c:pt idx="840">
                  <c:v>31.051592999999986</c:v>
                </c:pt>
                <c:pt idx="841">
                  <c:v>31.051592999999986</c:v>
                </c:pt>
                <c:pt idx="842">
                  <c:v>31.051592999999986</c:v>
                </c:pt>
                <c:pt idx="843">
                  <c:v>31.051592999999986</c:v>
                </c:pt>
                <c:pt idx="844">
                  <c:v>31.051592999999986</c:v>
                </c:pt>
                <c:pt idx="845">
                  <c:v>31.051592999999986</c:v>
                </c:pt>
                <c:pt idx="846">
                  <c:v>31.051592999999986</c:v>
                </c:pt>
                <c:pt idx="847">
                  <c:v>31.051592999999986</c:v>
                </c:pt>
                <c:pt idx="848">
                  <c:v>31.051592999999986</c:v>
                </c:pt>
                <c:pt idx="849">
                  <c:v>31.051592999999986</c:v>
                </c:pt>
                <c:pt idx="850">
                  <c:v>31.051592999999986</c:v>
                </c:pt>
                <c:pt idx="851">
                  <c:v>31.051592999999986</c:v>
                </c:pt>
                <c:pt idx="852">
                  <c:v>31.051592999999986</c:v>
                </c:pt>
                <c:pt idx="853">
                  <c:v>31.051592999999986</c:v>
                </c:pt>
                <c:pt idx="854">
                  <c:v>31.051592999999986</c:v>
                </c:pt>
                <c:pt idx="855">
                  <c:v>31.051592999999986</c:v>
                </c:pt>
                <c:pt idx="856">
                  <c:v>31.051592999999986</c:v>
                </c:pt>
                <c:pt idx="857">
                  <c:v>31.051592999999986</c:v>
                </c:pt>
                <c:pt idx="858">
                  <c:v>31.051592999999986</c:v>
                </c:pt>
                <c:pt idx="859">
                  <c:v>31.051592999999986</c:v>
                </c:pt>
                <c:pt idx="860">
                  <c:v>31.051592999999986</c:v>
                </c:pt>
                <c:pt idx="861">
                  <c:v>31.051592999999986</c:v>
                </c:pt>
                <c:pt idx="862">
                  <c:v>31.051592999999986</c:v>
                </c:pt>
                <c:pt idx="863">
                  <c:v>31.051592999999986</c:v>
                </c:pt>
                <c:pt idx="864">
                  <c:v>31.051592999999986</c:v>
                </c:pt>
                <c:pt idx="865">
                  <c:v>31.051592999999986</c:v>
                </c:pt>
                <c:pt idx="866">
                  <c:v>31.051592999999986</c:v>
                </c:pt>
                <c:pt idx="867">
                  <c:v>31.051592999999986</c:v>
                </c:pt>
                <c:pt idx="868">
                  <c:v>31.051592999999986</c:v>
                </c:pt>
                <c:pt idx="869">
                  <c:v>31.051592999999986</c:v>
                </c:pt>
                <c:pt idx="870">
                  <c:v>31.051592999999986</c:v>
                </c:pt>
                <c:pt idx="871">
                  <c:v>31.051592999999986</c:v>
                </c:pt>
                <c:pt idx="872">
                  <c:v>31.051592999999986</c:v>
                </c:pt>
                <c:pt idx="873">
                  <c:v>31.051592999999986</c:v>
                </c:pt>
                <c:pt idx="874">
                  <c:v>31.051592999999986</c:v>
                </c:pt>
                <c:pt idx="875">
                  <c:v>31.051592999999986</c:v>
                </c:pt>
                <c:pt idx="876">
                  <c:v>31.051592999999986</c:v>
                </c:pt>
                <c:pt idx="877">
                  <c:v>31.051592999999986</c:v>
                </c:pt>
                <c:pt idx="878">
                  <c:v>31.051592999999986</c:v>
                </c:pt>
                <c:pt idx="879">
                  <c:v>31.051592999999986</c:v>
                </c:pt>
                <c:pt idx="880">
                  <c:v>31.051592999999986</c:v>
                </c:pt>
                <c:pt idx="881">
                  <c:v>31.051592999999986</c:v>
                </c:pt>
                <c:pt idx="882">
                  <c:v>31.051592999999986</c:v>
                </c:pt>
                <c:pt idx="883">
                  <c:v>31.051592999999986</c:v>
                </c:pt>
                <c:pt idx="884">
                  <c:v>31.051592999999986</c:v>
                </c:pt>
                <c:pt idx="885">
                  <c:v>31.051592999999986</c:v>
                </c:pt>
                <c:pt idx="886">
                  <c:v>31.051592999999986</c:v>
                </c:pt>
                <c:pt idx="887">
                  <c:v>31.051592999999986</c:v>
                </c:pt>
                <c:pt idx="888">
                  <c:v>31.051592999999986</c:v>
                </c:pt>
                <c:pt idx="889">
                  <c:v>31.051592999999986</c:v>
                </c:pt>
                <c:pt idx="890">
                  <c:v>31.051592999999986</c:v>
                </c:pt>
                <c:pt idx="891">
                  <c:v>31.051592999999986</c:v>
                </c:pt>
                <c:pt idx="892">
                  <c:v>31.051592999999986</c:v>
                </c:pt>
                <c:pt idx="893">
                  <c:v>31.051592999999986</c:v>
                </c:pt>
                <c:pt idx="894">
                  <c:v>31.051592999999986</c:v>
                </c:pt>
                <c:pt idx="895">
                  <c:v>31.051592999999986</c:v>
                </c:pt>
                <c:pt idx="896">
                  <c:v>31.051592999999986</c:v>
                </c:pt>
                <c:pt idx="897">
                  <c:v>31.051592999999986</c:v>
                </c:pt>
                <c:pt idx="898">
                  <c:v>31.051592999999986</c:v>
                </c:pt>
                <c:pt idx="899">
                  <c:v>31.051592999999986</c:v>
                </c:pt>
                <c:pt idx="900">
                  <c:v>31.051592999999986</c:v>
                </c:pt>
                <c:pt idx="901">
                  <c:v>31.051592999999986</c:v>
                </c:pt>
                <c:pt idx="902">
                  <c:v>31.051592999999986</c:v>
                </c:pt>
                <c:pt idx="903">
                  <c:v>31.051592999999986</c:v>
                </c:pt>
                <c:pt idx="904">
                  <c:v>31.051592999999986</c:v>
                </c:pt>
                <c:pt idx="905">
                  <c:v>31.051592999999986</c:v>
                </c:pt>
                <c:pt idx="906">
                  <c:v>31.051592999999986</c:v>
                </c:pt>
                <c:pt idx="907">
                  <c:v>31.051592999999986</c:v>
                </c:pt>
                <c:pt idx="908">
                  <c:v>31.051592999999986</c:v>
                </c:pt>
                <c:pt idx="909">
                  <c:v>31.051592999999986</c:v>
                </c:pt>
                <c:pt idx="910">
                  <c:v>31.051592999999986</c:v>
                </c:pt>
                <c:pt idx="911">
                  <c:v>31.051592999999986</c:v>
                </c:pt>
                <c:pt idx="912">
                  <c:v>31.051592999999986</c:v>
                </c:pt>
                <c:pt idx="913">
                  <c:v>31.051592999999986</c:v>
                </c:pt>
                <c:pt idx="914">
                  <c:v>31.051592999999986</c:v>
                </c:pt>
                <c:pt idx="915">
                  <c:v>31.051592999999986</c:v>
                </c:pt>
                <c:pt idx="916">
                  <c:v>31.051592999999986</c:v>
                </c:pt>
                <c:pt idx="917">
                  <c:v>31.051592999999986</c:v>
                </c:pt>
                <c:pt idx="918">
                  <c:v>31.051592999999986</c:v>
                </c:pt>
                <c:pt idx="919">
                  <c:v>31.051592999999986</c:v>
                </c:pt>
                <c:pt idx="920">
                  <c:v>31.051592999999986</c:v>
                </c:pt>
                <c:pt idx="921">
                  <c:v>31.051592999999986</c:v>
                </c:pt>
                <c:pt idx="922">
                  <c:v>31.051592999999986</c:v>
                </c:pt>
                <c:pt idx="923">
                  <c:v>31.051592999999986</c:v>
                </c:pt>
                <c:pt idx="924">
                  <c:v>31.051592999999986</c:v>
                </c:pt>
                <c:pt idx="925">
                  <c:v>31.051592999999986</c:v>
                </c:pt>
                <c:pt idx="926">
                  <c:v>31.051592999999986</c:v>
                </c:pt>
                <c:pt idx="927">
                  <c:v>31.051592999999986</c:v>
                </c:pt>
                <c:pt idx="928">
                  <c:v>31.051592999999986</c:v>
                </c:pt>
                <c:pt idx="929">
                  <c:v>31.051592999999986</c:v>
                </c:pt>
                <c:pt idx="930">
                  <c:v>31.051592999999986</c:v>
                </c:pt>
                <c:pt idx="931">
                  <c:v>31.051592999999986</c:v>
                </c:pt>
                <c:pt idx="932">
                  <c:v>31.051592999999986</c:v>
                </c:pt>
                <c:pt idx="933">
                  <c:v>31.051592999999986</c:v>
                </c:pt>
                <c:pt idx="934">
                  <c:v>31.051592999999986</c:v>
                </c:pt>
                <c:pt idx="935">
                  <c:v>31.051592999999986</c:v>
                </c:pt>
                <c:pt idx="936">
                  <c:v>31.051592999999986</c:v>
                </c:pt>
                <c:pt idx="937">
                  <c:v>31.051592999999986</c:v>
                </c:pt>
                <c:pt idx="938">
                  <c:v>31.051592999999986</c:v>
                </c:pt>
                <c:pt idx="939">
                  <c:v>31.051592999999986</c:v>
                </c:pt>
                <c:pt idx="940">
                  <c:v>31.051592999999986</c:v>
                </c:pt>
                <c:pt idx="941">
                  <c:v>31.051592999999986</c:v>
                </c:pt>
                <c:pt idx="942">
                  <c:v>31.051592999999986</c:v>
                </c:pt>
                <c:pt idx="943">
                  <c:v>31.051592999999986</c:v>
                </c:pt>
                <c:pt idx="944">
                  <c:v>31.051592999999986</c:v>
                </c:pt>
                <c:pt idx="945">
                  <c:v>31.051592999999986</c:v>
                </c:pt>
                <c:pt idx="946">
                  <c:v>31.051592999999986</c:v>
                </c:pt>
                <c:pt idx="947">
                  <c:v>31.051592999999986</c:v>
                </c:pt>
                <c:pt idx="948">
                  <c:v>31.051592999999986</c:v>
                </c:pt>
                <c:pt idx="949">
                  <c:v>31.051592999999986</c:v>
                </c:pt>
                <c:pt idx="950">
                  <c:v>31.051592999999986</c:v>
                </c:pt>
                <c:pt idx="951">
                  <c:v>31.051592999999986</c:v>
                </c:pt>
                <c:pt idx="952">
                  <c:v>31.051592999999986</c:v>
                </c:pt>
                <c:pt idx="953">
                  <c:v>31.051592999999986</c:v>
                </c:pt>
                <c:pt idx="954">
                  <c:v>31.051592999999986</c:v>
                </c:pt>
                <c:pt idx="955">
                  <c:v>31.051592999999986</c:v>
                </c:pt>
                <c:pt idx="956">
                  <c:v>31.051592999999986</c:v>
                </c:pt>
                <c:pt idx="957">
                  <c:v>31.051592999999986</c:v>
                </c:pt>
                <c:pt idx="958">
                  <c:v>31.051592999999986</c:v>
                </c:pt>
                <c:pt idx="959">
                  <c:v>31.051592999999986</c:v>
                </c:pt>
                <c:pt idx="960">
                  <c:v>31.051592999999986</c:v>
                </c:pt>
                <c:pt idx="961">
                  <c:v>31.051592999999986</c:v>
                </c:pt>
                <c:pt idx="962">
                  <c:v>31.051592999999986</c:v>
                </c:pt>
                <c:pt idx="963">
                  <c:v>31.051592999999986</c:v>
                </c:pt>
                <c:pt idx="964">
                  <c:v>31.051592999999986</c:v>
                </c:pt>
                <c:pt idx="965">
                  <c:v>31.051592999999986</c:v>
                </c:pt>
                <c:pt idx="966">
                  <c:v>31.051592999999986</c:v>
                </c:pt>
                <c:pt idx="967">
                  <c:v>31.051592999999986</c:v>
                </c:pt>
                <c:pt idx="968">
                  <c:v>31.051592999999986</c:v>
                </c:pt>
                <c:pt idx="969">
                  <c:v>31.051592999999986</c:v>
                </c:pt>
                <c:pt idx="970">
                  <c:v>31.051592999999986</c:v>
                </c:pt>
                <c:pt idx="971">
                  <c:v>31.051592999999986</c:v>
                </c:pt>
                <c:pt idx="972">
                  <c:v>31.051592999999986</c:v>
                </c:pt>
                <c:pt idx="973">
                  <c:v>31.051592999999986</c:v>
                </c:pt>
                <c:pt idx="974">
                  <c:v>31.051592999999986</c:v>
                </c:pt>
                <c:pt idx="975">
                  <c:v>31.051592999999986</c:v>
                </c:pt>
                <c:pt idx="976">
                  <c:v>31.051592999999986</c:v>
                </c:pt>
                <c:pt idx="977">
                  <c:v>31.051592999999986</c:v>
                </c:pt>
                <c:pt idx="978">
                  <c:v>31.051592999999986</c:v>
                </c:pt>
                <c:pt idx="979">
                  <c:v>31.051592999999986</c:v>
                </c:pt>
                <c:pt idx="980">
                  <c:v>31.051592999999986</c:v>
                </c:pt>
                <c:pt idx="981">
                  <c:v>31.051592999999986</c:v>
                </c:pt>
                <c:pt idx="982">
                  <c:v>31.051592999999986</c:v>
                </c:pt>
                <c:pt idx="983">
                  <c:v>31.051592999999986</c:v>
                </c:pt>
                <c:pt idx="984">
                  <c:v>31.051592999999986</c:v>
                </c:pt>
                <c:pt idx="985">
                  <c:v>31.051592999999986</c:v>
                </c:pt>
                <c:pt idx="986">
                  <c:v>31.051592999999986</c:v>
                </c:pt>
                <c:pt idx="987">
                  <c:v>31.051592999999986</c:v>
                </c:pt>
                <c:pt idx="988">
                  <c:v>31.051592999999986</c:v>
                </c:pt>
                <c:pt idx="989">
                  <c:v>31.051592999999986</c:v>
                </c:pt>
                <c:pt idx="990">
                  <c:v>31.051592999999986</c:v>
                </c:pt>
                <c:pt idx="991">
                  <c:v>31.051592999999986</c:v>
                </c:pt>
                <c:pt idx="992">
                  <c:v>31.051592999999986</c:v>
                </c:pt>
                <c:pt idx="993">
                  <c:v>31.051592999999986</c:v>
                </c:pt>
                <c:pt idx="994">
                  <c:v>31.051592999999986</c:v>
                </c:pt>
                <c:pt idx="995">
                  <c:v>31.051592999999986</c:v>
                </c:pt>
                <c:pt idx="996">
                  <c:v>31.051592999999986</c:v>
                </c:pt>
                <c:pt idx="997">
                  <c:v>31.051592999999986</c:v>
                </c:pt>
                <c:pt idx="998">
                  <c:v>31.051592999999986</c:v>
                </c:pt>
                <c:pt idx="999">
                  <c:v>31.051592999999986</c:v>
                </c:pt>
                <c:pt idx="1000">
                  <c:v>31.051592999999986</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Calculs!$W$4:$W$1004</c:f>
              <c:numCache>
                <c:formatCode>0.00</c:formatCode>
                <c:ptCount val="1001"/>
                <c:pt idx="0">
                  <c:v>54.977281210786032</c:v>
                </c:pt>
                <c:pt idx="1">
                  <c:v>54.91749008360501</c:v>
                </c:pt>
                <c:pt idx="2">
                  <c:v>55.136057213277454</c:v>
                </c:pt>
                <c:pt idx="3">
                  <c:v>55.471951399911532</c:v>
                </c:pt>
                <c:pt idx="4">
                  <c:v>55.763335819535726</c:v>
                </c:pt>
                <c:pt idx="5">
                  <c:v>56.031438880366984</c:v>
                </c:pt>
                <c:pt idx="6">
                  <c:v>56.29769781724405</c:v>
                </c:pt>
                <c:pt idx="7">
                  <c:v>56.562097565055161</c:v>
                </c:pt>
                <c:pt idx="8">
                  <c:v>56.82462329776714</c:v>
                </c:pt>
                <c:pt idx="9">
                  <c:v>57.085260427862572</c:v>
                </c:pt>
                <c:pt idx="10">
                  <c:v>57.343994605753394</c:v>
                </c:pt>
                <c:pt idx="11">
                  <c:v>57.60081171917129</c:v>
                </c:pt>
                <c:pt idx="12">
                  <c:v>57.855697892535396</c:v>
                </c:pt>
                <c:pt idx="13">
                  <c:v>58.108639486297562</c:v>
                </c:pt>
                <c:pt idx="14">
                  <c:v>58.359623096265331</c:v>
                </c:pt>
                <c:pt idx="15">
                  <c:v>58.608635552903664</c:v>
                </c:pt>
                <c:pt idx="16">
                  <c:v>58.855663920615257</c:v>
                </c:pt>
                <c:pt idx="17">
                  <c:v>59.100695496999514</c:v>
                </c:pt>
                <c:pt idx="18">
                  <c:v>59.343717812091526</c:v>
                </c:pt>
                <c:pt idx="19">
                  <c:v>59.584718627580656</c:v>
                </c:pt>
                <c:pt idx="20">
                  <c:v>59.823685936009191</c:v>
                </c:pt>
                <c:pt idx="21">
                  <c:v>60.060607959951525</c:v>
                </c:pt>
                <c:pt idx="22">
                  <c:v>60.295473151174853</c:v>
                </c:pt>
                <c:pt idx="23">
                  <c:v>60.528270189780272</c:v>
                </c:pt>
                <c:pt idx="24">
                  <c:v>60.75898798332625</c:v>
                </c:pt>
                <c:pt idx="25">
                  <c:v>60.987615665933795</c:v>
                </c:pt>
                <c:pt idx="26">
                  <c:v>61.214142597374213</c:v>
                </c:pt>
                <c:pt idx="27">
                  <c:v>61.438558362139489</c:v>
                </c:pt>
                <c:pt idx="28">
                  <c:v>61.660852768495843</c:v>
                </c:pt>
                <c:pt idx="29">
                  <c:v>61.881015847520914</c:v>
                </c:pt>
                <c:pt idx="30">
                  <c:v>62.099037852124667</c:v>
                </c:pt>
                <c:pt idx="31">
                  <c:v>62.314909256054548</c:v>
                </c:pt>
                <c:pt idx="32">
                  <c:v>62.528620752885189</c:v>
                </c:pt>
                <c:pt idx="33">
                  <c:v>62.740163254993291</c:v>
                </c:pt>
                <c:pt idx="34">
                  <c:v>62.949527892517473</c:v>
                </c:pt>
                <c:pt idx="35">
                  <c:v>63.156706012303999</c:v>
                </c:pt>
                <c:pt idx="36">
                  <c:v>63.361689176838475</c:v>
                </c:pt>
                <c:pt idx="37">
                  <c:v>63.564469163163807</c:v>
                </c:pt>
                <c:pt idx="38">
                  <c:v>63.765037961784941</c:v>
                </c:pt>
                <c:pt idx="39">
                  <c:v>63.963387775560776</c:v>
                </c:pt>
                <c:pt idx="40">
                  <c:v>64.159511018583316</c:v>
                </c:pt>
                <c:pt idx="41">
                  <c:v>64.353400315044468</c:v>
                </c:pt>
                <c:pt idx="42">
                  <c:v>64.545048498091361</c:v>
                </c:pt>
                <c:pt idx="43">
                  <c:v>64.734448608669624</c:v>
                </c:pt>
                <c:pt idx="44">
                  <c:v>64.921593894355652</c:v>
                </c:pt>
                <c:pt idx="45">
                  <c:v>65.106477808177956</c:v>
                </c:pt>
                <c:pt idx="46">
                  <c:v>65.289094007427977</c:v>
                </c:pt>
                <c:pt idx="47">
                  <c:v>65.469436352460562</c:v>
                </c:pt>
                <c:pt idx="48">
                  <c:v>65.647498905484639</c:v>
                </c:pt>
                <c:pt idx="49">
                  <c:v>65.82327592934422</c:v>
                </c:pt>
                <c:pt idx="50">
                  <c:v>65.99676188629023</c:v>
                </c:pt>
                <c:pt idx="51">
                  <c:v>66.167951436743309</c:v>
                </c:pt>
                <c:pt idx="52">
                  <c:v>66.336839438048145</c:v>
                </c:pt>
                <c:pt idx="53">
                  <c:v>66.503420943219197</c:v>
                </c:pt>
                <c:pt idx="54">
                  <c:v>66.667691199678885</c:v>
                </c:pt>
                <c:pt idx="55">
                  <c:v>66.829645647987633</c:v>
                </c:pt>
                <c:pt idx="56">
                  <c:v>66.989279920566872</c:v>
                </c:pt>
                <c:pt idx="57">
                  <c:v>67.146589840414748</c:v>
                </c:pt>
                <c:pt idx="58">
                  <c:v>67.30157141981519</c:v>
                </c:pt>
                <c:pt idx="59">
                  <c:v>67.454220859040518</c:v>
                </c:pt>
                <c:pt idx="60">
                  <c:v>67.604534545047784</c:v>
                </c:pt>
                <c:pt idx="61">
                  <c:v>67.752509050169309</c:v>
                </c:pt>
                <c:pt idx="62">
                  <c:v>67.898141130797455</c:v>
                </c:pt>
                <c:pt idx="63">
                  <c:v>68.039371763143237</c:v>
                </c:pt>
                <c:pt idx="64">
                  <c:v>68.174137881199428</c:v>
                </c:pt>
                <c:pt idx="65">
                  <c:v>68.302433938941348</c:v>
                </c:pt>
                <c:pt idx="66">
                  <c:v>68.424255508038058</c:v>
                </c:pt>
                <c:pt idx="67">
                  <c:v>68.537708293947674</c:v>
                </c:pt>
                <c:pt idx="68">
                  <c:v>68.640897219165055</c:v>
                </c:pt>
                <c:pt idx="69">
                  <c:v>68.730454602774017</c:v>
                </c:pt>
                <c:pt idx="70">
                  <c:v>68.803015145121876</c:v>
                </c:pt>
                <c:pt idx="71">
                  <c:v>68.858591355310864</c:v>
                </c:pt>
                <c:pt idx="72">
                  <c:v>68.897202678745472</c:v>
                </c:pt>
                <c:pt idx="73">
                  <c:v>68.918875427376548</c:v>
                </c:pt>
                <c:pt idx="74">
                  <c:v>68.923642709161925</c:v>
                </c:pt>
                <c:pt idx="75">
                  <c:v>68.911544356808932</c:v>
                </c:pt>
                <c:pt idx="76">
                  <c:v>68.882626855864913</c:v>
                </c:pt>
                <c:pt idx="77">
                  <c:v>68.836943272219273</c:v>
                </c:pt>
                <c:pt idx="78">
                  <c:v>68.774553179081579</c:v>
                </c:pt>
                <c:pt idx="79">
                  <c:v>68.695522583496569</c:v>
                </c:pt>
                <c:pt idx="80">
                  <c:v>68.599923852458588</c:v>
                </c:pt>
                <c:pt idx="81">
                  <c:v>68.491830580092525</c:v>
                </c:pt>
                <c:pt idx="82">
                  <c:v>68.375297449399739</c:v>
                </c:pt>
                <c:pt idx="83">
                  <c:v>68.250368907494945</c:v>
                </c:pt>
                <c:pt idx="84">
                  <c:v>68.117090936088502</c:v>
                </c:pt>
                <c:pt idx="85">
                  <c:v>67.975511032279243</c:v>
                </c:pt>
                <c:pt idx="86">
                  <c:v>67.825678189442172</c:v>
                </c:pt>
                <c:pt idx="87">
                  <c:v>67.667642878216327</c:v>
                </c:pt>
                <c:pt idx="88">
                  <c:v>67.501457027600182</c:v>
                </c:pt>
                <c:pt idx="89">
                  <c:v>67.328424688634925</c:v>
                </c:pt>
                <c:pt idx="90">
                  <c:v>67.149841076821659</c:v>
                </c:pt>
                <c:pt idx="91">
                  <c:v>66.965744730707712</c:v>
                </c:pt>
                <c:pt idx="92">
                  <c:v>66.776174812123543</c:v>
                </c:pt>
                <c:pt idx="93">
                  <c:v>66.581481979230119</c:v>
                </c:pt>
                <c:pt idx="94">
                  <c:v>66.382014734138579</c:v>
                </c:pt>
                <c:pt idx="95">
                  <c:v>66.177809390082743</c:v>
                </c:pt>
                <c:pt idx="96">
                  <c:v>65.968902710629592</c:v>
                </c:pt>
                <c:pt idx="97">
                  <c:v>65.756567423187377</c:v>
                </c:pt>
                <c:pt idx="98">
                  <c:v>65.542064965403739</c:v>
                </c:pt>
                <c:pt idx="99">
                  <c:v>65.325413898246822</c:v>
                </c:pt>
                <c:pt idx="100">
                  <c:v>65.106632850061985</c:v>
                </c:pt>
                <c:pt idx="101">
                  <c:v>64.885740515424843</c:v>
                </c:pt>
                <c:pt idx="102">
                  <c:v>64.662755654013665</c:v>
                </c:pt>
                <c:pt idx="103">
                  <c:v>64.43769708950073</c:v>
                </c:pt>
                <c:pt idx="104">
                  <c:v>64.210583708463119</c:v>
                </c:pt>
                <c:pt idx="105">
                  <c:v>63.981434459312553</c:v>
                </c:pt>
                <c:pt idx="106">
                  <c:v>63.750268351244245</c:v>
                </c:pt>
                <c:pt idx="107">
                  <c:v>63.51710445320478</c:v>
                </c:pt>
                <c:pt idx="108">
                  <c:v>63.281961892878869</c:v>
                </c:pt>
                <c:pt idx="109">
                  <c:v>63.046370798398264</c:v>
                </c:pt>
                <c:pt idx="110">
                  <c:v>62.811845578664901</c:v>
                </c:pt>
                <c:pt idx="111">
                  <c:v>62.578379883283837</c:v>
                </c:pt>
                <c:pt idx="112">
                  <c:v>62.345967409582144</c:v>
                </c:pt>
                <c:pt idx="113">
                  <c:v>62.114601902178102</c:v>
                </c:pt>
                <c:pt idx="114">
                  <c:v>61.884277152555121</c:v>
                </c:pt>
                <c:pt idx="115">
                  <c:v>61.654986998640076</c:v>
                </c:pt>
                <c:pt idx="116">
                  <c:v>61.426725324385949</c:v>
                </c:pt>
                <c:pt idx="117">
                  <c:v>61.199486059358996</c:v>
                </c:pt>
                <c:pt idx="118">
                  <c:v>60.973263178330193</c:v>
                </c:pt>
                <c:pt idx="119">
                  <c:v>60.748050700870955</c:v>
                </c:pt>
                <c:pt idx="120">
                  <c:v>60.523842690953089</c:v>
                </c:pt>
                <c:pt idx="121">
                  <c:v>60.300633256552928</c:v>
                </c:pt>
                <c:pt idx="122">
                  <c:v>60.078416549259479</c:v>
                </c:pt>
                <c:pt idx="123">
                  <c:v>59.857186763886837</c:v>
                </c:pt>
                <c:pt idx="124">
                  <c:v>59.6369381380905</c:v>
                </c:pt>
                <c:pt idx="125">
                  <c:v>59.417664951987668</c:v>
                </c:pt>
                <c:pt idx="126">
                  <c:v>59.199361527781441</c:v>
                </c:pt>
                <c:pt idx="127">
                  <c:v>58.982022229389038</c:v>
                </c:pt>
                <c:pt idx="128">
                  <c:v>58.765641462073759</c:v>
                </c:pt>
                <c:pt idx="129">
                  <c:v>58.550213672080737</c:v>
                </c:pt>
                <c:pt idx="130">
                  <c:v>58.335733346276321</c:v>
                </c:pt>
                <c:pt idx="131">
                  <c:v>58.122195011791483</c:v>
                </c:pt>
                <c:pt idx="132">
                  <c:v>57.909593235668709</c:v>
                </c:pt>
                <c:pt idx="133">
                  <c:v>57.697922624512181</c:v>
                </c:pt>
                <c:pt idx="134">
                  <c:v>57.487177824142179</c:v>
                </c:pt>
                <c:pt idx="135">
                  <c:v>57.277353519252621</c:v>
                </c:pt>
                <c:pt idx="136">
                  <c:v>57.068444433071946</c:v>
                </c:pt>
                <c:pt idx="137">
                  <c:v>56.860445327027996</c:v>
                </c:pt>
                <c:pt idx="138">
                  <c:v>56.653351000415604</c:v>
                </c:pt>
                <c:pt idx="139">
                  <c:v>56.447156290068314</c:v>
                </c:pt>
                <c:pt idx="140">
                  <c:v>56.241856070032583</c:v>
                </c:pt>
                <c:pt idx="141">
                  <c:v>56.037445251246275</c:v>
                </c:pt>
                <c:pt idx="142">
                  <c:v>55.833918781219374</c:v>
                </c:pt>
                <c:pt idx="143">
                  <c:v>55.631271643718733</c:v>
                </c:pt>
                <c:pt idx="144">
                  <c:v>55.429498858455517</c:v>
                </c:pt>
                <c:pt idx="145">
                  <c:v>55.228595480776107</c:v>
                </c:pt>
                <c:pt idx="146">
                  <c:v>55.028556601355767</c:v>
                </c:pt>
                <c:pt idx="147">
                  <c:v>54.829377345895772</c:v>
                </c:pt>
                <c:pt idx="148">
                  <c:v>54.631052874823276</c:v>
                </c:pt>
                <c:pt idx="149">
                  <c:v>54.43357838299427</c:v>
                </c:pt>
                <c:pt idx="150">
                  <c:v>54.23694909939961</c:v>
                </c:pt>
                <c:pt idx="151">
                  <c:v>54.041160286873883</c:v>
                </c:pt>
                <c:pt idx="152">
                  <c:v>53.846207241807022</c:v>
                </c:pt>
                <c:pt idx="153">
                  <c:v>53.652085293859194</c:v>
                </c:pt>
                <c:pt idx="154">
                  <c:v>53.45878980567813</c:v>
                </c:pt>
                <c:pt idx="155">
                  <c:v>53.266316172619462</c:v>
                </c:pt>
                <c:pt idx="156">
                  <c:v>53.074659822469705</c:v>
                </c:pt>
                <c:pt idx="157">
                  <c:v>52.883816215172146</c:v>
                </c:pt>
                <c:pt idx="158">
                  <c:v>52.693780842555384</c:v>
                </c:pt>
                <c:pt idx="159">
                  <c:v>52.504549228064278</c:v>
                </c:pt>
                <c:pt idx="160">
                  <c:v>52.31611692649404</c:v>
                </c:pt>
                <c:pt idx="161">
                  <c:v>52.12847952372654</c:v>
                </c:pt>
                <c:pt idx="162">
                  <c:v>51.941632636469407</c:v>
                </c:pt>
                <c:pt idx="163">
                  <c:v>51.755571911997599</c:v>
                </c:pt>
                <c:pt idx="164">
                  <c:v>51.570293027897449</c:v>
                </c:pt>
                <c:pt idx="165">
                  <c:v>51.385791691813459</c:v>
                </c:pt>
                <c:pt idx="166">
                  <c:v>51.202063641197292</c:v>
                </c:pt>
                <c:pt idx="167">
                  <c:v>51.019104643059279</c:v>
                </c:pt>
                <c:pt idx="168">
                  <c:v>50.836910493722563</c:v>
                </c:pt>
                <c:pt idx="169">
                  <c:v>50.655477018579319</c:v>
                </c:pt>
                <c:pt idx="170">
                  <c:v>50.474800071849458</c:v>
                </c:pt>
                <c:pt idx="171">
                  <c:v>50.294875536341806</c:v>
                </c:pt>
                <c:pt idx="172">
                  <c:v>50.115699323217427</c:v>
                </c:pt>
                <c:pt idx="173">
                  <c:v>49.937267371755325</c:v>
                </c:pt>
                <c:pt idx="174">
                  <c:v>49.759575649120315</c:v>
                </c:pt>
                <c:pt idx="175">
                  <c:v>49.582620150133252</c:v>
                </c:pt>
                <c:pt idx="176">
                  <c:v>49.406396897043415</c:v>
                </c:pt>
                <c:pt idx="177">
                  <c:v>49.230901939303052</c:v>
                </c:pt>
                <c:pt idx="178">
                  <c:v>49.056131353344142</c:v>
                </c:pt>
                <c:pt idx="179">
                  <c:v>48.882081242357266</c:v>
                </c:pt>
                <c:pt idx="180">
                  <c:v>48.708747736072588</c:v>
                </c:pt>
                <c:pt idx="181">
                  <c:v>48.536126990542996</c:v>
                </c:pt>
                <c:pt idx="182">
                  <c:v>48.364215187929211</c:v>
                </c:pt>
                <c:pt idx="183">
                  <c:v>48.193008536287046</c:v>
                </c:pt>
                <c:pt idx="184">
                  <c:v>48.022503269356569</c:v>
                </c:pt>
                <c:pt idx="185">
                  <c:v>47.852695646353453</c:v>
                </c:pt>
                <c:pt idx="186">
                  <c:v>47.683581951762164</c:v>
                </c:pt>
                <c:pt idx="187">
                  <c:v>47.515158495131068</c:v>
                </c:pt>
                <c:pt idx="188">
                  <c:v>47.347421610869723</c:v>
                </c:pt>
                <c:pt idx="189">
                  <c:v>47.180367658047714</c:v>
                </c:pt>
                <c:pt idx="190">
                  <c:v>47.013993020195819</c:v>
                </c:pt>
                <c:pt idx="191">
                  <c:v>46.848294105108671</c:v>
                </c:pt>
                <c:pt idx="192">
                  <c:v>46.683267344649487</c:v>
                </c:pt>
                <c:pt idx="193">
                  <c:v>46.51890919455662</c:v>
                </c:pt>
                <c:pt idx="194">
                  <c:v>46.355216134251847</c:v>
                </c:pt>
                <c:pt idx="195">
                  <c:v>46.192184666650547</c:v>
                </c:pt>
                <c:pt idx="196">
                  <c:v>46.029811317973603</c:v>
                </c:pt>
                <c:pt idx="197">
                  <c:v>45.868092637560984</c:v>
                </c:pt>
                <c:pt idx="198">
                  <c:v>45.707025197687287</c:v>
                </c:pt>
                <c:pt idx="199">
                  <c:v>45.546605593378821</c:v>
                </c:pt>
                <c:pt idx="200">
                  <c:v>45.386830442232466</c:v>
                </c:pt>
                <c:pt idx="201">
                  <c:v>43.80962257948795</c:v>
                </c:pt>
                <c:pt idx="202">
                  <c:v>42.294643411982896</c:v>
                </c:pt>
                <c:pt idx="203">
                  <c:v>40.838740579726931</c:v>
                </c:pt>
                <c:pt idx="204">
                  <c:v>39.43896242551839</c:v>
                </c:pt>
                <c:pt idx="205">
                  <c:v>38.092542822649641</c:v>
                </c:pt>
                <c:pt idx="206">
                  <c:v>36.79688732995497</c:v>
                </c:pt>
                <c:pt idx="207">
                  <c:v>35.549560542786473</c:v>
                </c:pt>
                <c:pt idx="208">
                  <c:v>34.348274522994728</c:v>
                </c:pt>
                <c:pt idx="209">
                  <c:v>33.190878203727003</c:v>
                </c:pt>
                <c:pt idx="210">
                  <c:v>32.075347676063593</c:v>
                </c:pt>
                <c:pt idx="211">
                  <c:v>30.99977727439633</c:v>
                </c:pt>
                <c:pt idx="212">
                  <c:v>29.962371386179953</c:v>
                </c:pt>
                <c:pt idx="213">
                  <c:v>28.961436919405244</c:v>
                </c:pt>
                <c:pt idx="214">
                  <c:v>27.995376367980171</c:v>
                </c:pt>
                <c:pt idx="215">
                  <c:v>27.0626814212699</c:v>
                </c:pt>
                <c:pt idx="216">
                  <c:v>26.161927069435119</c:v>
                </c:pt>
                <c:pt idx="217">
                  <c:v>25.291766161000911</c:v>
                </c:pt>
                <c:pt idx="218">
                  <c:v>24.450924373359808</c:v>
                </c:pt>
                <c:pt idx="219">
                  <c:v>23.638195560721027</c:v>
                </c:pt>
                <c:pt idx="220">
                  <c:v>22.852437447421643</c:v>
                </c:pt>
                <c:pt idx="221">
                  <c:v>22.092567637558332</c:v>
                </c:pt>
                <c:pt idx="222">
                  <c:v>21.357559914624055</c:v>
                </c:pt>
                <c:pt idx="223">
                  <c:v>20.646440807277827</c:v>
                </c:pt>
                <c:pt idx="224">
                  <c:v>19.958286399569023</c:v>
                </c:pt>
                <c:pt idx="225">
                  <c:v>19.292219365909929</c:v>
                </c:pt>
                <c:pt idx="226">
                  <c:v>18.647406212863583</c:v>
                </c:pt>
                <c:pt idx="227">
                  <c:v>18.023054711412478</c:v>
                </c:pt>
                <c:pt idx="228">
                  <c:v>17.418411504814603</c:v>
                </c:pt>
                <c:pt idx="229">
                  <c:v>16.832759878454059</c:v>
                </c:pt>
                <c:pt idx="230">
                  <c:v>16.265417679269536</c:v>
                </c:pt>
                <c:pt idx="231">
                  <c:v>15.715735373407147</c:v>
                </c:pt>
                <c:pt idx="232">
                  <c:v>15.183094231707404</c:v>
                </c:pt>
                <c:pt idx="233">
                  <c:v>14.666904633509105</c:v>
                </c:pt>
                <c:pt idx="234">
                  <c:v>14.166604480045004</c:v>
                </c:pt>
                <c:pt idx="235">
                  <c:v>13.681657709423439</c:v>
                </c:pt>
                <c:pt idx="236">
                  <c:v>13.211552905844131</c:v>
                </c:pt>
                <c:pt idx="237">
                  <c:v>12.755801996291252</c:v>
                </c:pt>
                <c:pt idx="238">
                  <c:v>12.313939028488781</c:v>
                </c:pt>
                <c:pt idx="239">
                  <c:v>11.885519024396817</c:v>
                </c:pt>
                <c:pt idx="240">
                  <c:v>11.470116903978269</c:v>
                </c:pt>
                <c:pt idx="241">
                  <c:v>11.067326474376365</c:v>
                </c:pt>
                <c:pt idx="242">
                  <c:v>10.676759480019324</c:v>
                </c:pt>
                <c:pt idx="243">
                  <c:v>10.298044709512141</c:v>
                </c:pt>
                <c:pt idx="244">
                  <c:v>9.9308271554898955</c:v>
                </c:pt>
                <c:pt idx="245">
                  <c:v>9.5747672238948596</c:v>
                </c:pt>
                <c:pt idx="246">
                  <c:v>9.2295399894036692</c:v>
                </c:pt>
                <c:pt idx="247">
                  <c:v>8.8948344939727519</c:v>
                </c:pt>
                <c:pt idx="248">
                  <c:v>8.5703530856923251</c:v>
                </c:pt>
                <c:pt idx="249">
                  <c:v>8.2558107953430202</c:v>
                </c:pt>
                <c:pt idx="250">
                  <c:v>7.9509347482366817</c:v>
                </c:pt>
                <c:pt idx="251">
                  <c:v>7.6554636090949053</c:v>
                </c:pt>
                <c:pt idx="252">
                  <c:v>7.3691470578772398</c:v>
                </c:pt>
                <c:pt idx="253">
                  <c:v>7.091745294616647</c:v>
                </c:pt>
                <c:pt idx="254">
                  <c:v>6.8230285714537837</c:v>
                </c:pt>
                <c:pt idx="255">
                  <c:v>6.5627767501850975</c:v>
                </c:pt>
                <c:pt idx="256">
                  <c:v>6.3107788837531658</c:v>
                </c:pt>
                <c:pt idx="257">
                  <c:v>6.0668328202124284</c:v>
                </c:pt>
                <c:pt idx="258">
                  <c:v>5.8307448277995091</c:v>
                </c:pt>
                <c:pt idx="259">
                  <c:v>5.6023292398259565</c:v>
                </c:pt>
                <c:pt idx="260">
                  <c:v>5.3814081181926179</c:v>
                </c:pt>
                <c:pt idx="261">
                  <c:v>5.1678109343997116</c:v>
                </c:pt>
                <c:pt idx="262">
                  <c:v>4.9613742669952714</c:v>
                </c:pt>
                <c:pt idx="263">
                  <c:v>4.7619415144676385</c:v>
                </c:pt>
                <c:pt idx="264">
                  <c:v>4.5693626226452659</c:v>
                </c:pt>
                <c:pt idx="265">
                  <c:v>4.3834938257195351</c:v>
                </c:pt>
                <c:pt idx="266">
                  <c:v>4.2041974000542348</c:v>
                </c:pt>
                <c:pt idx="267">
                  <c:v>4.0313414299885437</c:v>
                </c:pt>
                <c:pt idx="268">
                  <c:v>3.8647995848794174</c:v>
                </c:pt>
                <c:pt idx="269">
                  <c:v>3.7044509066643383</c:v>
                </c:pt>
                <c:pt idx="270">
                  <c:v>3.5501796072563918</c:v>
                </c:pt>
                <c:pt idx="271">
                  <c:v>3.4018748751110679</c:v>
                </c:pt>
                <c:pt idx="272">
                  <c:v>3.2594306903280295</c:v>
                </c:pt>
                <c:pt idx="273">
                  <c:v>3.1227456476713953</c:v>
                </c:pt>
                <c:pt idx="274">
                  <c:v>2.9917227869093286</c:v>
                </c:pt>
                <c:pt idx="275">
                  <c:v>2.8662694298876166</c:v>
                </c:pt>
                <c:pt idx="276">
                  <c:v>2.7462970237630775</c:v>
                </c:pt>
                <c:pt idx="277">
                  <c:v>2.6317209898309706</c:v>
                </c:pt>
                <c:pt idx="278">
                  <c:v>2.522460577386497</c:v>
                </c:pt>
                <c:pt idx="279">
                  <c:v>2.4184387220643786</c:v>
                </c:pt>
                <c:pt idx="280">
                  <c:v>2.3195819081025895</c:v>
                </c:pt>
                <c:pt idx="281">
                  <c:v>2.225820033977465</c:v>
                </c:pt>
                <c:pt idx="282">
                  <c:v>2.137086280858032</c:v>
                </c:pt>
                <c:pt idx="283">
                  <c:v>2.0533169833285076</c:v>
                </c:pt>
                <c:pt idx="284">
                  <c:v>1.9744515018304847</c:v>
                </c:pt>
                <c:pt idx="285">
                  <c:v>1.9004320962815688</c:v>
                </c:pt>
                <c:pt idx="286">
                  <c:v>1.8312038003366711</c:v>
                </c:pt>
                <c:pt idx="287">
                  <c:v>1.766714295773216</c:v>
                </c:pt>
                <c:pt idx="288">
                  <c:v>1.7069137865042305</c:v>
                </c:pt>
                <c:pt idx="289">
                  <c:v>1.6517548717551438</c:v>
                </c:pt>
                <c:pt idx="290">
                  <c:v>1.6011924179832209</c:v>
                </c:pt>
                <c:pt idx="291">
                  <c:v>1.5551834291743192</c:v>
                </c:pt>
                <c:pt idx="292">
                  <c:v>1.5136869152214616</c:v>
                </c:pt>
                <c:pt idx="293">
                  <c:v>1.4766637581742297</c:v>
                </c:pt>
                <c:pt idx="294">
                  <c:v>1.4440765762470922</c:v>
                </c:pt>
                <c:pt idx="295">
                  <c:v>1.4158895855874185</c:v>
                </c:pt>
                <c:pt idx="296">
                  <c:v>1.3920684599278059</c:v>
                </c:pt>
                <c:pt idx="297">
                  <c:v>1.3725801883788817</c:v>
                </c:pt>
                <c:pt idx="298">
                  <c:v>1.357392931753225</c:v>
                </c:pt>
                <c:pt idx="299">
                  <c:v>1.346475877942622</c:v>
                </c:pt>
                <c:pt idx="300">
                  <c:v>1.3397990969930773</c:v>
                </c:pt>
                <c:pt idx="301">
                  <c:v>1.3373333966281498</c:v>
                </c:pt>
                <c:pt idx="302">
                  <c:v>1.3390501790550786</c:v>
                </c:pt>
                <c:pt idx="303">
                  <c:v>1.3449212999445328</c:v>
                </c:pt>
                <c:pt idx="304">
                  <c:v>1.354918930500143</c:v>
                </c:pt>
                <c:pt idx="305">
                  <c:v>1.3690154235266152</c:v>
                </c:pt>
                <c:pt idx="306">
                  <c:v>1.3871831843658906</c:v>
                </c:pt>
                <c:pt idx="307">
                  <c:v>1.4093945475022169</c:v>
                </c:pt>
                <c:pt idx="308">
                  <c:v>1.4356216595437974</c:v>
                </c:pt>
                <c:pt idx="309">
                  <c:v>1.4658363691768017</c:v>
                </c:pt>
                <c:pt idx="310">
                  <c:v>1.5000101245636734</c:v>
                </c:pt>
                <c:pt idx="311">
                  <c:v>1.5381138785285802</c:v>
                </c:pt>
                <c:pt idx="312">
                  <c:v>1.5801180017448135</c:v>
                </c:pt>
                <c:pt idx="313">
                  <c:v>1.6259922040173906</c:v>
                </c:pt>
                <c:pt idx="314">
                  <c:v>1.6757054636431985</c:v>
                </c:pt>
                <c:pt idx="315">
                  <c:v>1.7292259647336448</c:v>
                </c:pt>
                <c:pt idx="316">
                  <c:v>1.7865210423026516</c:v>
                </c:pt>
                <c:pt idx="317">
                  <c:v>1.8475571348563899</c:v>
                </c:pt>
                <c:pt idx="318">
                  <c:v>1.9122997441700991</c:v>
                </c:pt>
                <c:pt idx="319">
                  <c:v>1.9807134019004979</c:v>
                </c:pt>
                <c:pt idx="320">
                  <c:v>2.0527616426582438</c:v>
                </c:pt>
                <c:pt idx="321">
                  <c:v>2.1284069831518049</c:v>
                </c:pt>
                <c:pt idx="322">
                  <c:v>2.2076109070101082</c:v>
                </c:pt>
                <c:pt idx="323">
                  <c:v>2.290333854894711</c:v>
                </c:pt>
                <c:pt idx="324">
                  <c:v>2.3765352195212022</c:v>
                </c:pt>
                <c:pt idx="325">
                  <c:v>2.4661733452227006</c:v>
                </c:pt>
                <c:pt idx="326">
                  <c:v>2.5592055317043916</c:v>
                </c:pt>
                <c:pt idx="327">
                  <c:v>2.6555880416558768</c:v>
                </c:pt>
                <c:pt idx="328">
                  <c:v>2.7552761119070484</c:v>
                </c:pt>
                <c:pt idx="329">
                  <c:v>2.8582239678322727</c:v>
                </c:pt>
                <c:pt idx="330">
                  <c:v>2.9643848407267734</c:v>
                </c:pt>
                <c:pt idx="331">
                  <c:v>3.0737109878974325</c:v>
                </c:pt>
                <c:pt idx="332">
                  <c:v>3.1861537152278689</c:v>
                </c:pt>
                <c:pt idx="333">
                  <c:v>3.3016634019943445</c:v>
                </c:pt>
                <c:pt idx="334">
                  <c:v>3.4201895277244825</c:v>
                </c:pt>
                <c:pt idx="335">
                  <c:v>3.5416807009053941</c:v>
                </c:pt>
                <c:pt idx="336">
                  <c:v>3.6660846893610182</c:v>
                </c:pt>
                <c:pt idx="337">
                  <c:v>3.7933484521308385</c:v>
                </c:pt>
                <c:pt idx="338">
                  <c:v>3.9234181726933839</c:v>
                </c:pt>
                <c:pt idx="339">
                  <c:v>4.0562392933881384</c:v>
                </c:pt>
                <c:pt idx="340">
                  <c:v>4.1917565508989778</c:v>
                </c:pt>
                <c:pt idx="341">
                  <c:v>4.3299140126707751</c:v>
                </c:pt>
                <c:pt idx="342">
                  <c:v>4.470655114138661</c:v>
                </c:pt>
                <c:pt idx="343">
                  <c:v>4.6139226966566085</c:v>
                </c:pt>
                <c:pt idx="344">
                  <c:v>4.759659046018573</c:v>
                </c:pt>
                <c:pt idx="345">
                  <c:v>4.9078059314714357</c:v>
                </c:pt>
                <c:pt idx="346">
                  <c:v>5.058304645124573</c:v>
                </c:pt>
                <c:pt idx="347">
                  <c:v>5.2110960416659786</c:v>
                </c:pt>
                <c:pt idx="348">
                  <c:v>5.3661205782995891</c:v>
                </c:pt>
                <c:pt idx="349">
                  <c:v>5.5233183548230276</c:v>
                </c:pt>
                <c:pt idx="350">
                  <c:v>5.6826291537688673</c:v>
                </c:pt>
                <c:pt idx="351">
                  <c:v>5.8439924805366408</c:v>
                </c:pt>
                <c:pt idx="352">
                  <c:v>6.0073476034463358</c:v>
                </c:pt>
                <c:pt idx="353">
                  <c:v>6.1726335936476149</c:v>
                </c:pt>
                <c:pt idx="354">
                  <c:v>6.3397893648222841</c:v>
                </c:pt>
                <c:pt idx="355">
                  <c:v>6.5087537126206803</c:v>
                </c:pt>
                <c:pt idx="356">
                  <c:v>6.6794653537756759</c:v>
                </c:pt>
                <c:pt idx="357">
                  <c:v>6.8518629648408211</c:v>
                </c:pt>
                <c:pt idx="358">
                  <c:v>7.0258852205020155</c:v>
                </c:pt>
                <c:pt idx="359">
                  <c:v>7.2014708314147802</c:v>
                </c:pt>
                <c:pt idx="360">
                  <c:v>7.3785585815217427</c:v>
                </c:pt>
                <c:pt idx="361">
                  <c:v>7.5570873648076322</c:v>
                </c:pt>
                <c:pt idx="362">
                  <c:v>7.7369962214514389</c:v>
                </c:pt>
                <c:pt idx="363">
                  <c:v>7.9182243733378472</c:v>
                </c:pt>
                <c:pt idx="364">
                  <c:v>8.1007112588924723</c:v>
                </c:pt>
                <c:pt idx="365">
                  <c:v>8.2843965672076489</c:v>
                </c:pt>
                <c:pt idx="366">
                  <c:v>8.4692202714278562</c:v>
                </c:pt>
                <c:pt idx="367">
                  <c:v>8.6551226613659935</c:v>
                </c:pt>
                <c:pt idx="368">
                  <c:v>8.8420443753240505</c:v>
                </c:pt>
                <c:pt idx="369">
                  <c:v>9.0299264310936156</c:v>
                </c:pt>
                <c:pt idx="370">
                  <c:v>9.21871025611396</c:v>
                </c:pt>
                <c:pt idx="371">
                  <c:v>9.4083377167672886</c:v>
                </c:pt>
                <c:pt idx="372">
                  <c:v>9.5987511467929103</c:v>
                </c:pt>
                <c:pt idx="373">
                  <c:v>9.7898933748039578</c:v>
                </c:pt>
                <c:pt idx="374">
                  <c:v>9.981707750892058</c:v>
                </c:pt>
                <c:pt idx="375">
                  <c:v>10.174138172307496</c:v>
                </c:pt>
                <c:pt idx="376">
                  <c:v>10.367129108203988</c:v>
                </c:pt>
                <c:pt idx="377">
                  <c:v>10.560625623439055</c:v>
                </c:pt>
                <c:pt idx="378">
                  <c:v>10.754573401422725</c:v>
                </c:pt>
                <c:pt idx="379">
                  <c:v>10.948918766008848</c:v>
                </c:pt>
                <c:pt idx="380">
                  <c:v>11.143608702425118</c:v>
                </c:pt>
                <c:pt idx="381">
                  <c:v>11.33859087723928</c:v>
                </c:pt>
                <c:pt idx="382">
                  <c:v>11.533813657360716</c:v>
                </c:pt>
                <c:pt idx="383">
                  <c:v>11.729226128077844</c:v>
                </c:pt>
                <c:pt idx="384">
                  <c:v>11.924778110133492</c:v>
                </c:pt>
                <c:pt idx="385">
                  <c:v>12.120420175841383</c:v>
                </c:pt>
                <c:pt idx="386">
                  <c:v>12.316103664248732</c:v>
                </c:pt>
                <c:pt idx="387">
                  <c:v>12.511780695350472</c:v>
                </c:pt>
                <c:pt idx="388">
                  <c:v>12.707404183362703</c:v>
                </c:pt>
                <c:pt idx="389">
                  <c:v>12.902927849063325</c:v>
                </c:pt>
                <c:pt idx="390">
                  <c:v>13.098306231209495</c:v>
                </c:pt>
                <c:pt idx="391">
                  <c:v>13.293494697042199</c:v>
                </c:pt>
                <c:pt idx="392">
                  <c:v>13.48844945188959</c:v>
                </c:pt>
                <c:pt idx="393">
                  <c:v>13.683127547881208</c:v>
                </c:pt>
                <c:pt idx="394">
                  <c:v>13.877486891786694</c:v>
                </c:pt>
                <c:pt idx="395">
                  <c:v>14.071486251992827</c:v>
                </c:pt>
                <c:pt idx="396">
                  <c:v>14.265085264633949</c:v>
                </c:pt>
                <c:pt idx="397">
                  <c:v>14.458244438891324</c:v>
                </c:pt>
                <c:pt idx="398">
                  <c:v>14.650925161477716</c:v>
                </c:pt>
                <c:pt idx="399">
                  <c:v>14.843089700324239</c:v>
                </c:pt>
                <c:pt idx="400">
                  <c:v>15.034701207486759</c:v>
                </c:pt>
                <c:pt idx="401">
                  <c:v>15.225723721290045</c:v>
                </c:pt>
                <c:pt idx="402">
                  <c:v>15.416122167728075</c:v>
                </c:pt>
                <c:pt idx="403">
                  <c:v>15.605862361139479</c:v>
                </c:pt>
                <c:pt idx="404">
                  <c:v>15.794911004177346</c:v>
                </c:pt>
                <c:pt idx="405">
                  <c:v>15.983235687093073</c:v>
                </c:pt>
                <c:pt idx="406">
                  <c:v>16.170804886354265</c:v>
                </c:pt>
                <c:pt idx="407">
                  <c:v>16.357587962616631</c:v>
                </c:pt>
                <c:pt idx="408">
                  <c:v>16.5435551580706</c:v>
                </c:pt>
                <c:pt idx="409">
                  <c:v>16.72867759318283</c:v>
                </c:pt>
                <c:pt idx="410">
                  <c:v>16.912927262853646</c:v>
                </c:pt>
                <c:pt idx="411">
                  <c:v>17.096277032010807</c:v>
                </c:pt>
                <c:pt idx="412">
                  <c:v>17.278700630660754</c:v>
                </c:pt>
                <c:pt idx="413">
                  <c:v>17.460172648417874</c:v>
                </c:pt>
                <c:pt idx="414">
                  <c:v>17.640668528532821</c:v>
                </c:pt>
                <c:pt idx="415">
                  <c:v>17.820164561440446</c:v>
                </c:pt>
                <c:pt idx="416">
                  <c:v>17.998637877848175</c:v>
                </c:pt>
                <c:pt idx="417">
                  <c:v>18.176066441385309</c:v>
                </c:pt>
                <c:pt idx="418">
                  <c:v>18.352429040833663</c:v>
                </c:pt>
                <c:pt idx="419">
                  <c:v>18.527705281959854</c:v>
                </c:pt>
                <c:pt idx="420">
                  <c:v>18.701875578969226</c:v>
                </c:pt>
                <c:pt idx="421">
                  <c:v>18.874921145601352</c:v>
                </c:pt>
                <c:pt idx="422">
                  <c:v>19.046823985886654</c:v>
                </c:pt>
                <c:pt idx="423">
                  <c:v>19.217566884583427</c:v>
                </c:pt>
                <c:pt idx="424">
                  <c:v>19.38713339731455</c:v>
                </c:pt>
                <c:pt idx="425">
                  <c:v>19.555507840422482</c:v>
                </c:pt>
                <c:pt idx="426">
                  <c:v>19.722675280560935</c:v>
                </c:pt>
                <c:pt idx="427">
                  <c:v>19.8886215240416</c:v>
                </c:pt>
                <c:pt idx="428">
                  <c:v>20.053333105953552</c:v>
                </c:pt>
                <c:pt idx="429">
                  <c:v>20.216797279072679</c:v>
                </c:pt>
                <c:pt idx="430">
                  <c:v>20.379002002578464</c:v>
                </c:pt>
                <c:pt idx="431">
                  <c:v>20.539935930594435</c:v>
                </c:pt>
                <c:pt idx="432">
                  <c:v>20.699588400568938</c:v>
                </c:pt>
                <c:pt idx="433">
                  <c:v>20.857949421511844</c:v>
                </c:pt>
                <c:pt idx="434">
                  <c:v>21.015009662102827</c:v>
                </c:pt>
                <c:pt idx="435">
                  <c:v>21.170760438686212</c:v>
                </c:pt>
                <c:pt idx="436">
                  <c:v>21.325193703167113</c:v>
                </c:pt>
                <c:pt idx="437">
                  <c:v>21.478302030823023</c:v>
                </c:pt>
                <c:pt idx="438">
                  <c:v>21.630078608044666</c:v>
                </c:pt>
                <c:pt idx="439">
                  <c:v>21.780517220019654</c:v>
                </c:pt>
                <c:pt idx="440">
                  <c:v>21.929612238371558</c:v>
                </c:pt>
                <c:pt idx="441">
                  <c:v>22.077358608767344</c:v>
                </c:pt>
                <c:pt idx="442">
                  <c:v>22.223751838504942</c:v>
                </c:pt>
                <c:pt idx="443">
                  <c:v>22.368787984092645</c:v>
                </c:pt>
                <c:pt idx="444">
                  <c:v>22.512463638831829</c:v>
                </c:pt>
                <c:pt idx="445">
                  <c:v>22.654775920413478</c:v>
                </c:pt>
                <c:pt idx="446">
                  <c:v>22.795722458539004</c:v>
                </c:pt>
                <c:pt idx="447">
                  <c:v>22.935301382575528</c:v>
                </c:pt>
                <c:pt idx="448">
                  <c:v>23.073511309254837</c:v>
                </c:pt>
                <c:pt idx="449">
                  <c:v>23.210351330425404</c:v>
                </c:pt>
                <c:pt idx="450">
                  <c:v>23.345821000866106</c:v>
                </c:pt>
                <c:pt idx="451">
                  <c:v>23.479920326170014</c:v>
                </c:pt>
                <c:pt idx="452">
                  <c:v>23.612649750706005</c:v>
                </c:pt>
                <c:pt idx="453">
                  <c:v>23.744010145666095</c:v>
                </c:pt>
                <c:pt idx="454">
                  <c:v>23.874002797205282</c:v>
                </c:pt>
                <c:pt idx="455">
                  <c:v>24.002629394680948</c:v>
                </c:pt>
                <c:pt idx="456">
                  <c:v>24.129892018998035</c:v>
                </c:pt>
                <c:pt idx="457">
                  <c:v>24.255793131066216</c:v>
                </c:pt>
                <c:pt idx="458">
                  <c:v>24.380335560374643</c:v>
                </c:pt>
                <c:pt idx="459">
                  <c:v>24.503522493689669</c:v>
                </c:pt>
                <c:pt idx="460">
                  <c:v>24.625357463880505</c:v>
                </c:pt>
                <c:pt idx="461">
                  <c:v>24.745844338877635</c:v>
                </c:pt>
                <c:pt idx="462">
                  <c:v>24.86498731076804</c:v>
                </c:pt>
                <c:pt idx="463">
                  <c:v>24.98279088503174</c:v>
                </c:pt>
                <c:pt idx="464">
                  <c:v>25.0992598699229</c:v>
                </c:pt>
                <c:pt idx="465">
                  <c:v>25.214399365999249</c:v>
                </c:pt>
                <c:pt idx="466">
                  <c:v>25.328214755802978</c:v>
                </c:pt>
                <c:pt idx="467">
                  <c:v>25.440711693695651</c:v>
                </c:pt>
                <c:pt idx="468">
                  <c:v>25.55189609585025</c:v>
                </c:pt>
                <c:pt idx="469">
                  <c:v>25.661774130402154</c:v>
                </c:pt>
                <c:pt idx="470">
                  <c:v>25.770352207761654</c:v>
                </c:pt>
                <c:pt idx="471">
                  <c:v>25.877636971089352</c:v>
                </c:pt>
                <c:pt idx="472">
                  <c:v>25.983635286936398</c:v>
                </c:pt>
                <c:pt idx="473">
                  <c:v>26.088354236050808</c:v>
                </c:pt>
                <c:pt idx="474">
                  <c:v>26.19180110435104</c:v>
                </c:pt>
                <c:pt idx="475">
                  <c:v>26.29398337406769</c:v>
                </c:pt>
                <c:pt idx="476">
                  <c:v>26.394908715054232</c:v>
                </c:pt>
                <c:pt idx="477">
                  <c:v>26.494584976267106</c:v>
                </c:pt>
                <c:pt idx="478">
                  <c:v>26.593020177415738</c:v>
                </c:pt>
                <c:pt idx="479">
                  <c:v>26.690222500782543</c:v>
                </c:pt>
                <c:pt idx="480">
                  <c:v>26.786200283212946</c:v>
                </c:pt>
                <c:pt idx="481">
                  <c:v>26.880962008275219</c:v>
                </c:pt>
                <c:pt idx="482">
                  <c:v>26.974516298589954</c:v>
                </c:pt>
                <c:pt idx="483">
                  <c:v>27.066871908328586</c:v>
                </c:pt>
                <c:pt idx="484">
                  <c:v>27.158037715880422</c:v>
                </c:pt>
                <c:pt idx="485">
                  <c:v>27.248022716687316</c:v>
                </c:pt>
                <c:pt idx="486">
                  <c:v>27.336836016245488</c:v>
                </c:pt>
                <c:pt idx="487">
                  <c:v>27.4244868232729</c:v>
                </c:pt>
                <c:pt idx="488">
                  <c:v>27.510984443041767</c:v>
                </c:pt>
                <c:pt idx="489">
                  <c:v>27.596338270874483</c:v>
                </c:pt>
                <c:pt idx="490">
                  <c:v>27.68055778580181</c:v>
                </c:pt>
                <c:pt idx="491">
                  <c:v>27.763652544382136</c:v>
                </c:pt>
                <c:pt idx="492">
                  <c:v>27.845632174679938</c:v>
                </c:pt>
                <c:pt idx="493">
                  <c:v>27.926506370402176</c:v>
                </c:pt>
                <c:pt idx="494">
                  <c:v>28.006284885190826</c:v>
                </c:pt>
                <c:pt idx="495">
                  <c:v>28.084977527069849</c:v>
                </c:pt>
                <c:pt idx="496">
                  <c:v>28.162594153044836</c:v>
                </c:pt>
                <c:pt idx="497">
                  <c:v>28.239144663853349</c:v>
                </c:pt>
                <c:pt idx="498">
                  <c:v>28.314638998864258</c:v>
                </c:pt>
                <c:pt idx="499">
                  <c:v>28.389087131123933</c:v>
                </c:pt>
                <c:pt idx="500">
                  <c:v>28.46249906254727</c:v>
                </c:pt>
                <c:pt idx="501">
                  <c:v>28.534884819251715</c:v>
                </c:pt>
                <c:pt idx="502">
                  <c:v>28.606254447031777</c:v>
                </c:pt>
                <c:pt idx="503">
                  <c:v>28.676618006972429</c:v>
                </c:pt>
                <c:pt idx="504">
                  <c:v>28.745985571198712</c:v>
                </c:pt>
                <c:pt idx="505">
                  <c:v>28.746053859426279</c:v>
                </c:pt>
                <c:pt idx="506">
                  <c:v>28.746122146683739</c:v>
                </c:pt>
                <c:pt idx="507">
                  <c:v>28.746190432971105</c:v>
                </c:pt>
                <c:pt idx="508">
                  <c:v>28.746258718288388</c:v>
                </c:pt>
                <c:pt idx="509">
                  <c:v>28.746327002635589</c:v>
                </c:pt>
                <c:pt idx="510">
                  <c:v>28.746395286012728</c:v>
                </c:pt>
                <c:pt idx="511">
                  <c:v>28.746463568419792</c:v>
                </c:pt>
                <c:pt idx="512">
                  <c:v>28.746531849856837</c:v>
                </c:pt>
                <c:pt idx="513">
                  <c:v>28.746600130323834</c:v>
                </c:pt>
                <c:pt idx="514">
                  <c:v>28.74666840982081</c:v>
                </c:pt>
                <c:pt idx="515">
                  <c:v>28.746736688347763</c:v>
                </c:pt>
                <c:pt idx="516">
                  <c:v>28.746804965904698</c:v>
                </c:pt>
                <c:pt idx="517">
                  <c:v>28.746873242491645</c:v>
                </c:pt>
                <c:pt idx="518">
                  <c:v>28.746941518108613</c:v>
                </c:pt>
                <c:pt idx="519">
                  <c:v>28.747009792755602</c:v>
                </c:pt>
                <c:pt idx="520">
                  <c:v>28.747078066432607</c:v>
                </c:pt>
                <c:pt idx="521">
                  <c:v>28.747146339139675</c:v>
                </c:pt>
                <c:pt idx="522">
                  <c:v>28.747214610876778</c:v>
                </c:pt>
                <c:pt idx="523">
                  <c:v>28.74728288164394</c:v>
                </c:pt>
                <c:pt idx="524">
                  <c:v>28.747351151441173</c:v>
                </c:pt>
                <c:pt idx="525">
                  <c:v>28.747419420268514</c:v>
                </c:pt>
                <c:pt idx="526">
                  <c:v>28.747487688125915</c:v>
                </c:pt>
                <c:pt idx="527">
                  <c:v>28.747555955013436</c:v>
                </c:pt>
                <c:pt idx="528">
                  <c:v>28.747624220931062</c:v>
                </c:pt>
                <c:pt idx="529">
                  <c:v>28.747692485878808</c:v>
                </c:pt>
                <c:pt idx="530">
                  <c:v>28.747760749856681</c:v>
                </c:pt>
                <c:pt idx="531">
                  <c:v>28.747829012864717</c:v>
                </c:pt>
                <c:pt idx="532">
                  <c:v>28.747897274902876</c:v>
                </c:pt>
                <c:pt idx="533">
                  <c:v>28.747965535971201</c:v>
                </c:pt>
                <c:pt idx="534">
                  <c:v>28.748033796069695</c:v>
                </c:pt>
                <c:pt idx="535">
                  <c:v>28.748102055198384</c:v>
                </c:pt>
                <c:pt idx="536">
                  <c:v>28.74817031335726</c:v>
                </c:pt>
                <c:pt idx="537">
                  <c:v>28.748238570546324</c:v>
                </c:pt>
                <c:pt idx="538">
                  <c:v>28.748306826765614</c:v>
                </c:pt>
                <c:pt idx="539">
                  <c:v>28.748375082015109</c:v>
                </c:pt>
                <c:pt idx="540">
                  <c:v>28.748443336294841</c:v>
                </c:pt>
                <c:pt idx="541">
                  <c:v>28.748511589604799</c:v>
                </c:pt>
                <c:pt idx="542">
                  <c:v>28.748579841945023</c:v>
                </c:pt>
                <c:pt idx="543">
                  <c:v>28.748648093315506</c:v>
                </c:pt>
                <c:pt idx="544">
                  <c:v>28.748716343716254</c:v>
                </c:pt>
                <c:pt idx="545">
                  <c:v>28.748784593147267</c:v>
                </c:pt>
                <c:pt idx="546">
                  <c:v>28.748852841608578</c:v>
                </c:pt>
                <c:pt idx="547">
                  <c:v>28.748921089100193</c:v>
                </c:pt>
                <c:pt idx="548">
                  <c:v>28.748989335622113</c:v>
                </c:pt>
                <c:pt idx="549">
                  <c:v>28.749057581174348</c:v>
                </c:pt>
                <c:pt idx="550">
                  <c:v>28.749125825756916</c:v>
                </c:pt>
                <c:pt idx="551">
                  <c:v>28.749194069369825</c:v>
                </c:pt>
                <c:pt idx="552">
                  <c:v>28.749262312013069</c:v>
                </c:pt>
                <c:pt idx="553">
                  <c:v>28.749330553686679</c:v>
                </c:pt>
                <c:pt idx="554">
                  <c:v>28.749398794390654</c:v>
                </c:pt>
                <c:pt idx="555">
                  <c:v>28.749467034125008</c:v>
                </c:pt>
                <c:pt idx="556">
                  <c:v>28.749535272889752</c:v>
                </c:pt>
                <c:pt idx="557">
                  <c:v>28.749603510684896</c:v>
                </c:pt>
                <c:pt idx="558">
                  <c:v>28.749671747510433</c:v>
                </c:pt>
                <c:pt idx="559">
                  <c:v>28.749739983366389</c:v>
                </c:pt>
                <c:pt idx="560">
                  <c:v>28.749808218252781</c:v>
                </c:pt>
                <c:pt idx="561">
                  <c:v>28.749876452169609</c:v>
                </c:pt>
                <c:pt idx="562">
                  <c:v>28.749944685116887</c:v>
                </c:pt>
                <c:pt idx="563">
                  <c:v>28.750012917094622</c:v>
                </c:pt>
                <c:pt idx="564">
                  <c:v>28.750081148102812</c:v>
                </c:pt>
                <c:pt idx="565">
                  <c:v>28.750149378141479</c:v>
                </c:pt>
                <c:pt idx="566">
                  <c:v>28.750217607210633</c:v>
                </c:pt>
                <c:pt idx="567">
                  <c:v>28.750285835310294</c:v>
                </c:pt>
                <c:pt idx="568">
                  <c:v>28.75035406244044</c:v>
                </c:pt>
                <c:pt idx="569">
                  <c:v>28.750422288601126</c:v>
                </c:pt>
                <c:pt idx="570">
                  <c:v>28.750490513792329</c:v>
                </c:pt>
                <c:pt idx="571">
                  <c:v>28.75055873801406</c:v>
                </c:pt>
                <c:pt idx="572">
                  <c:v>28.750626961266349</c:v>
                </c:pt>
                <c:pt idx="573">
                  <c:v>28.75069518354918</c:v>
                </c:pt>
                <c:pt idx="574">
                  <c:v>28.750763404862575</c:v>
                </c:pt>
                <c:pt idx="575">
                  <c:v>28.750831625206565</c:v>
                </c:pt>
                <c:pt idx="576">
                  <c:v>28.750899844581127</c:v>
                </c:pt>
                <c:pt idx="577">
                  <c:v>28.750968062986274</c:v>
                </c:pt>
                <c:pt idx="578">
                  <c:v>28.751036280422028</c:v>
                </c:pt>
                <c:pt idx="579">
                  <c:v>28.751104496888409</c:v>
                </c:pt>
                <c:pt idx="580">
                  <c:v>28.75117271238539</c:v>
                </c:pt>
                <c:pt idx="581">
                  <c:v>28.75124092691302</c:v>
                </c:pt>
                <c:pt idx="582">
                  <c:v>28.751309140471289</c:v>
                </c:pt>
                <c:pt idx="583">
                  <c:v>28.751377353060228</c:v>
                </c:pt>
                <c:pt idx="584">
                  <c:v>28.751445564679813</c:v>
                </c:pt>
                <c:pt idx="585">
                  <c:v>28.751513775330082</c:v>
                </c:pt>
                <c:pt idx="586">
                  <c:v>28.751581985011015</c:v>
                </c:pt>
                <c:pt idx="587">
                  <c:v>28.751650193722654</c:v>
                </c:pt>
                <c:pt idx="588">
                  <c:v>28.751718401465009</c:v>
                </c:pt>
                <c:pt idx="589">
                  <c:v>28.751786608238053</c:v>
                </c:pt>
                <c:pt idx="590">
                  <c:v>28.751854814041838</c:v>
                </c:pt>
                <c:pt idx="591">
                  <c:v>28.751923018876344</c:v>
                </c:pt>
                <c:pt idx="592">
                  <c:v>28.751991222741584</c:v>
                </c:pt>
                <c:pt idx="593">
                  <c:v>28.752059425637597</c:v>
                </c:pt>
                <c:pt idx="594">
                  <c:v>28.752127627564356</c:v>
                </c:pt>
                <c:pt idx="595">
                  <c:v>28.752195828521899</c:v>
                </c:pt>
                <c:pt idx="596">
                  <c:v>28.752264028510236</c:v>
                </c:pt>
                <c:pt idx="597">
                  <c:v>28.752332227529344</c:v>
                </c:pt>
                <c:pt idx="598">
                  <c:v>28.75240042557926</c:v>
                </c:pt>
                <c:pt idx="599">
                  <c:v>28.752468622659983</c:v>
                </c:pt>
                <c:pt idx="600">
                  <c:v>28.752536818771528</c:v>
                </c:pt>
                <c:pt idx="601">
                  <c:v>28.752605013913914</c:v>
                </c:pt>
                <c:pt idx="602">
                  <c:v>28.752673208087113</c:v>
                </c:pt>
                <c:pt idx="603">
                  <c:v>28.752741401291189</c:v>
                </c:pt>
                <c:pt idx="604">
                  <c:v>28.75280959352612</c:v>
                </c:pt>
                <c:pt idx="605">
                  <c:v>28.752877784791924</c:v>
                </c:pt>
                <c:pt idx="606">
                  <c:v>28.752945975088601</c:v>
                </c:pt>
                <c:pt idx="607">
                  <c:v>28.753014164416179</c:v>
                </c:pt>
                <c:pt idx="608">
                  <c:v>28.753082352774655</c:v>
                </c:pt>
                <c:pt idx="609">
                  <c:v>28.753150540164047</c:v>
                </c:pt>
                <c:pt idx="610">
                  <c:v>28.75321872658435</c:v>
                </c:pt>
                <c:pt idx="611">
                  <c:v>28.753286912035577</c:v>
                </c:pt>
                <c:pt idx="612">
                  <c:v>28.753355096517737</c:v>
                </c:pt>
                <c:pt idx="613">
                  <c:v>28.753423280030869</c:v>
                </c:pt>
                <c:pt idx="614">
                  <c:v>28.753491462574946</c:v>
                </c:pt>
                <c:pt idx="615">
                  <c:v>28.753559644149995</c:v>
                </c:pt>
                <c:pt idx="616">
                  <c:v>28.753627824756006</c:v>
                </c:pt>
                <c:pt idx="617">
                  <c:v>28.753696004393042</c:v>
                </c:pt>
                <c:pt idx="618">
                  <c:v>28.753764183061044</c:v>
                </c:pt>
                <c:pt idx="619">
                  <c:v>28.753832360760086</c:v>
                </c:pt>
                <c:pt idx="620">
                  <c:v>28.753900537490111</c:v>
                </c:pt>
                <c:pt idx="621">
                  <c:v>28.753968713251194</c:v>
                </c:pt>
                <c:pt idx="622">
                  <c:v>28.754036888043284</c:v>
                </c:pt>
                <c:pt idx="623">
                  <c:v>28.754105061866458</c:v>
                </c:pt>
                <c:pt idx="624">
                  <c:v>28.754173234720668</c:v>
                </c:pt>
                <c:pt idx="625">
                  <c:v>28.754241406605949</c:v>
                </c:pt>
                <c:pt idx="626">
                  <c:v>28.754309577522321</c:v>
                </c:pt>
                <c:pt idx="627">
                  <c:v>28.754377747469771</c:v>
                </c:pt>
                <c:pt idx="628">
                  <c:v>28.754445916448304</c:v>
                </c:pt>
                <c:pt idx="629">
                  <c:v>28.754514084457966</c:v>
                </c:pt>
                <c:pt idx="630">
                  <c:v>28.754582251498729</c:v>
                </c:pt>
                <c:pt idx="631">
                  <c:v>28.754650417570627</c:v>
                </c:pt>
                <c:pt idx="632">
                  <c:v>28.754718582673675</c:v>
                </c:pt>
                <c:pt idx="633">
                  <c:v>28.754786746807849</c:v>
                </c:pt>
                <c:pt idx="634">
                  <c:v>28.754854909973183</c:v>
                </c:pt>
                <c:pt idx="635">
                  <c:v>28.754923072169689</c:v>
                </c:pt>
                <c:pt idx="636">
                  <c:v>28.754991233397366</c:v>
                </c:pt>
                <c:pt idx="637">
                  <c:v>28.755059393656236</c:v>
                </c:pt>
                <c:pt idx="638">
                  <c:v>28.755127552946298</c:v>
                </c:pt>
                <c:pt idx="639">
                  <c:v>28.755195711267561</c:v>
                </c:pt>
                <c:pt idx="640">
                  <c:v>28.755263868620066</c:v>
                </c:pt>
                <c:pt idx="641">
                  <c:v>28.755332025003771</c:v>
                </c:pt>
                <c:pt idx="642">
                  <c:v>28.755400180418704</c:v>
                </c:pt>
                <c:pt idx="643">
                  <c:v>28.755468334864904</c:v>
                </c:pt>
                <c:pt idx="644">
                  <c:v>28.755536488342354</c:v>
                </c:pt>
                <c:pt idx="645">
                  <c:v>28.755604640851057</c:v>
                </c:pt>
                <c:pt idx="646">
                  <c:v>28.755672792391049</c:v>
                </c:pt>
                <c:pt idx="647">
                  <c:v>28.755740942962312</c:v>
                </c:pt>
                <c:pt idx="648">
                  <c:v>28.755809092564874</c:v>
                </c:pt>
                <c:pt idx="649">
                  <c:v>28.75587724119875</c:v>
                </c:pt>
                <c:pt idx="650">
                  <c:v>28.755945388863946</c:v>
                </c:pt>
                <c:pt idx="651">
                  <c:v>28.756013535560452</c:v>
                </c:pt>
                <c:pt idx="652">
                  <c:v>28.756081681288304</c:v>
                </c:pt>
                <c:pt idx="653">
                  <c:v>28.756149826047487</c:v>
                </c:pt>
                <c:pt idx="654">
                  <c:v>28.75621796983803</c:v>
                </c:pt>
                <c:pt idx="655">
                  <c:v>28.756286112659929</c:v>
                </c:pt>
                <c:pt idx="656">
                  <c:v>28.756354254513212</c:v>
                </c:pt>
                <c:pt idx="657">
                  <c:v>28.756422395397877</c:v>
                </c:pt>
                <c:pt idx="658">
                  <c:v>28.75649053531393</c:v>
                </c:pt>
                <c:pt idx="659">
                  <c:v>28.756558674261385</c:v>
                </c:pt>
                <c:pt idx="660">
                  <c:v>28.75662681224027</c:v>
                </c:pt>
                <c:pt idx="661">
                  <c:v>28.756694949250559</c:v>
                </c:pt>
                <c:pt idx="662">
                  <c:v>28.756763085292285</c:v>
                </c:pt>
                <c:pt idx="663">
                  <c:v>28.756831220365463</c:v>
                </c:pt>
                <c:pt idx="664">
                  <c:v>28.756899354470086</c:v>
                </c:pt>
                <c:pt idx="665">
                  <c:v>28.756967487606172</c:v>
                </c:pt>
                <c:pt idx="666">
                  <c:v>28.757035619773738</c:v>
                </c:pt>
                <c:pt idx="667">
                  <c:v>28.757103750972767</c:v>
                </c:pt>
                <c:pt idx="668">
                  <c:v>28.757171881203302</c:v>
                </c:pt>
                <c:pt idx="669">
                  <c:v>28.757240010465345</c:v>
                </c:pt>
                <c:pt idx="670">
                  <c:v>28.757308138758876</c:v>
                </c:pt>
                <c:pt idx="671">
                  <c:v>28.757376266083952</c:v>
                </c:pt>
                <c:pt idx="672">
                  <c:v>28.757444392440547</c:v>
                </c:pt>
                <c:pt idx="673">
                  <c:v>28.75751251782869</c:v>
                </c:pt>
                <c:pt idx="674">
                  <c:v>28.757580642248378</c:v>
                </c:pt>
                <c:pt idx="675">
                  <c:v>28.757648765699631</c:v>
                </c:pt>
                <c:pt idx="676">
                  <c:v>28.757716888182465</c:v>
                </c:pt>
                <c:pt idx="677">
                  <c:v>28.757785009696857</c:v>
                </c:pt>
                <c:pt idx="678">
                  <c:v>28.757853130242857</c:v>
                </c:pt>
                <c:pt idx="679">
                  <c:v>28.757921249820456</c:v>
                </c:pt>
                <c:pt idx="680">
                  <c:v>28.757989368429669</c:v>
                </c:pt>
                <c:pt idx="681">
                  <c:v>28.758057486070488</c:v>
                </c:pt>
                <c:pt idx="682">
                  <c:v>28.758125602742936</c:v>
                </c:pt>
                <c:pt idx="683">
                  <c:v>28.758193718447036</c:v>
                </c:pt>
                <c:pt idx="684">
                  <c:v>28.758261833182768</c:v>
                </c:pt>
                <c:pt idx="685">
                  <c:v>28.758329946950187</c:v>
                </c:pt>
                <c:pt idx="686">
                  <c:v>28.758398059749258</c:v>
                </c:pt>
                <c:pt idx="687">
                  <c:v>28.758466171580004</c:v>
                </c:pt>
                <c:pt idx="688">
                  <c:v>28.758534282442444</c:v>
                </c:pt>
                <c:pt idx="689">
                  <c:v>28.758602392336599</c:v>
                </c:pt>
                <c:pt idx="690">
                  <c:v>28.758670501262447</c:v>
                </c:pt>
                <c:pt idx="691">
                  <c:v>28.758738609220014</c:v>
                </c:pt>
                <c:pt idx="692">
                  <c:v>28.758806716209314</c:v>
                </c:pt>
                <c:pt idx="693">
                  <c:v>28.75887482223035</c:v>
                </c:pt>
                <c:pt idx="694">
                  <c:v>28.758942927283137</c:v>
                </c:pt>
                <c:pt idx="695">
                  <c:v>28.759011031367692</c:v>
                </c:pt>
                <c:pt idx="696">
                  <c:v>28.759079134483997</c:v>
                </c:pt>
                <c:pt idx="697">
                  <c:v>28.759147236632089</c:v>
                </c:pt>
                <c:pt idx="698">
                  <c:v>28.759215337811963</c:v>
                </c:pt>
                <c:pt idx="699">
                  <c:v>28.759283438023633</c:v>
                </c:pt>
                <c:pt idx="700">
                  <c:v>28.759351537267129</c:v>
                </c:pt>
                <c:pt idx="701">
                  <c:v>28.759419635542422</c:v>
                </c:pt>
                <c:pt idx="702">
                  <c:v>28.75948773284955</c:v>
                </c:pt>
                <c:pt idx="703">
                  <c:v>28.759555829188521</c:v>
                </c:pt>
                <c:pt idx="704">
                  <c:v>28.759623924559321</c:v>
                </c:pt>
                <c:pt idx="705">
                  <c:v>28.759692018961992</c:v>
                </c:pt>
                <c:pt idx="706">
                  <c:v>28.759760112396535</c:v>
                </c:pt>
                <c:pt idx="707">
                  <c:v>28.759828204862949</c:v>
                </c:pt>
                <c:pt idx="708">
                  <c:v>28.759896296361251</c:v>
                </c:pt>
                <c:pt idx="709">
                  <c:v>28.759964386891451</c:v>
                </c:pt>
                <c:pt idx="710">
                  <c:v>28.760032476453553</c:v>
                </c:pt>
                <c:pt idx="711">
                  <c:v>28.760100565047562</c:v>
                </c:pt>
                <c:pt idx="712">
                  <c:v>28.760168652673514</c:v>
                </c:pt>
                <c:pt idx="713">
                  <c:v>28.760236739331386</c:v>
                </c:pt>
                <c:pt idx="714">
                  <c:v>28.760304825021219</c:v>
                </c:pt>
                <c:pt idx="715">
                  <c:v>28.760372909742998</c:v>
                </c:pt>
                <c:pt idx="716">
                  <c:v>28.760440993496747</c:v>
                </c:pt>
                <c:pt idx="717">
                  <c:v>28.76050907628246</c:v>
                </c:pt>
                <c:pt idx="718">
                  <c:v>28.760577158100169</c:v>
                </c:pt>
                <c:pt idx="719">
                  <c:v>28.760645238949881</c:v>
                </c:pt>
                <c:pt idx="720">
                  <c:v>28.760713318831591</c:v>
                </c:pt>
                <c:pt idx="721">
                  <c:v>28.760781397745308</c:v>
                </c:pt>
                <c:pt idx="722">
                  <c:v>28.76084947569106</c:v>
                </c:pt>
                <c:pt idx="723">
                  <c:v>28.76091755266884</c:v>
                </c:pt>
                <c:pt idx="724">
                  <c:v>28.76098562867865</c:v>
                </c:pt>
                <c:pt idx="725">
                  <c:v>28.761053703720535</c:v>
                </c:pt>
                <c:pt idx="726">
                  <c:v>28.761121777794486</c:v>
                </c:pt>
                <c:pt idx="727">
                  <c:v>28.761189850900507</c:v>
                </c:pt>
                <c:pt idx="728">
                  <c:v>28.76125792303861</c:v>
                </c:pt>
                <c:pt idx="729">
                  <c:v>28.761325994208804</c:v>
                </c:pt>
                <c:pt idx="730">
                  <c:v>28.761394064411107</c:v>
                </c:pt>
                <c:pt idx="731">
                  <c:v>28.761462133645523</c:v>
                </c:pt>
                <c:pt idx="732">
                  <c:v>28.761530201912056</c:v>
                </c:pt>
                <c:pt idx="733">
                  <c:v>28.761598269210708</c:v>
                </c:pt>
                <c:pt idx="734">
                  <c:v>28.761666335541523</c:v>
                </c:pt>
                <c:pt idx="735">
                  <c:v>28.761734400904484</c:v>
                </c:pt>
                <c:pt idx="736">
                  <c:v>28.761802465299617</c:v>
                </c:pt>
                <c:pt idx="737">
                  <c:v>28.761870528726924</c:v>
                </c:pt>
                <c:pt idx="738">
                  <c:v>28.761938591186404</c:v>
                </c:pt>
                <c:pt idx="739">
                  <c:v>28.762006652678071</c:v>
                </c:pt>
                <c:pt idx="740">
                  <c:v>28.762074713201947</c:v>
                </c:pt>
                <c:pt idx="741">
                  <c:v>28.762142772758029</c:v>
                </c:pt>
                <c:pt idx="742">
                  <c:v>28.762210831346351</c:v>
                </c:pt>
                <c:pt idx="743">
                  <c:v>28.762278888966897</c:v>
                </c:pt>
                <c:pt idx="744">
                  <c:v>28.762346945619679</c:v>
                </c:pt>
                <c:pt idx="745">
                  <c:v>28.762415001304706</c:v>
                </c:pt>
                <c:pt idx="746">
                  <c:v>28.76248305602201</c:v>
                </c:pt>
                <c:pt idx="747">
                  <c:v>28.762551109771582</c:v>
                </c:pt>
                <c:pt idx="748">
                  <c:v>28.762619162553417</c:v>
                </c:pt>
                <c:pt idx="749">
                  <c:v>28.76268721436756</c:v>
                </c:pt>
                <c:pt idx="750">
                  <c:v>28.762755265214004</c:v>
                </c:pt>
                <c:pt idx="751">
                  <c:v>28.762823315092742</c:v>
                </c:pt>
                <c:pt idx="752">
                  <c:v>28.762891364003838</c:v>
                </c:pt>
                <c:pt idx="753">
                  <c:v>28.762959411947232</c:v>
                </c:pt>
                <c:pt idx="754">
                  <c:v>28.763027458922977</c:v>
                </c:pt>
                <c:pt idx="755">
                  <c:v>28.763095504931055</c:v>
                </c:pt>
                <c:pt idx="756">
                  <c:v>28.763163549971516</c:v>
                </c:pt>
                <c:pt idx="757">
                  <c:v>28.763231594044338</c:v>
                </c:pt>
                <c:pt idx="758">
                  <c:v>28.76329963714954</c:v>
                </c:pt>
                <c:pt idx="759">
                  <c:v>28.763367679287128</c:v>
                </c:pt>
                <c:pt idx="760">
                  <c:v>28.763435720457124</c:v>
                </c:pt>
                <c:pt idx="761">
                  <c:v>28.763503760659535</c:v>
                </c:pt>
                <c:pt idx="762">
                  <c:v>28.76357179989434</c:v>
                </c:pt>
                <c:pt idx="763">
                  <c:v>28.763639838161598</c:v>
                </c:pt>
                <c:pt idx="764">
                  <c:v>28.763707875461275</c:v>
                </c:pt>
                <c:pt idx="765">
                  <c:v>28.76377591179342</c:v>
                </c:pt>
                <c:pt idx="766">
                  <c:v>28.763843947158012</c:v>
                </c:pt>
                <c:pt idx="767">
                  <c:v>28.763911981555072</c:v>
                </c:pt>
                <c:pt idx="768">
                  <c:v>28.763980014984618</c:v>
                </c:pt>
                <c:pt idx="769">
                  <c:v>28.764048047446646</c:v>
                </c:pt>
                <c:pt idx="770">
                  <c:v>28.764116078941171</c:v>
                </c:pt>
                <c:pt idx="771">
                  <c:v>28.764184109468214</c:v>
                </c:pt>
                <c:pt idx="772">
                  <c:v>28.76425213902775</c:v>
                </c:pt>
                <c:pt idx="773">
                  <c:v>28.764320167619847</c:v>
                </c:pt>
                <c:pt idx="774">
                  <c:v>28.764388195244464</c:v>
                </c:pt>
                <c:pt idx="775">
                  <c:v>28.764456221901622</c:v>
                </c:pt>
                <c:pt idx="776">
                  <c:v>28.764524247591346</c:v>
                </c:pt>
                <c:pt idx="777">
                  <c:v>28.764592272313628</c:v>
                </c:pt>
                <c:pt idx="778">
                  <c:v>28.764660296068495</c:v>
                </c:pt>
                <c:pt idx="779">
                  <c:v>28.764728318855951</c:v>
                </c:pt>
                <c:pt idx="780">
                  <c:v>28.764796340676007</c:v>
                </c:pt>
                <c:pt idx="781">
                  <c:v>28.764864361528669</c:v>
                </c:pt>
                <c:pt idx="782">
                  <c:v>28.764932381413939</c:v>
                </c:pt>
                <c:pt idx="783">
                  <c:v>28.765000400331846</c:v>
                </c:pt>
                <c:pt idx="784">
                  <c:v>28.765068418282375</c:v>
                </c:pt>
                <c:pt idx="785">
                  <c:v>28.765136435265564</c:v>
                </c:pt>
                <c:pt idx="786">
                  <c:v>28.765204451281402</c:v>
                </c:pt>
                <c:pt idx="787">
                  <c:v>28.765272466329904</c:v>
                </c:pt>
                <c:pt idx="788">
                  <c:v>28.765340480411091</c:v>
                </c:pt>
                <c:pt idx="789">
                  <c:v>28.765408493524951</c:v>
                </c:pt>
                <c:pt idx="790">
                  <c:v>28.765476505671518</c:v>
                </c:pt>
                <c:pt idx="791">
                  <c:v>28.765544516850774</c:v>
                </c:pt>
                <c:pt idx="792">
                  <c:v>28.765612527062771</c:v>
                </c:pt>
                <c:pt idx="793">
                  <c:v>28.765680536307475</c:v>
                </c:pt>
                <c:pt idx="794">
                  <c:v>28.765748544584916</c:v>
                </c:pt>
                <c:pt idx="795">
                  <c:v>28.765816551895096</c:v>
                </c:pt>
                <c:pt idx="796">
                  <c:v>28.765884558238039</c:v>
                </c:pt>
                <c:pt idx="797">
                  <c:v>28.765952563613741</c:v>
                </c:pt>
                <c:pt idx="798">
                  <c:v>28.766020568022224</c:v>
                </c:pt>
                <c:pt idx="799">
                  <c:v>28.766088571463492</c:v>
                </c:pt>
                <c:pt idx="800">
                  <c:v>28.766156573937536</c:v>
                </c:pt>
                <c:pt idx="801">
                  <c:v>28.766224575444404</c:v>
                </c:pt>
                <c:pt idx="802">
                  <c:v>28.766292575984089</c:v>
                </c:pt>
                <c:pt idx="803">
                  <c:v>28.766360575556579</c:v>
                </c:pt>
                <c:pt idx="804">
                  <c:v>28.766428574161914</c:v>
                </c:pt>
                <c:pt idx="805">
                  <c:v>28.766496571800076</c:v>
                </c:pt>
                <c:pt idx="806">
                  <c:v>28.766564568471107</c:v>
                </c:pt>
                <c:pt idx="807">
                  <c:v>28.766632564175005</c:v>
                </c:pt>
                <c:pt idx="808">
                  <c:v>28.766700558911772</c:v>
                </c:pt>
                <c:pt idx="809">
                  <c:v>28.766768552681423</c:v>
                </c:pt>
                <c:pt idx="810">
                  <c:v>28.766836545483972</c:v>
                </c:pt>
                <c:pt idx="811">
                  <c:v>28.766904537319409</c:v>
                </c:pt>
                <c:pt idx="812">
                  <c:v>28.766972528187772</c:v>
                </c:pt>
                <c:pt idx="813">
                  <c:v>28.76704051808904</c:v>
                </c:pt>
                <c:pt idx="814">
                  <c:v>28.767108507023245</c:v>
                </c:pt>
                <c:pt idx="815">
                  <c:v>28.767176494990398</c:v>
                </c:pt>
                <c:pt idx="816">
                  <c:v>28.767244481990495</c:v>
                </c:pt>
                <c:pt idx="817">
                  <c:v>28.767312468023555</c:v>
                </c:pt>
                <c:pt idx="818">
                  <c:v>28.76738045308959</c:v>
                </c:pt>
                <c:pt idx="819">
                  <c:v>28.767448437188612</c:v>
                </c:pt>
                <c:pt idx="820">
                  <c:v>28.767516420320622</c:v>
                </c:pt>
                <c:pt idx="821">
                  <c:v>28.767584402485621</c:v>
                </c:pt>
                <c:pt idx="822">
                  <c:v>28.76765238368364</c:v>
                </c:pt>
                <c:pt idx="823">
                  <c:v>28.76772036391468</c:v>
                </c:pt>
                <c:pt idx="824">
                  <c:v>28.767788343178751</c:v>
                </c:pt>
                <c:pt idx="825">
                  <c:v>28.767856321475868</c:v>
                </c:pt>
                <c:pt idx="826">
                  <c:v>28.767924298806033</c:v>
                </c:pt>
                <c:pt idx="827">
                  <c:v>28.767992275169266</c:v>
                </c:pt>
                <c:pt idx="828">
                  <c:v>28.768060250565547</c:v>
                </c:pt>
                <c:pt idx="829">
                  <c:v>28.768128224994918</c:v>
                </c:pt>
                <c:pt idx="830">
                  <c:v>28.768196198457389</c:v>
                </c:pt>
                <c:pt idx="831">
                  <c:v>28.768264170952946</c:v>
                </c:pt>
                <c:pt idx="832">
                  <c:v>28.768332142481619</c:v>
                </c:pt>
                <c:pt idx="833">
                  <c:v>28.76840011304342</c:v>
                </c:pt>
                <c:pt idx="834">
                  <c:v>28.768468082638332</c:v>
                </c:pt>
                <c:pt idx="835">
                  <c:v>28.768536051266395</c:v>
                </c:pt>
                <c:pt idx="836">
                  <c:v>28.768604018927608</c:v>
                </c:pt>
                <c:pt idx="837">
                  <c:v>28.768671985621985</c:v>
                </c:pt>
                <c:pt idx="838">
                  <c:v>28.768739951349509</c:v>
                </c:pt>
                <c:pt idx="839">
                  <c:v>28.768807916110248</c:v>
                </c:pt>
                <c:pt idx="840">
                  <c:v>28.768875879904154</c:v>
                </c:pt>
                <c:pt idx="841">
                  <c:v>28.768943842731243</c:v>
                </c:pt>
                <c:pt idx="842">
                  <c:v>28.769011804591571</c:v>
                </c:pt>
                <c:pt idx="843">
                  <c:v>28.769079765485092</c:v>
                </c:pt>
                <c:pt idx="844">
                  <c:v>28.769147725411862</c:v>
                </c:pt>
                <c:pt idx="845">
                  <c:v>28.769215684371861</c:v>
                </c:pt>
                <c:pt idx="846">
                  <c:v>28.769283642365103</c:v>
                </c:pt>
                <c:pt idx="847">
                  <c:v>28.769351599391616</c:v>
                </c:pt>
                <c:pt idx="848">
                  <c:v>28.769419555451378</c:v>
                </c:pt>
                <c:pt idx="849">
                  <c:v>28.769487510544423</c:v>
                </c:pt>
                <c:pt idx="850">
                  <c:v>28.769555464670756</c:v>
                </c:pt>
                <c:pt idx="851">
                  <c:v>28.769623417830392</c:v>
                </c:pt>
                <c:pt idx="852">
                  <c:v>28.769691370023324</c:v>
                </c:pt>
                <c:pt idx="853">
                  <c:v>28.769759321249573</c:v>
                </c:pt>
                <c:pt idx="854">
                  <c:v>28.769827271509165</c:v>
                </c:pt>
                <c:pt idx="855">
                  <c:v>28.769895220802081</c:v>
                </c:pt>
                <c:pt idx="856">
                  <c:v>28.769963169128349</c:v>
                </c:pt>
                <c:pt idx="857">
                  <c:v>28.770031116487978</c:v>
                </c:pt>
                <c:pt idx="858">
                  <c:v>28.770099062880952</c:v>
                </c:pt>
                <c:pt idx="859">
                  <c:v>28.770167008307322</c:v>
                </c:pt>
                <c:pt idx="860">
                  <c:v>28.770234952767069</c:v>
                </c:pt>
                <c:pt idx="861">
                  <c:v>28.770302896260212</c:v>
                </c:pt>
                <c:pt idx="862">
                  <c:v>28.770370838786764</c:v>
                </c:pt>
                <c:pt idx="863">
                  <c:v>28.770438780346726</c:v>
                </c:pt>
                <c:pt idx="864">
                  <c:v>28.770506720940123</c:v>
                </c:pt>
                <c:pt idx="865">
                  <c:v>28.770574660566933</c:v>
                </c:pt>
                <c:pt idx="866">
                  <c:v>28.770642599227216</c:v>
                </c:pt>
                <c:pt idx="867">
                  <c:v>28.770710536920944</c:v>
                </c:pt>
                <c:pt idx="868">
                  <c:v>28.770778473648129</c:v>
                </c:pt>
                <c:pt idx="869">
                  <c:v>28.770846409408801</c:v>
                </c:pt>
                <c:pt idx="870">
                  <c:v>28.770914344202929</c:v>
                </c:pt>
                <c:pt idx="871">
                  <c:v>28.770982278030587</c:v>
                </c:pt>
                <c:pt idx="872">
                  <c:v>28.771050210891737</c:v>
                </c:pt>
                <c:pt idx="873">
                  <c:v>28.771118142786392</c:v>
                </c:pt>
                <c:pt idx="874">
                  <c:v>28.771186073714571</c:v>
                </c:pt>
                <c:pt idx="875">
                  <c:v>28.771254003676297</c:v>
                </c:pt>
                <c:pt idx="876">
                  <c:v>28.771321932671555</c:v>
                </c:pt>
                <c:pt idx="877">
                  <c:v>28.771389860700378</c:v>
                </c:pt>
                <c:pt idx="878">
                  <c:v>28.771457787762749</c:v>
                </c:pt>
                <c:pt idx="879">
                  <c:v>28.771525713858715</c:v>
                </c:pt>
                <c:pt idx="880">
                  <c:v>28.77159363898825</c:v>
                </c:pt>
                <c:pt idx="881">
                  <c:v>28.77166156315138</c:v>
                </c:pt>
                <c:pt idx="882">
                  <c:v>28.771729486348104</c:v>
                </c:pt>
                <c:pt idx="883">
                  <c:v>28.77179740857845</c:v>
                </c:pt>
                <c:pt idx="884">
                  <c:v>28.771865329842427</c:v>
                </c:pt>
                <c:pt idx="885">
                  <c:v>28.771933250140027</c:v>
                </c:pt>
                <c:pt idx="886">
                  <c:v>28.772001169471263</c:v>
                </c:pt>
                <c:pt idx="887">
                  <c:v>28.772069087836165</c:v>
                </c:pt>
                <c:pt idx="888">
                  <c:v>28.772137005234711</c:v>
                </c:pt>
                <c:pt idx="889">
                  <c:v>28.772204921666944</c:v>
                </c:pt>
                <c:pt idx="890">
                  <c:v>28.772272837132842</c:v>
                </c:pt>
                <c:pt idx="891">
                  <c:v>28.772340751632452</c:v>
                </c:pt>
                <c:pt idx="892">
                  <c:v>28.772408665165777</c:v>
                </c:pt>
                <c:pt idx="893">
                  <c:v>28.772476577732764</c:v>
                </c:pt>
                <c:pt idx="894">
                  <c:v>28.772544489333509</c:v>
                </c:pt>
                <c:pt idx="895">
                  <c:v>28.772612399967965</c:v>
                </c:pt>
                <c:pt idx="896">
                  <c:v>28.772680309636172</c:v>
                </c:pt>
                <c:pt idx="897">
                  <c:v>28.77274821833813</c:v>
                </c:pt>
                <c:pt idx="898">
                  <c:v>28.772816126073856</c:v>
                </c:pt>
                <c:pt idx="899">
                  <c:v>28.77288403284334</c:v>
                </c:pt>
                <c:pt idx="900">
                  <c:v>28.772951938646614</c:v>
                </c:pt>
                <c:pt idx="901">
                  <c:v>28.773019843483663</c:v>
                </c:pt>
                <c:pt idx="902">
                  <c:v>28.773087747354531</c:v>
                </c:pt>
                <c:pt idx="903">
                  <c:v>28.773155650259191</c:v>
                </c:pt>
                <c:pt idx="904">
                  <c:v>28.773223552197685</c:v>
                </c:pt>
                <c:pt idx="905">
                  <c:v>28.773291453170014</c:v>
                </c:pt>
                <c:pt idx="906">
                  <c:v>28.773359353176161</c:v>
                </c:pt>
                <c:pt idx="907">
                  <c:v>28.773427252216177</c:v>
                </c:pt>
                <c:pt idx="908">
                  <c:v>28.773495150290042</c:v>
                </c:pt>
                <c:pt idx="909">
                  <c:v>28.773563047397761</c:v>
                </c:pt>
                <c:pt idx="910">
                  <c:v>28.773630943539388</c:v>
                </c:pt>
                <c:pt idx="911">
                  <c:v>28.773698838714903</c:v>
                </c:pt>
                <c:pt idx="912">
                  <c:v>28.773766732924305</c:v>
                </c:pt>
                <c:pt idx="913">
                  <c:v>28.773834626167613</c:v>
                </c:pt>
                <c:pt idx="914">
                  <c:v>28.773902518444846</c:v>
                </c:pt>
                <c:pt idx="915">
                  <c:v>28.773970409756</c:v>
                </c:pt>
                <c:pt idx="916">
                  <c:v>28.77403830010109</c:v>
                </c:pt>
                <c:pt idx="917">
                  <c:v>28.774106189480133</c:v>
                </c:pt>
                <c:pt idx="918">
                  <c:v>28.774174077893129</c:v>
                </c:pt>
                <c:pt idx="919">
                  <c:v>28.77424196534011</c:v>
                </c:pt>
                <c:pt idx="920">
                  <c:v>28.774309851821045</c:v>
                </c:pt>
                <c:pt idx="921">
                  <c:v>28.774377737335996</c:v>
                </c:pt>
                <c:pt idx="922">
                  <c:v>28.774445621884926</c:v>
                </c:pt>
                <c:pt idx="923">
                  <c:v>28.774513505467869</c:v>
                </c:pt>
                <c:pt idx="924">
                  <c:v>28.774581388084833</c:v>
                </c:pt>
                <c:pt idx="925">
                  <c:v>28.774649269735807</c:v>
                </c:pt>
                <c:pt idx="926">
                  <c:v>28.774717150420827</c:v>
                </c:pt>
                <c:pt idx="927">
                  <c:v>28.774785030139899</c:v>
                </c:pt>
                <c:pt idx="928">
                  <c:v>28.77485290889302</c:v>
                </c:pt>
                <c:pt idx="929">
                  <c:v>28.774920786680209</c:v>
                </c:pt>
                <c:pt idx="930">
                  <c:v>28.774988663501478</c:v>
                </c:pt>
                <c:pt idx="931">
                  <c:v>28.775056539356846</c:v>
                </c:pt>
                <c:pt idx="932">
                  <c:v>28.775124414246285</c:v>
                </c:pt>
                <c:pt idx="933">
                  <c:v>28.775192288169862</c:v>
                </c:pt>
                <c:pt idx="934">
                  <c:v>28.77526016112752</c:v>
                </c:pt>
                <c:pt idx="935">
                  <c:v>28.775328033119322</c:v>
                </c:pt>
                <c:pt idx="936">
                  <c:v>28.775395904145253</c:v>
                </c:pt>
                <c:pt idx="937">
                  <c:v>28.775463774205342</c:v>
                </c:pt>
                <c:pt idx="938">
                  <c:v>28.775531643299558</c:v>
                </c:pt>
                <c:pt idx="939">
                  <c:v>28.775599511427959</c:v>
                </c:pt>
                <c:pt idx="940">
                  <c:v>28.77566737859053</c:v>
                </c:pt>
                <c:pt idx="941">
                  <c:v>28.775735244787285</c:v>
                </c:pt>
                <c:pt idx="942">
                  <c:v>28.775803110018245</c:v>
                </c:pt>
                <c:pt idx="943">
                  <c:v>28.7758709742834</c:v>
                </c:pt>
                <c:pt idx="944">
                  <c:v>28.775938837582778</c:v>
                </c:pt>
                <c:pt idx="945">
                  <c:v>28.776006699916362</c:v>
                </c:pt>
                <c:pt idx="946">
                  <c:v>28.776074561284187</c:v>
                </c:pt>
                <c:pt idx="947">
                  <c:v>28.776142421686266</c:v>
                </c:pt>
                <c:pt idx="948">
                  <c:v>28.776210281122601</c:v>
                </c:pt>
                <c:pt idx="949">
                  <c:v>28.776278139593199</c:v>
                </c:pt>
                <c:pt idx="950">
                  <c:v>28.776345997098062</c:v>
                </c:pt>
                <c:pt idx="951">
                  <c:v>28.776413853637212</c:v>
                </c:pt>
                <c:pt idx="952">
                  <c:v>28.776481709210653</c:v>
                </c:pt>
                <c:pt idx="953">
                  <c:v>28.776549563818399</c:v>
                </c:pt>
                <c:pt idx="954">
                  <c:v>28.776617417460457</c:v>
                </c:pt>
                <c:pt idx="955">
                  <c:v>28.776685270136831</c:v>
                </c:pt>
                <c:pt idx="956">
                  <c:v>28.776753121847548</c:v>
                </c:pt>
                <c:pt idx="957">
                  <c:v>28.77682097259261</c:v>
                </c:pt>
                <c:pt idx="958">
                  <c:v>28.776888822372023</c:v>
                </c:pt>
                <c:pt idx="959">
                  <c:v>28.776956671185779</c:v>
                </c:pt>
                <c:pt idx="960">
                  <c:v>28.777024519033922</c:v>
                </c:pt>
                <c:pt idx="961">
                  <c:v>28.777092365916456</c:v>
                </c:pt>
                <c:pt idx="962">
                  <c:v>28.777160211833365</c:v>
                </c:pt>
                <c:pt idx="963">
                  <c:v>28.777228056784686</c:v>
                </c:pt>
                <c:pt idx="964">
                  <c:v>28.777295900770426</c:v>
                </c:pt>
                <c:pt idx="965">
                  <c:v>28.77736374379057</c:v>
                </c:pt>
                <c:pt idx="966">
                  <c:v>28.777431585845154</c:v>
                </c:pt>
                <c:pt idx="967">
                  <c:v>28.777499426934188</c:v>
                </c:pt>
                <c:pt idx="968">
                  <c:v>28.777567267057673</c:v>
                </c:pt>
                <c:pt idx="969">
                  <c:v>28.777635106215612</c:v>
                </c:pt>
                <c:pt idx="970">
                  <c:v>28.777702944407999</c:v>
                </c:pt>
                <c:pt idx="971">
                  <c:v>28.777770781634892</c:v>
                </c:pt>
                <c:pt idx="972">
                  <c:v>28.777838617896272</c:v>
                </c:pt>
                <c:pt idx="973">
                  <c:v>28.777906453192156</c:v>
                </c:pt>
                <c:pt idx="974">
                  <c:v>28.777974287522547</c:v>
                </c:pt>
                <c:pt idx="975">
                  <c:v>28.778042120887449</c:v>
                </c:pt>
                <c:pt idx="976">
                  <c:v>28.77810995328689</c:v>
                </c:pt>
                <c:pt idx="977">
                  <c:v>28.778177784720871</c:v>
                </c:pt>
                <c:pt idx="978">
                  <c:v>28.778245615189405</c:v>
                </c:pt>
                <c:pt idx="979">
                  <c:v>28.778313444692493</c:v>
                </c:pt>
                <c:pt idx="980">
                  <c:v>28.778381273230149</c:v>
                </c:pt>
                <c:pt idx="981">
                  <c:v>28.778449100802398</c:v>
                </c:pt>
                <c:pt idx="982">
                  <c:v>28.778516927409221</c:v>
                </c:pt>
                <c:pt idx="983">
                  <c:v>28.778584753050637</c:v>
                </c:pt>
                <c:pt idx="984">
                  <c:v>28.778652577726689</c:v>
                </c:pt>
                <c:pt idx="985">
                  <c:v>28.778720401437337</c:v>
                </c:pt>
                <c:pt idx="986">
                  <c:v>28.778788224182623</c:v>
                </c:pt>
                <c:pt idx="987">
                  <c:v>28.778856045962538</c:v>
                </c:pt>
                <c:pt idx="988">
                  <c:v>28.778923866777113</c:v>
                </c:pt>
                <c:pt idx="989">
                  <c:v>28.778991686626334</c:v>
                </c:pt>
                <c:pt idx="990">
                  <c:v>28.779059505510226</c:v>
                </c:pt>
                <c:pt idx="991">
                  <c:v>28.779127323428803</c:v>
                </c:pt>
                <c:pt idx="992">
                  <c:v>28.779195140382058</c:v>
                </c:pt>
                <c:pt idx="993">
                  <c:v>28.779262956370022</c:v>
                </c:pt>
                <c:pt idx="994">
                  <c:v>28.77933077139269</c:v>
                </c:pt>
                <c:pt idx="995">
                  <c:v>28.779398585450085</c:v>
                </c:pt>
                <c:pt idx="996">
                  <c:v>28.779466398542191</c:v>
                </c:pt>
                <c:pt idx="997">
                  <c:v>28.779534210669038</c:v>
                </c:pt>
                <c:pt idx="998">
                  <c:v>28.77960202183063</c:v>
                </c:pt>
                <c:pt idx="999">
                  <c:v>28.77966983202699</c:v>
                </c:pt>
                <c:pt idx="1000">
                  <c:v>28.779737641258109</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Calculs!$I$4:$I$1004</c:f>
              <c:numCache>
                <c:formatCode>0.00</c:formatCode>
                <c:ptCount val="1001"/>
                <c:pt idx="0">
                  <c:v>152.51711639655363</c:v>
                </c:pt>
                <c:pt idx="1">
                  <c:v>152.44541206906328</c:v>
                </c:pt>
                <c:pt idx="2">
                  <c:v>152.75975676868265</c:v>
                </c:pt>
                <c:pt idx="3">
                  <c:v>153.23571366282422</c:v>
                </c:pt>
                <c:pt idx="4">
                  <c:v>153.64905976516587</c:v>
                </c:pt>
                <c:pt idx="5">
                  <c:v>154.02944997816522</c:v>
                </c:pt>
                <c:pt idx="6">
                  <c:v>154.40651327374601</c:v>
                </c:pt>
                <c:pt idx="7">
                  <c:v>154.78025240473329</c:v>
                </c:pt>
                <c:pt idx="8">
                  <c:v>155.15067018761164</c:v>
                </c:pt>
                <c:pt idx="9">
                  <c:v>155.51776950184708</c:v>
                </c:pt>
                <c:pt idx="10">
                  <c:v>155.88155328920871</c:v>
                </c:pt>
                <c:pt idx="11">
                  <c:v>156.24202455308995</c:v>
                </c:pt>
                <c:pt idx="12">
                  <c:v>156.59918635782986</c:v>
                </c:pt>
                <c:pt idx="13">
                  <c:v>156.95304182803443</c:v>
                </c:pt>
                <c:pt idx="14">
                  <c:v>157.30359414789763</c:v>
                </c:pt>
                <c:pt idx="15">
                  <c:v>157.65084656052315</c:v>
                </c:pt>
                <c:pt idx="16">
                  <c:v>157.99480236724591</c:v>
                </c:pt>
                <c:pt idx="17">
                  <c:v>158.33546492695402</c:v>
                </c:pt>
                <c:pt idx="18">
                  <c:v>158.67283765541109</c:v>
                </c:pt>
                <c:pt idx="19">
                  <c:v>159.00692402457921</c:v>
                </c:pt>
                <c:pt idx="20">
                  <c:v>159.33772756194207</c:v>
                </c:pt>
                <c:pt idx="21">
                  <c:v>159.66525184982905</c:v>
                </c:pt>
                <c:pt idx="22">
                  <c:v>159.9895005247399</c:v>
                </c:pt>
                <c:pt idx="23">
                  <c:v>160.3104772766701</c:v>
                </c:pt>
                <c:pt idx="24">
                  <c:v>160.62818584843717</c:v>
                </c:pt>
                <c:pt idx="25">
                  <c:v>160.9426300350078</c:v>
                </c:pt>
                <c:pt idx="26">
                  <c:v>161.25381368282606</c:v>
                </c:pt>
                <c:pt idx="27">
                  <c:v>161.56174068914268</c:v>
                </c:pt>
                <c:pt idx="28">
                  <c:v>161.86641500134516</c:v>
                </c:pt>
                <c:pt idx="29">
                  <c:v>162.16784061628965</c:v>
                </c:pt>
                <c:pt idx="30">
                  <c:v>162.46602157963352</c:v>
                </c:pt>
                <c:pt idx="31">
                  <c:v>162.7609619851695</c:v>
                </c:pt>
                <c:pt idx="32">
                  <c:v>163.0526659741613</c:v>
                </c:pt>
                <c:pt idx="33">
                  <c:v>163.3411377346805</c:v>
                </c:pt>
                <c:pt idx="34">
                  <c:v>163.6263815009452</c:v>
                </c:pt>
                <c:pt idx="35">
                  <c:v>163.90840155265994</c:v>
                </c:pt>
                <c:pt idx="36">
                  <c:v>164.18720221435757</c:v>
                </c:pt>
                <c:pt idx="37">
                  <c:v>164.46278785474263</c:v>
                </c:pt>
                <c:pt idx="38">
                  <c:v>164.73516288603653</c:v>
                </c:pt>
                <c:pt idx="39">
                  <c:v>165.0043317633247</c:v>
                </c:pt>
                <c:pt idx="40">
                  <c:v>165.27029898390543</c:v>
                </c:pt>
                <c:pt idx="41">
                  <c:v>165.53306908664075</c:v>
                </c:pt>
                <c:pt idx="42">
                  <c:v>165.79264665130921</c:v>
                </c:pt>
                <c:pt idx="43">
                  <c:v>166.04903629796098</c:v>
                </c:pt>
                <c:pt idx="44">
                  <c:v>166.30224268627467</c:v>
                </c:pt>
                <c:pt idx="45">
                  <c:v>166.55227051491653</c:v>
                </c:pt>
                <c:pt idx="46">
                  <c:v>166.7991245209019</c:v>
                </c:pt>
                <c:pt idx="47">
                  <c:v>167.04280947895876</c:v>
                </c:pt>
                <c:pt idx="48">
                  <c:v>167.28333020089369</c:v>
                </c:pt>
                <c:pt idx="49">
                  <c:v>167.52069153496015</c:v>
                </c:pt>
                <c:pt idx="50">
                  <c:v>167.7548983652292</c:v>
                </c:pt>
                <c:pt idx="51">
                  <c:v>167.98595561096258</c:v>
                </c:pt>
                <c:pt idx="52">
                  <c:v>168.21386822598845</c:v>
                </c:pt>
                <c:pt idx="53">
                  <c:v>168.43864119807941</c:v>
                </c:pt>
                <c:pt idx="54">
                  <c:v>168.66027954833348</c:v>
                </c:pt>
                <c:pt idx="55">
                  <c:v>168.8787883305572</c:v>
                </c:pt>
                <c:pt idx="56">
                  <c:v>169.09417263065197</c:v>
                </c:pt>
                <c:pt idx="57">
                  <c:v>169.30643756600259</c:v>
                </c:pt>
                <c:pt idx="58">
                  <c:v>169.5155882848689</c:v>
                </c:pt>
                <c:pt idx="59">
                  <c:v>169.72162996578001</c:v>
                </c:pt>
                <c:pt idx="60">
                  <c:v>169.92456781693141</c:v>
                </c:pt>
                <c:pt idx="61">
                  <c:v>170.12440707558503</c:v>
                </c:pt>
                <c:pt idx="62">
                  <c:v>170.32115300747199</c:v>
                </c:pt>
                <c:pt idx="63">
                  <c:v>170.51223461387229</c:v>
                </c:pt>
                <c:pt idx="64">
                  <c:v>170.69508499782302</c:v>
                </c:pt>
                <c:pt idx="65">
                  <c:v>170.86971908024941</c:v>
                </c:pt>
                <c:pt idx="66">
                  <c:v>171.03615191421557</c:v>
                </c:pt>
                <c:pt idx="67">
                  <c:v>171.1920369821236</c:v>
                </c:pt>
                <c:pt idx="68">
                  <c:v>171.3350318648921</c:v>
                </c:pt>
                <c:pt idx="69">
                  <c:v>171.46096068588605</c:v>
                </c:pt>
                <c:pt idx="70">
                  <c:v>171.56565528676339</c:v>
                </c:pt>
                <c:pt idx="71">
                  <c:v>171.64915786884316</c:v>
                </c:pt>
                <c:pt idx="72">
                  <c:v>171.7115113302159</c:v>
                </c:pt>
                <c:pt idx="73">
                  <c:v>171.75275924157378</c:v>
                </c:pt>
                <c:pt idx="74">
                  <c:v>171.77294582216243</c:v>
                </c:pt>
                <c:pt idx="75">
                  <c:v>171.77211591586033</c:v>
                </c:pt>
                <c:pt idx="76">
                  <c:v>171.7503149673928</c:v>
                </c:pt>
                <c:pt idx="77">
                  <c:v>171.70758899868639</c:v>
                </c:pt>
                <c:pt idx="78">
                  <c:v>171.64398458536985</c:v>
                </c:pt>
                <c:pt idx="79">
                  <c:v>171.55954883342716</c:v>
                </c:pt>
                <c:pt idx="80">
                  <c:v>171.45432935600817</c:v>
                </c:pt>
                <c:pt idx="81">
                  <c:v>171.33337123371388</c:v>
                </c:pt>
                <c:pt idx="82">
                  <c:v>171.20170852134981</c:v>
                </c:pt>
                <c:pt idx="83">
                  <c:v>171.05936611170225</c:v>
                </c:pt>
                <c:pt idx="84">
                  <c:v>170.90636895212688</c:v>
                </c:pt>
                <c:pt idx="85">
                  <c:v>170.74274203884684</c:v>
                </c:pt>
                <c:pt idx="86">
                  <c:v>170.56851041130642</c:v>
                </c:pt>
                <c:pt idx="87">
                  <c:v>170.38369914658028</c:v>
                </c:pt>
                <c:pt idx="88">
                  <c:v>170.188333353839</c:v>
                </c:pt>
                <c:pt idx="89">
                  <c:v>169.98401703946209</c:v>
                </c:pt>
                <c:pt idx="90">
                  <c:v>169.77235039284346</c:v>
                </c:pt>
                <c:pt idx="91">
                  <c:v>169.55335073145153</c:v>
                </c:pt>
                <c:pt idx="92">
                  <c:v>169.32703534590269</c:v>
                </c:pt>
                <c:pt idx="93">
                  <c:v>169.09381627961355</c:v>
                </c:pt>
                <c:pt idx="94">
                  <c:v>168.85410456810402</c:v>
                </c:pt>
                <c:pt idx="95">
                  <c:v>168.60791542541605</c:v>
                </c:pt>
                <c:pt idx="96">
                  <c:v>168.35526402583633</c:v>
                </c:pt>
                <c:pt idx="97">
                  <c:v>168.09774479298531</c:v>
                </c:pt>
                <c:pt idx="98">
                  <c:v>167.83694814896643</c:v>
                </c:pt>
                <c:pt idx="99">
                  <c:v>167.57288116174183</c:v>
                </c:pt>
                <c:pt idx="100">
                  <c:v>167.30555086177495</c:v>
                </c:pt>
                <c:pt idx="101">
                  <c:v>167.03496424172783</c:v>
                </c:pt>
                <c:pt idx="102">
                  <c:v>166.76112825616289</c:v>
                </c:pt>
                <c:pt idx="103">
                  <c:v>166.48404982124873</c:v>
                </c:pt>
                <c:pt idx="104">
                  <c:v>166.20373581447075</c:v>
                </c:pt>
                <c:pt idx="105">
                  <c:v>165.92019307434558</c:v>
                </c:pt>
                <c:pt idx="106">
                  <c:v>165.63342840014005</c:v>
                </c:pt>
                <c:pt idx="107">
                  <c:v>165.34344855159407</c:v>
                </c:pt>
                <c:pt idx="108">
                  <c:v>165.05026024864782</c:v>
                </c:pt>
                <c:pt idx="109">
                  <c:v>164.75584449594012</c:v>
                </c:pt>
                <c:pt idx="110">
                  <c:v>164.46217725924393</c:v>
                </c:pt>
                <c:pt idx="111">
                  <c:v>164.16925518358369</c:v>
                </c:pt>
                <c:pt idx="112">
                  <c:v>163.8770749340855</c:v>
                </c:pt>
                <c:pt idx="113">
                  <c:v>163.58563319582652</c:v>
                </c:pt>
                <c:pt idx="114">
                  <c:v>163.29492667368581</c:v>
                </c:pt>
                <c:pt idx="115">
                  <c:v>163.0049520921965</c:v>
                </c:pt>
                <c:pt idx="116">
                  <c:v>162.71570619539901</c:v>
                </c:pt>
                <c:pt idx="117">
                  <c:v>162.42718574669601</c:v>
                </c:pt>
                <c:pt idx="118">
                  <c:v>162.13938752870845</c:v>
                </c:pt>
                <c:pt idx="119">
                  <c:v>161.85230834313288</c:v>
                </c:pt>
                <c:pt idx="120">
                  <c:v>161.56594501060007</c:v>
                </c:pt>
                <c:pt idx="121">
                  <c:v>161.2802943705351</c:v>
                </c:pt>
                <c:pt idx="122">
                  <c:v>160.99535328101823</c:v>
                </c:pt>
                <c:pt idx="123">
                  <c:v>160.71111861864748</c:v>
                </c:pt>
                <c:pt idx="124">
                  <c:v>160.42758727840229</c:v>
                </c:pt>
                <c:pt idx="125">
                  <c:v>160.1447561735082</c:v>
                </c:pt>
                <c:pt idx="126">
                  <c:v>159.86262223530292</c:v>
                </c:pt>
                <c:pt idx="127">
                  <c:v>159.58118241310368</c:v>
                </c:pt>
                <c:pt idx="128">
                  <c:v>159.30043367407549</c:v>
                </c:pt>
                <c:pt idx="129">
                  <c:v>159.02037300310079</c:v>
                </c:pt>
                <c:pt idx="130">
                  <c:v>158.74099740265004</c:v>
                </c:pt>
                <c:pt idx="131">
                  <c:v>158.46230389265372</c:v>
                </c:pt>
                <c:pt idx="132">
                  <c:v>158.18428951037532</c:v>
                </c:pt>
                <c:pt idx="133">
                  <c:v>157.90695131028517</c:v>
                </c:pt>
                <c:pt idx="134">
                  <c:v>157.63028636393597</c:v>
                </c:pt>
                <c:pt idx="135">
                  <c:v>157.35429175983899</c:v>
                </c:pt>
                <c:pt idx="136">
                  <c:v>157.07896460334123</c:v>
                </c:pt>
                <c:pt idx="137">
                  <c:v>156.80430201650429</c:v>
                </c:pt>
                <c:pt idx="138">
                  <c:v>156.53030113798343</c:v>
                </c:pt>
                <c:pt idx="139">
                  <c:v>156.25695912290851</c:v>
                </c:pt>
                <c:pt idx="140">
                  <c:v>155.98427314276526</c:v>
                </c:pt>
                <c:pt idx="141">
                  <c:v>155.71224038527825</c:v>
                </c:pt>
                <c:pt idx="142">
                  <c:v>155.44085805429424</c:v>
                </c:pt>
                <c:pt idx="143">
                  <c:v>155.17012336966698</c:v>
                </c:pt>
                <c:pt idx="144">
                  <c:v>154.90003356714288</c:v>
                </c:pt>
                <c:pt idx="145">
                  <c:v>154.63058589824757</c:v>
                </c:pt>
                <c:pt idx="146">
                  <c:v>154.36177763017358</c:v>
                </c:pt>
                <c:pt idx="147">
                  <c:v>154.09360604566891</c:v>
                </c:pt>
                <c:pt idx="148">
                  <c:v>153.82606844292658</c:v>
                </c:pt>
                <c:pt idx="149">
                  <c:v>153.55916213547511</c:v>
                </c:pt>
                <c:pt idx="150">
                  <c:v>153.29288445206998</c:v>
                </c:pt>
                <c:pt idx="151">
                  <c:v>153.027232736586</c:v>
                </c:pt>
                <c:pt idx="152">
                  <c:v>152.76220434791054</c:v>
                </c:pt>
                <c:pt idx="153">
                  <c:v>152.49779665983777</c:v>
                </c:pt>
                <c:pt idx="154">
                  <c:v>152.23400706096376</c:v>
                </c:pt>
                <c:pt idx="155">
                  <c:v>151.97083295458253</c:v>
                </c:pt>
                <c:pt idx="156">
                  <c:v>151.70827175858273</c:v>
                </c:pt>
                <c:pt idx="157">
                  <c:v>151.4463209053456</c:v>
                </c:pt>
                <c:pt idx="158">
                  <c:v>151.18497784164362</c:v>
                </c:pt>
                <c:pt idx="159">
                  <c:v>150.92424002853969</c:v>
                </c:pt>
                <c:pt idx="160">
                  <c:v>150.6641049412878</c:v>
                </c:pt>
                <c:pt idx="161">
                  <c:v>150.40457006923401</c:v>
                </c:pt>
                <c:pt idx="162">
                  <c:v>150.14563291571858</c:v>
                </c:pt>
                <c:pt idx="163">
                  <c:v>149.88729099797862</c:v>
                </c:pt>
                <c:pt idx="164">
                  <c:v>149.62954184705191</c:v>
                </c:pt>
                <c:pt idx="165">
                  <c:v>149.37238300768132</c:v>
                </c:pt>
                <c:pt idx="166">
                  <c:v>149.11581203822001</c:v>
                </c:pt>
                <c:pt idx="167">
                  <c:v>148.85982651053754</c:v>
                </c:pt>
                <c:pt idx="168">
                  <c:v>148.60442400992667</c:v>
                </c:pt>
                <c:pt idx="169">
                  <c:v>148.34960213501108</c:v>
                </c:pt>
                <c:pt idx="170">
                  <c:v>148.09535849765356</c:v>
                </c:pt>
                <c:pt idx="171">
                  <c:v>147.84169072286537</c:v>
                </c:pt>
                <c:pt idx="172">
                  <c:v>147.58859644871603</c:v>
                </c:pt>
                <c:pt idx="173">
                  <c:v>147.33607332624402</c:v>
                </c:pt>
                <c:pt idx="174">
                  <c:v>147.08411901936816</c:v>
                </c:pt>
                <c:pt idx="175">
                  <c:v>146.83273120479979</c:v>
                </c:pt>
                <c:pt idx="176">
                  <c:v>146.5819075719555</c:v>
                </c:pt>
                <c:pt idx="177">
                  <c:v>146.33164582287091</c:v>
                </c:pt>
                <c:pt idx="178">
                  <c:v>146.08194367211479</c:v>
                </c:pt>
                <c:pt idx="179">
                  <c:v>145.83279884670415</c:v>
                </c:pt>
                <c:pt idx="180">
                  <c:v>145.58420908601994</c:v>
                </c:pt>
                <c:pt idx="181">
                  <c:v>145.33617214172338</c:v>
                </c:pt>
                <c:pt idx="182">
                  <c:v>145.08868577767313</c:v>
                </c:pt>
                <c:pt idx="183">
                  <c:v>144.84174776984295</c:v>
                </c:pt>
                <c:pt idx="184">
                  <c:v>144.59535590624023</c:v>
                </c:pt>
                <c:pt idx="185">
                  <c:v>144.34950798682499</c:v>
                </c:pt>
                <c:pt idx="186">
                  <c:v>144.1042018234298</c:v>
                </c:pt>
                <c:pt idx="187">
                  <c:v>143.85943523968001</c:v>
                </c:pt>
                <c:pt idx="188">
                  <c:v>143.61520607091495</c:v>
                </c:pt>
                <c:pt idx="189">
                  <c:v>143.37151216410948</c:v>
                </c:pt>
                <c:pt idx="190">
                  <c:v>143.1283513777966</c:v>
                </c:pt>
                <c:pt idx="191">
                  <c:v>142.88572158199017</c:v>
                </c:pt>
                <c:pt idx="192">
                  <c:v>142.64362065810857</c:v>
                </c:pt>
                <c:pt idx="193">
                  <c:v>142.40204649889901</c:v>
                </c:pt>
                <c:pt idx="194">
                  <c:v>142.16099700836224</c:v>
                </c:pt>
                <c:pt idx="195">
                  <c:v>141.92047010167809</c:v>
                </c:pt>
                <c:pt idx="196">
                  <c:v>141.68046370513144</c:v>
                </c:pt>
                <c:pt idx="197">
                  <c:v>141.44097575603882</c:v>
                </c:pt>
                <c:pt idx="198">
                  <c:v>141.20200420267574</c:v>
                </c:pt>
                <c:pt idx="199">
                  <c:v>140.96354700420434</c:v>
                </c:pt>
                <c:pt idx="200">
                  <c:v>140.72560213060203</c:v>
                </c:pt>
                <c:pt idx="201">
                  <c:v>138.35151008152914</c:v>
                </c:pt>
                <c:pt idx="202">
                  <c:v>136.02781939510569</c:v>
                </c:pt>
                <c:pt idx="203">
                  <c:v>133.75258192928123</c:v>
                </c:pt>
                <c:pt idx="204">
                  <c:v>131.52394978258013</c:v>
                </c:pt>
                <c:pt idx="205">
                  <c:v>129.34016898446544</c:v>
                </c:pt>
                <c:pt idx="206">
                  <c:v>127.19957366675693</c:v>
                </c:pt>
                <c:pt idx="207">
                  <c:v>125.10058067428034</c:v>
                </c:pt>
                <c:pt idx="208">
                  <c:v>123.04168457708464</c:v>
                </c:pt>
                <c:pt idx="209">
                  <c:v>121.02145305026724</c:v>
                </c:pt>
                <c:pt idx="210">
                  <c:v>119.03852259074731</c:v>
                </c:pt>
                <c:pt idx="211">
                  <c:v>117.09159454327524</c:v>
                </c:pt>
                <c:pt idx="212">
                  <c:v>115.17943141060283</c:v>
                </c:pt>
                <c:pt idx="213">
                  <c:v>113.30085342509921</c:v>
                </c:pt>
                <c:pt idx="214">
                  <c:v>111.45473536121703</c:v>
                </c:pt>
                <c:pt idx="215">
                  <c:v>109.64000357011621</c:v>
                </c:pt>
                <c:pt idx="216">
                  <c:v>107.85563321946607</c:v>
                </c:pt>
                <c:pt idx="217">
                  <c:v>106.10064572299045</c:v>
                </c:pt>
                <c:pt idx="218">
                  <c:v>104.37410634571472</c:v>
                </c:pt>
                <c:pt idx="219">
                  <c:v>102.67512197213385</c:v>
                </c:pt>
                <c:pt idx="220">
                  <c:v>101.00283902566296</c:v>
                </c:pt>
                <c:pt idx="221">
                  <c:v>99.356441528767164</c:v>
                </c:pt>
                <c:pt idx="222">
                  <c:v>97.735149294110016</c:v>
                </c:pt>
                <c:pt idx="223">
                  <c:v>96.138216237917561</c:v>
                </c:pt>
                <c:pt idx="224">
                  <c:v>94.56492880753693</c:v>
                </c:pt>
                <c:pt idx="225">
                  <c:v>93.014604515885779</c:v>
                </c:pt>
                <c:pt idx="226">
                  <c:v>91.486590576144096</c:v>
                </c:pt>
                <c:pt idx="227">
                  <c:v>89.980262630643381</c:v>
                </c:pt>
                <c:pt idx="228">
                  <c:v>88.49502356846439</c:v>
                </c:pt>
                <c:pt idx="229">
                  <c:v>87.030302426767562</c:v>
                </c:pt>
                <c:pt idx="230">
                  <c:v>85.585553371357548</c:v>
                </c:pt>
                <c:pt idx="231">
                  <c:v>84.160254752425232</c:v>
                </c:pt>
                <c:pt idx="232">
                  <c:v>82.753908231825605</c:v>
                </c:pt>
                <c:pt idx="233">
                  <c:v>81.366037978637152</c:v>
                </c:pt>
                <c:pt idx="234">
                  <c:v>79.99618993011471</c:v>
                </c:pt>
                <c:pt idx="235">
                  <c:v>78.643931115493089</c:v>
                </c:pt>
                <c:pt idx="236">
                  <c:v>77.308849040428456</c:v>
                </c:pt>
                <c:pt idx="237">
                  <c:v>75.990551130179014</c:v>
                </c:pt>
                <c:pt idx="238">
                  <c:v>74.688664229929316</c:v>
                </c:pt>
                <c:pt idx="239">
                  <c:v>73.402834160954924</c:v>
                </c:pt>
                <c:pt idx="240">
                  <c:v>72.13272533160935</c:v>
                </c:pt>
                <c:pt idx="241">
                  <c:v>70.878020402393261</c:v>
                </c:pt>
                <c:pt idx="242">
                  <c:v>69.638420004639627</c:v>
                </c:pt>
                <c:pt idx="243">
                  <c:v>68.413642512619546</c:v>
                </c:pt>
                <c:pt idx="244">
                  <c:v>67.203423869141702</c:v>
                </c:pt>
                <c:pt idx="245">
                  <c:v>66.007517464986435</c:v>
                </c:pt>
                <c:pt idx="246">
                  <c:v>64.825694072782866</c:v>
                </c:pt>
                <c:pt idx="247">
                  <c:v>63.657741836206142</c:v>
                </c:pt>
                <c:pt idx="248">
                  <c:v>62.503466315640075</c:v>
                </c:pt>
                <c:pt idx="249">
                  <c:v>61.362690591719932</c:v>
                </c:pt>
                <c:pt idx="250">
                  <c:v>60.235255428438848</c:v>
                </c:pt>
                <c:pt idx="251">
                  <c:v>59.12101949776828</c:v>
                </c:pt>
                <c:pt idx="252">
                  <c:v>58.019859668005672</c:v>
                </c:pt>
                <c:pt idx="253">
                  <c:v>56.931671358318432</c:v>
                </c:pt>
                <c:pt idx="254">
                  <c:v>55.856368962197195</c:v>
                </c:pt>
                <c:pt idx="255">
                  <c:v>54.793886342757496</c:v>
                </c:pt>
                <c:pt idx="256">
                  <c:v>53.744177403030342</c:v>
                </c:pt>
                <c:pt idx="257">
                  <c:v>52.707216734547011</c:v>
                </c:pt>
                <c:pt idx="258">
                  <c:v>51.683000347640551</c:v>
                </c:pt>
                <c:pt idx="259">
                  <c:v>50.671546486938531</c:v>
                </c:pt>
                <c:pt idx="260">
                  <c:v>49.672896535488562</c:v>
                </c:pt>
                <c:pt idx="261">
                  <c:v>48.687116010814847</c:v>
                </c:pt>
                <c:pt idx="262">
                  <c:v>47.714295655919393</c:v>
                </c:pt>
                <c:pt idx="263">
                  <c:v>46.754552627777144</c:v>
                </c:pt>
                <c:pt idx="264">
                  <c:v>45.808031785185399</c:v>
                </c:pt>
                <c:pt idx="265">
                  <c:v>44.87490707685744</c:v>
                </c:pt>
                <c:pt idx="266">
                  <c:v>43.955383029334747</c:v>
                </c:pt>
                <c:pt idx="267">
                  <c:v>43.049696332552053</c:v>
                </c:pt>
                <c:pt idx="268">
                  <c:v>42.158117518636352</c:v>
                </c:pt>
                <c:pt idx="269">
                  <c:v>41.280952726650199</c:v>
                </c:pt>
                <c:pt idx="270">
                  <c:v>40.418545542385296</c:v>
                </c:pt>
                <c:pt idx="271">
                  <c:v>39.571278897844621</c:v>
                </c:pt>
                <c:pt idx="272">
                  <c:v>38.739577009582597</c:v>
                </c:pt>
                <c:pt idx="273">
                  <c:v>37.923907328458505</c:v>
                </c:pt>
                <c:pt idx="274">
                  <c:v>37.124782465459369</c:v>
                </c:pt>
                <c:pt idx="275">
                  <c:v>36.34276204893871</c:v>
                </c:pt>
                <c:pt idx="276">
                  <c:v>35.578454457805435</c:v>
                </c:pt>
                <c:pt idx="277">
                  <c:v>34.832518362845214</c:v>
                </c:pt>
                <c:pt idx="278">
                  <c:v>34.105663994516938</c:v>
                </c:pt>
                <c:pt idx="279">
                  <c:v>33.39865404041899</c:v>
                </c:pt>
                <c:pt idx="280">
                  <c:v>32.712304059518182</c:v>
                </c:pt>
                <c:pt idx="281">
                  <c:v>32.047482283769426</c:v>
                </c:pt>
                <c:pt idx="282">
                  <c:v>31.405108661806693</c:v>
                </c:pt>
                <c:pt idx="283">
                  <c:v>30.786152985191496</c:v>
                </c:pt>
                <c:pt idx="284">
                  <c:v>30.191631926897124</c:v>
                </c:pt>
                <c:pt idx="285">
                  <c:v>29.622604816338683</c:v>
                </c:pt>
                <c:pt idx="286">
                  <c:v>29.080167977776078</c:v>
                </c:pt>
                <c:pt idx="287">
                  <c:v>28.565447472061901</c:v>
                </c:pt>
                <c:pt idx="288">
                  <c:v>28.079590108326265</c:v>
                </c:pt>
                <c:pt idx="289">
                  <c:v>27.623752634930725</c:v>
                </c:pt>
                <c:pt idx="290">
                  <c:v>27.199089079896126</c:v>
                </c:pt>
                <c:pt idx="291">
                  <c:v>26.806736290851983</c:v>
                </c:pt>
                <c:pt idx="292">
                  <c:v>26.447797822427212</c:v>
                </c:pt>
                <c:pt idx="293">
                  <c:v>26.123326431609495</c:v>
                </c:pt>
                <c:pt idx="294">
                  <c:v>25.834305562876914</c:v>
                </c:pt>
                <c:pt idx="295">
                  <c:v>25.581630325915274</c:v>
                </c:pt>
                <c:pt idx="296">
                  <c:v>25.366088578050697</c:v>
                </c:pt>
                <c:pt idx="297">
                  <c:v>25.188342808190551</c:v>
                </c:pt>
                <c:pt idx="298">
                  <c:v>25.048913566130885</c:v>
                </c:pt>
                <c:pt idx="299">
                  <c:v>24.948165179600146</c:v>
                </c:pt>
                <c:pt idx="300">
                  <c:v>24.886294444501058</c:v>
                </c:pt>
                <c:pt idx="301">
                  <c:v>24.863322860496307</c:v>
                </c:pt>
                <c:pt idx="302">
                  <c:v>24.87909282025398</c:v>
                </c:pt>
                <c:pt idx="303">
                  <c:v>24.933267958983141</c:v>
                </c:pt>
                <c:pt idx="304">
                  <c:v>25.025337649386241</c:v>
                </c:pt>
                <c:pt idx="305">
                  <c:v>25.154625406794317</c:v>
                </c:pt>
                <c:pt idx="306">
                  <c:v>25.320300770851105</c:v>
                </c:pt>
                <c:pt idx="307">
                  <c:v>25.521394071307075</c:v>
                </c:pt>
                <c:pt idx="308">
                  <c:v>25.756813378339203</c:v>
                </c:pt>
                <c:pt idx="309">
                  <c:v>26.025362887543672</c:v>
                </c:pt>
                <c:pt idx="310">
                  <c:v>26.325761994706699</c:v>
                </c:pt>
                <c:pt idx="311">
                  <c:v>26.656664368226167</c:v>
                </c:pt>
                <c:pt idx="312">
                  <c:v>27.016676416292572</c:v>
                </c:pt>
                <c:pt idx="313">
                  <c:v>27.404374658498099</c:v>
                </c:pt>
                <c:pt idx="314">
                  <c:v>27.818321634445677</c:v>
                </c:pt>
                <c:pt idx="315">
                  <c:v>28.257080103865274</c:v>
                </c:pt>
                <c:pt idx="316">
                  <c:v>28.719225404987061</c:v>
                </c:pt>
                <c:pt idx="317">
                  <c:v>29.203355934659797</c:v>
                </c:pt>
                <c:pt idx="318">
                  <c:v>29.708101791903584</c:v>
                </c:pt>
                <c:pt idx="319">
                  <c:v>30.232131685544925</c:v>
                </c:pt>
                <c:pt idx="320">
                  <c:v>30.774158247331243</c:v>
                </c:pt>
                <c:pt idx="321">
                  <c:v>31.332941916619649</c:v>
                </c:pt>
                <c:pt idx="322">
                  <c:v>31.907293574125582</c:v>
                </c:pt>
                <c:pt idx="323">
                  <c:v>32.496076103204985</c:v>
                </c:pt>
                <c:pt idx="324">
                  <c:v>33.098205050495579</c:v>
                </c:pt>
                <c:pt idx="325">
                  <c:v>33.712648545903946</c:v>
                </c:pt>
                <c:pt idx="326">
                  <c:v>34.338426626931835</c:v>
                </c:pt>
                <c:pt idx="327">
                  <c:v>34.974610095794766</c:v>
                </c:pt>
                <c:pt idx="328">
                  <c:v>35.62031902090267</c:v>
                </c:pt>
                <c:pt idx="329">
                  <c:v>36.274720977896749</c:v>
                </c:pt>
                <c:pt idx="330">
                  <c:v>36.937029110128286</c:v>
                </c:pt>
                <c:pt idx="331">
                  <c:v>37.606500074552606</c:v>
                </c:pt>
                <c:pt idx="332">
                  <c:v>38.282431926651768</c:v>
                </c:pt>
                <c:pt idx="333">
                  <c:v>38.964161987224912</c:v>
                </c:pt>
                <c:pt idx="334">
                  <c:v>39.651064724643732</c:v>
                </c:pt>
                <c:pt idx="335">
                  <c:v>40.342549678358488</c:v>
                </c:pt>
                <c:pt idx="336">
                  <c:v>41.038059442921941</c:v>
                </c:pt>
                <c:pt idx="337">
                  <c:v>41.737067726428528</c:v>
                </c:pt>
                <c:pt idx="338">
                  <c:v>42.439077492895301</c:v>
                </c:pt>
                <c:pt idx="339">
                  <c:v>43.143619194597591</c:v>
                </c:pt>
                <c:pt idx="340">
                  <c:v>43.850249097584978</c:v>
                </c:pt>
                <c:pt idx="341">
                  <c:v>44.558547701423713</c:v>
                </c:pt>
                <c:pt idx="342">
                  <c:v>45.268118252536247</c:v>
                </c:pt>
                <c:pt idx="343">
                  <c:v>45.978585349246231</c:v>
                </c:pt>
                <c:pt idx="344">
                  <c:v>46.689593635711567</c:v>
                </c:pt>
                <c:pt idx="345">
                  <c:v>47.400806581272505</c:v>
                </c:pt>
                <c:pt idx="346">
                  <c:v>48.111905341302595</c:v>
                </c:pt>
                <c:pt idx="347">
                  <c:v>48.822587695380804</c:v>
                </c:pt>
                <c:pt idx="348">
                  <c:v>49.532567058466924</c:v>
                </c:pt>
                <c:pt idx="349">
                  <c:v>50.24157156072819</c:v>
                </c:pt>
                <c:pt idx="350">
                  <c:v>50.949343191707939</c:v>
                </c:pt>
                <c:pt idx="351">
                  <c:v>51.655637004627657</c:v>
                </c:pt>
                <c:pt idx="352">
                  <c:v>52.360220376755073</c:v>
                </c:pt>
                <c:pt idx="353">
                  <c:v>53.062872321941427</c:v>
                </c:pt>
                <c:pt idx="354">
                  <c:v>53.763382851619198</c:v>
                </c:pt>
                <c:pt idx="355">
                  <c:v>54.461552380751378</c:v>
                </c:pt>
                <c:pt idx="356">
                  <c:v>55.157191175427428</c:v>
                </c:pt>
                <c:pt idx="357">
                  <c:v>55.850118839005447</c:v>
                </c:pt>
                <c:pt idx="358">
                  <c:v>56.540163833901488</c:v>
                </c:pt>
                <c:pt idx="359">
                  <c:v>57.227163036322636</c:v>
                </c:pt>
                <c:pt idx="360">
                  <c:v>57.910961321428886</c:v>
                </c:pt>
                <c:pt idx="361">
                  <c:v>58.59141117658848</c:v>
                </c:pt>
                <c:pt idx="362">
                  <c:v>59.268372340562493</c:v>
                </c:pt>
                <c:pt idx="363">
                  <c:v>59.941711466614805</c:v>
                </c:pt>
                <c:pt idx="364">
                  <c:v>60.611301807695469</c:v>
                </c:pt>
                <c:pt idx="365">
                  <c:v>61.277022921986692</c:v>
                </c:pt>
                <c:pt idx="366">
                  <c:v>61.938760397232954</c:v>
                </c:pt>
                <c:pt idx="367">
                  <c:v>62.596405592399634</c:v>
                </c:pt>
                <c:pt idx="368">
                  <c:v>63.249855395318946</c:v>
                </c:pt>
                <c:pt idx="369">
                  <c:v>63.899011995087626</c:v>
                </c:pt>
                <c:pt idx="370">
                  <c:v>64.543782668079061</c:v>
                </c:pt>
                <c:pt idx="371">
                  <c:v>65.184079576522919</c:v>
                </c:pt>
                <c:pt idx="372">
                  <c:v>65.819819578689291</c:v>
                </c:pt>
                <c:pt idx="373">
                  <c:v>66.450924049791269</c:v>
                </c:pt>
                <c:pt idx="374">
                  <c:v>67.077318712791183</c:v>
                </c:pt>
                <c:pt idx="375">
                  <c:v>67.698933478361255</c:v>
                </c:pt>
                <c:pt idx="376">
                  <c:v>68.315702293309798</c:v>
                </c:pt>
                <c:pt idx="377">
                  <c:v>68.927562996839598</c:v>
                </c:pt>
                <c:pt idx="378">
                  <c:v>69.534457184056265</c:v>
                </c:pt>
                <c:pt idx="379">
                  <c:v>70.136330076191342</c:v>
                </c:pt>
                <c:pt idx="380">
                  <c:v>70.7331303970482</c:v>
                </c:pt>
                <c:pt idx="381">
                  <c:v>71.324810255218395</c:v>
                </c:pt>
                <c:pt idx="382">
                  <c:v>71.911325031653092</c:v>
                </c:pt>
                <c:pt idx="383">
                  <c:v>72.492633272207058</c:v>
                </c:pt>
                <c:pt idx="384">
                  <c:v>73.068696584804513</c:v>
                </c:pt>
                <c:pt idx="385">
                  <c:v>73.63947954090338</c:v>
                </c:pt>
                <c:pt idx="386">
                  <c:v>74.204949580962051</c:v>
                </c:pt>
                <c:pt idx="387">
                  <c:v>74.765076923634993</c:v>
                </c:pt>
                <c:pt idx="388">
                  <c:v>75.319834478447348</c:v>
                </c:pt>
                <c:pt idx="389">
                  <c:v>75.869197761717402</c:v>
                </c:pt>
                <c:pt idx="390">
                  <c:v>76.413144815515579</c:v>
                </c:pt>
                <c:pt idx="391">
                  <c:v>76.951656129464979</c:v>
                </c:pt>
                <c:pt idx="392">
                  <c:v>77.484714565204769</c:v>
                </c:pt>
                <c:pt idx="393">
                  <c:v>78.012305283351466</c:v>
                </c:pt>
                <c:pt idx="394">
                  <c:v>78.53441567280754</c:v>
                </c:pt>
                <c:pt idx="395">
                  <c:v>79.051035282277809</c:v>
                </c:pt>
                <c:pt idx="396">
                  <c:v>79.562155753866165</c:v>
                </c:pt>
                <c:pt idx="397">
                  <c:v>80.06777075863512</c:v>
                </c:pt>
                <c:pt idx="398">
                  <c:v>80.567875934020179</c:v>
                </c:pt>
                <c:pt idx="399">
                  <c:v>81.062468822999975</c:v>
                </c:pt>
                <c:pt idx="400">
                  <c:v>81.55154881493074</c:v>
                </c:pt>
                <c:pt idx="401">
                  <c:v>82.035117087961396</c:v>
                </c:pt>
                <c:pt idx="402">
                  <c:v>82.513176552952061</c:v>
                </c:pt>
                <c:pt idx="403">
                  <c:v>82.985731798825142</c:v>
                </c:pt>
                <c:pt idx="404">
                  <c:v>83.452789039283758</c:v>
                </c:pt>
                <c:pt idx="405">
                  <c:v>83.914356060837505</c:v>
                </c:pt>
                <c:pt idx="406">
                  <c:v>84.370442172080345</c:v>
                </c:pt>
                <c:pt idx="407">
                  <c:v>84.821058154169847</c:v>
                </c:pt>
                <c:pt idx="408">
                  <c:v>85.266216212461089</c:v>
                </c:pt>
                <c:pt idx="409">
                  <c:v>85.70592992925188</c:v>
                </c:pt>
                <c:pt idx="410">
                  <c:v>86.140214217600018</c:v>
                </c:pt>
                <c:pt idx="411">
                  <c:v>86.569085276175429</c:v>
                </c:pt>
                <c:pt idx="412">
                  <c:v>86.992560545114017</c:v>
                </c:pt>
                <c:pt idx="413">
                  <c:v>87.410658662841513</c:v>
                </c:pt>
                <c:pt idx="414">
                  <c:v>87.823399423838836</c:v>
                </c:pt>
                <c:pt idx="415">
                  <c:v>88.23080373732212</c:v>
                </c:pt>
                <c:pt idx="416">
                  <c:v>88.632893586812727</c:v>
                </c:pt>
                <c:pt idx="417">
                  <c:v>89.029691990574449</c:v>
                </c:pt>
                <c:pt idx="418">
                  <c:v>89.421222962896422</c:v>
                </c:pt>
                <c:pt idx="419">
                  <c:v>89.807511476202151</c:v>
                </c:pt>
                <c:pt idx="420">
                  <c:v>90.188583423965966</c:v>
                </c:pt>
                <c:pt idx="421">
                  <c:v>90.564465584419935</c:v>
                </c:pt>
                <c:pt idx="422">
                  <c:v>90.935185585034958</c:v>
                </c:pt>
                <c:pt idx="423">
                  <c:v>91.300771867760716</c:v>
                </c:pt>
                <c:pt idx="424">
                  <c:v>91.661253655010853</c:v>
                </c:pt>
                <c:pt idx="425">
                  <c:v>92.016660916379223</c:v>
                </c:pt>
                <c:pt idx="426">
                  <c:v>92.367024336075133</c:v>
                </c:pt>
                <c:pt idx="427">
                  <c:v>92.712375281065164</c:v>
                </c:pt>
                <c:pt idx="428">
                  <c:v>93.052745769910487</c:v>
                </c:pt>
                <c:pt idx="429">
                  <c:v>93.388168442288389</c:v>
                </c:pt>
                <c:pt idx="430">
                  <c:v>93.71867652918796</c:v>
                </c:pt>
                <c:pt idx="431">
                  <c:v>94.044303823769582</c:v>
                </c:pt>
                <c:pt idx="432">
                  <c:v>94.365084652878934</c:v>
                </c:pt>
                <c:pt idx="433">
                  <c:v>94.681053849205796</c:v>
                </c:pt>
                <c:pt idx="434">
                  <c:v>94.992246724079067</c:v>
                </c:pt>
                <c:pt idx="435">
                  <c:v>95.298699040888877</c:v>
                </c:pt>
                <c:pt idx="436">
                  <c:v>95.60044698912742</c:v>
                </c:pt>
                <c:pt idx="437">
                  <c:v>95.897527159040138</c:v>
                </c:pt>
                <c:pt idx="438">
                  <c:v>96.189976516878957</c:v>
                </c:pt>
                <c:pt idx="439">
                  <c:v>96.477832380749831</c:v>
                </c:pt>
                <c:pt idx="440">
                  <c:v>96.761132397046239</c:v>
                </c:pt>
                <c:pt idx="441">
                  <c:v>97.039914517461199</c:v>
                </c:pt>
                <c:pt idx="442">
                  <c:v>97.314216976569924</c:v>
                </c:pt>
                <c:pt idx="443">
                  <c:v>97.584078269975421</c:v>
                </c:pt>
                <c:pt idx="444">
                  <c:v>97.849537133009591</c:v>
                </c:pt>
                <c:pt idx="445">
                  <c:v>98.110632519982133</c:v>
                </c:pt>
                <c:pt idx="446">
                  <c:v>98.367403583969804</c:v>
                </c:pt>
                <c:pt idx="447">
                  <c:v>98.619889657138714</c:v>
                </c:pt>
                <c:pt idx="448">
                  <c:v>98.868130231591934</c:v>
                </c:pt>
                <c:pt idx="449">
                  <c:v>99.112164940735269</c:v>
                </c:pt>
                <c:pt idx="450">
                  <c:v>99.352033541153574</c:v>
                </c:pt>
                <c:pt idx="451">
                  <c:v>99.587775894990457</c:v>
                </c:pt>
                <c:pt idx="452">
                  <c:v>99.819431952823649</c:v>
                </c:pt>
                <c:pt idx="453">
                  <c:v>100.04704173702888</c:v>
                </c:pt>
                <c:pt idx="454">
                  <c:v>100.27064532562498</c:v>
                </c:pt>
                <c:pt idx="455">
                  <c:v>100.49028283659251</c:v>
                </c:pt>
                <c:pt idx="456">
                  <c:v>100.70599441265875</c:v>
                </c:pt>
                <c:pt idx="457">
                  <c:v>100.91782020654166</c:v>
                </c:pt>
                <c:pt idx="458">
                  <c:v>101.12580036664542</c:v>
                </c:pt>
                <c:pt idx="459">
                  <c:v>101.32997502320006</c:v>
                </c:pt>
                <c:pt idx="460">
                  <c:v>101.53038427483806</c:v>
                </c:pt>
                <c:pt idx="461">
                  <c:v>101.72706817560025</c:v>
                </c:pt>
                <c:pt idx="462">
                  <c:v>101.92006672236397</c:v>
                </c:pt>
                <c:pt idx="463">
                  <c:v>102.10941984268588</c:v>
                </c:pt>
                <c:pt idx="464">
                  <c:v>102.29516738305222</c:v>
                </c:pt>
                <c:pt idx="465">
                  <c:v>102.47734909752927</c:v>
                </c:pt>
                <c:pt idx="466">
                  <c:v>102.65600463680651</c:v>
                </c:pt>
                <c:pt idx="467">
                  <c:v>102.83117353762535</c:v>
                </c:pt>
                <c:pt idx="468">
                  <c:v>103.00289521258617</c:v>
                </c:pt>
                <c:pt idx="469">
                  <c:v>103.17120894032637</c:v>
                </c:pt>
                <c:pt idx="470">
                  <c:v>103.3361538560623</c:v>
                </c:pt>
                <c:pt idx="471">
                  <c:v>103.49776894248777</c:v>
                </c:pt>
                <c:pt idx="472">
                  <c:v>103.6560930210222</c:v>
                </c:pt>
                <c:pt idx="473">
                  <c:v>103.81116474340112</c:v>
                </c:pt>
                <c:pt idx="474">
                  <c:v>103.96302258360214</c:v>
                </c:pt>
                <c:pt idx="475">
                  <c:v>104.11170483009914</c:v>
                </c:pt>
                <c:pt idx="476">
                  <c:v>104.25724957843794</c:v>
                </c:pt>
                <c:pt idx="477">
                  <c:v>104.39969472412641</c:v>
                </c:pt>
                <c:pt idx="478">
                  <c:v>104.53907795583217</c:v>
                </c:pt>
                <c:pt idx="479">
                  <c:v>104.67543674888101</c:v>
                </c:pt>
                <c:pt idx="480">
                  <c:v>104.80880835904948</c:v>
                </c:pt>
                <c:pt idx="481">
                  <c:v>104.93922981664453</c:v>
                </c:pt>
                <c:pt idx="482">
                  <c:v>105.06673792086403</c:v>
                </c:pt>
                <c:pt idx="483">
                  <c:v>105.19136923443135</c:v>
                </c:pt>
                <c:pt idx="484">
                  <c:v>105.31316007849742</c:v>
                </c:pt>
                <c:pt idx="485">
                  <c:v>105.43214652780394</c:v>
                </c:pt>
                <c:pt idx="486">
                  <c:v>105.54836440610156</c:v>
                </c:pt>
                <c:pt idx="487">
                  <c:v>105.6618492818161</c:v>
                </c:pt>
                <c:pt idx="488">
                  <c:v>105.77263646395751</c:v>
                </c:pt>
                <c:pt idx="489">
                  <c:v>105.88076099826442</c:v>
                </c:pt>
                <c:pt idx="490">
                  <c:v>105.98625766357901</c:v>
                </c:pt>
                <c:pt idx="491">
                  <c:v>106.08916096844577</c:v>
                </c:pt>
                <c:pt idx="492">
                  <c:v>106.18950514792832</c:v>
                </c:pt>
                <c:pt idx="493">
                  <c:v>106.28732416063845</c:v>
                </c:pt>
                <c:pt idx="494">
                  <c:v>106.38265168597175</c:v>
                </c:pt>
                <c:pt idx="495">
                  <c:v>106.47552112154392</c:v>
                </c:pt>
                <c:pt idx="496">
                  <c:v>106.56596558082242</c:v>
                </c:pt>
                <c:pt idx="497">
                  <c:v>106.65401789094761</c:v>
                </c:pt>
                <c:pt idx="498">
                  <c:v>106.73971059073855</c:v>
                </c:pt>
                <c:pt idx="499">
                  <c:v>106.82307592887736</c:v>
                </c:pt>
                <c:pt idx="500">
                  <c:v>106.90414586226753</c:v>
                </c:pt>
                <c:pt idx="501">
                  <c:v>106.98295205456076</c:v>
                </c:pt>
                <c:pt idx="502">
                  <c:v>107.05952587484715</c:v>
                </c:pt>
                <c:pt idx="503">
                  <c:v>107.13389839650405</c:v>
                </c:pt>
                <c:pt idx="504">
                  <c:v>107.20610039619837</c:v>
                </c:pt>
                <c:pt idx="505">
                  <c:v>107.20617043257835</c:v>
                </c:pt>
                <c:pt idx="506">
                  <c:v>107.20624046685214</c:v>
                </c:pt>
                <c:pt idx="507">
                  <c:v>107.20631049901982</c:v>
                </c:pt>
                <c:pt idx="508">
                  <c:v>107.20638052908139</c:v>
                </c:pt>
                <c:pt idx="509">
                  <c:v>107.20645055703689</c:v>
                </c:pt>
                <c:pt idx="510">
                  <c:v>107.20652058288634</c:v>
                </c:pt>
                <c:pt idx="511">
                  <c:v>107.20659060662976</c:v>
                </c:pt>
                <c:pt idx="512">
                  <c:v>107.20666062826723</c:v>
                </c:pt>
                <c:pt idx="513">
                  <c:v>107.20673064779872</c:v>
                </c:pt>
                <c:pt idx="514">
                  <c:v>107.20680066522429</c:v>
                </c:pt>
                <c:pt idx="515">
                  <c:v>107.20687068054397</c:v>
                </c:pt>
                <c:pt idx="516">
                  <c:v>107.20694069375777</c:v>
                </c:pt>
                <c:pt idx="517">
                  <c:v>107.20701070486574</c:v>
                </c:pt>
                <c:pt idx="518">
                  <c:v>107.20708071386791</c:v>
                </c:pt>
                <c:pt idx="519">
                  <c:v>107.20715072076428</c:v>
                </c:pt>
                <c:pt idx="520">
                  <c:v>107.20722072555492</c:v>
                </c:pt>
                <c:pt idx="521">
                  <c:v>107.20729072823984</c:v>
                </c:pt>
                <c:pt idx="522">
                  <c:v>107.20736072881907</c:v>
                </c:pt>
                <c:pt idx="523">
                  <c:v>107.20743072729263</c:v>
                </c:pt>
                <c:pt idx="524">
                  <c:v>107.20750072366054</c:v>
                </c:pt>
                <c:pt idx="525">
                  <c:v>107.20757071792291</c:v>
                </c:pt>
                <c:pt idx="526">
                  <c:v>107.20764071007966</c:v>
                </c:pt>
                <c:pt idx="527">
                  <c:v>107.20771070013089</c:v>
                </c:pt>
                <c:pt idx="528">
                  <c:v>107.2077806880766</c:v>
                </c:pt>
                <c:pt idx="529">
                  <c:v>107.20785067391682</c:v>
                </c:pt>
                <c:pt idx="530">
                  <c:v>107.2079206576516</c:v>
                </c:pt>
                <c:pt idx="531">
                  <c:v>107.20799063928098</c:v>
                </c:pt>
                <c:pt idx="532">
                  <c:v>107.20806061880494</c:v>
                </c:pt>
                <c:pt idx="533">
                  <c:v>107.20813059622354</c:v>
                </c:pt>
                <c:pt idx="534">
                  <c:v>107.20820057153681</c:v>
                </c:pt>
                <c:pt idx="535">
                  <c:v>107.20827054474479</c:v>
                </c:pt>
                <c:pt idx="536">
                  <c:v>107.20834051584748</c:v>
                </c:pt>
                <c:pt idx="537">
                  <c:v>107.20841048484493</c:v>
                </c:pt>
                <c:pt idx="538">
                  <c:v>107.20848045173717</c:v>
                </c:pt>
                <c:pt idx="539">
                  <c:v>107.20855041652423</c:v>
                </c:pt>
                <c:pt idx="540">
                  <c:v>107.20862037920612</c:v>
                </c:pt>
                <c:pt idx="541">
                  <c:v>107.20869033978289</c:v>
                </c:pt>
                <c:pt idx="542">
                  <c:v>107.20876029825457</c:v>
                </c:pt>
                <c:pt idx="543">
                  <c:v>107.20883025462119</c:v>
                </c:pt>
                <c:pt idx="544">
                  <c:v>107.20890020888277</c:v>
                </c:pt>
                <c:pt idx="545">
                  <c:v>107.20897016103933</c:v>
                </c:pt>
                <c:pt idx="546">
                  <c:v>107.20904011109091</c:v>
                </c:pt>
                <c:pt idx="547">
                  <c:v>107.20911005903757</c:v>
                </c:pt>
                <c:pt idx="548">
                  <c:v>107.2091800048793</c:v>
                </c:pt>
                <c:pt idx="549">
                  <c:v>107.20924994861613</c:v>
                </c:pt>
                <c:pt idx="550">
                  <c:v>107.20931989024812</c:v>
                </c:pt>
                <c:pt idx="551">
                  <c:v>107.20938982977528</c:v>
                </c:pt>
                <c:pt idx="552">
                  <c:v>107.20945976719763</c:v>
                </c:pt>
                <c:pt idx="553">
                  <c:v>107.20952970251523</c:v>
                </c:pt>
                <c:pt idx="554">
                  <c:v>107.20959963572807</c:v>
                </c:pt>
                <c:pt idx="555">
                  <c:v>107.2096695668362</c:v>
                </c:pt>
                <c:pt idx="556">
                  <c:v>107.20973949583966</c:v>
                </c:pt>
                <c:pt idx="557">
                  <c:v>107.20980942273847</c:v>
                </c:pt>
                <c:pt idx="558">
                  <c:v>107.20987934753265</c:v>
                </c:pt>
                <c:pt idx="559">
                  <c:v>107.20994927022224</c:v>
                </c:pt>
                <c:pt idx="560">
                  <c:v>107.21001919080727</c:v>
                </c:pt>
                <c:pt idx="561">
                  <c:v>107.21008910928776</c:v>
                </c:pt>
                <c:pt idx="562">
                  <c:v>107.21015902566377</c:v>
                </c:pt>
                <c:pt idx="563">
                  <c:v>107.21022893993531</c:v>
                </c:pt>
                <c:pt idx="564">
                  <c:v>107.21029885210238</c:v>
                </c:pt>
                <c:pt idx="565">
                  <c:v>107.21036876216505</c:v>
                </c:pt>
                <c:pt idx="566">
                  <c:v>107.21043867012334</c:v>
                </c:pt>
                <c:pt idx="567">
                  <c:v>107.21050857597727</c:v>
                </c:pt>
                <c:pt idx="568">
                  <c:v>107.21057847972688</c:v>
                </c:pt>
                <c:pt idx="569">
                  <c:v>107.2106483813722</c:v>
                </c:pt>
                <c:pt idx="570">
                  <c:v>107.21071828091326</c:v>
                </c:pt>
                <c:pt idx="571">
                  <c:v>107.21078817835007</c:v>
                </c:pt>
                <c:pt idx="572">
                  <c:v>107.21085807368269</c:v>
                </c:pt>
                <c:pt idx="573">
                  <c:v>107.21092796691113</c:v>
                </c:pt>
                <c:pt idx="574">
                  <c:v>107.21099785803541</c:v>
                </c:pt>
                <c:pt idx="575">
                  <c:v>107.21106774705559</c:v>
                </c:pt>
                <c:pt idx="576">
                  <c:v>107.21113763397169</c:v>
                </c:pt>
                <c:pt idx="577">
                  <c:v>107.21120751878371</c:v>
                </c:pt>
                <c:pt idx="578">
                  <c:v>107.21127740149171</c:v>
                </c:pt>
                <c:pt idx="579">
                  <c:v>107.2113472820957</c:v>
                </c:pt>
                <c:pt idx="580">
                  <c:v>107.21141716059573</c:v>
                </c:pt>
                <c:pt idx="581">
                  <c:v>107.21148703699183</c:v>
                </c:pt>
                <c:pt idx="582">
                  <c:v>107.21155691128401</c:v>
                </c:pt>
                <c:pt idx="583">
                  <c:v>107.21162678347234</c:v>
                </c:pt>
                <c:pt idx="584">
                  <c:v>107.21169665355679</c:v>
                </c:pt>
                <c:pt idx="585">
                  <c:v>107.21176652153741</c:v>
                </c:pt>
                <c:pt idx="586">
                  <c:v>107.21183638741425</c:v>
                </c:pt>
                <c:pt idx="587">
                  <c:v>107.21190625118734</c:v>
                </c:pt>
                <c:pt idx="588">
                  <c:v>107.2119761128567</c:v>
                </c:pt>
                <c:pt idx="589">
                  <c:v>107.21204597242235</c:v>
                </c:pt>
                <c:pt idx="590">
                  <c:v>107.21211582988433</c:v>
                </c:pt>
                <c:pt idx="591">
                  <c:v>107.21218568524267</c:v>
                </c:pt>
                <c:pt idx="592">
                  <c:v>107.21225553849739</c:v>
                </c:pt>
                <c:pt idx="593">
                  <c:v>107.21232538964853</c:v>
                </c:pt>
                <c:pt idx="594">
                  <c:v>107.21239523869612</c:v>
                </c:pt>
                <c:pt idx="595">
                  <c:v>107.21246508564019</c:v>
                </c:pt>
                <c:pt idx="596">
                  <c:v>107.21253493048079</c:v>
                </c:pt>
                <c:pt idx="597">
                  <c:v>107.21260477321789</c:v>
                </c:pt>
                <c:pt idx="598">
                  <c:v>107.21267461385158</c:v>
                </c:pt>
                <c:pt idx="599">
                  <c:v>107.21274445238184</c:v>
                </c:pt>
                <c:pt idx="600">
                  <c:v>107.21281428880873</c:v>
                </c:pt>
                <c:pt idx="601">
                  <c:v>107.21288412313228</c:v>
                </c:pt>
                <c:pt idx="602">
                  <c:v>107.2129539553525</c:v>
                </c:pt>
                <c:pt idx="603">
                  <c:v>107.21302378546946</c:v>
                </c:pt>
                <c:pt idx="604">
                  <c:v>107.21309361348314</c:v>
                </c:pt>
                <c:pt idx="605">
                  <c:v>107.21316343939363</c:v>
                </c:pt>
                <c:pt idx="606">
                  <c:v>107.21323326320089</c:v>
                </c:pt>
                <c:pt idx="607">
                  <c:v>107.21330308490499</c:v>
                </c:pt>
                <c:pt idx="608">
                  <c:v>107.21337290450596</c:v>
                </c:pt>
                <c:pt idx="609">
                  <c:v>107.21344272200382</c:v>
                </c:pt>
                <c:pt idx="610">
                  <c:v>107.2135125373986</c:v>
                </c:pt>
                <c:pt idx="611">
                  <c:v>107.21358235069032</c:v>
                </c:pt>
                <c:pt idx="612">
                  <c:v>107.21365216187903</c:v>
                </c:pt>
                <c:pt idx="613">
                  <c:v>107.21372197096476</c:v>
                </c:pt>
                <c:pt idx="614">
                  <c:v>107.21379177794751</c:v>
                </c:pt>
                <c:pt idx="615">
                  <c:v>107.21386158282733</c:v>
                </c:pt>
                <c:pt idx="616">
                  <c:v>107.21393138560424</c:v>
                </c:pt>
                <c:pt idx="617">
                  <c:v>107.21400118627831</c:v>
                </c:pt>
                <c:pt idx="618">
                  <c:v>107.21407098484951</c:v>
                </c:pt>
                <c:pt idx="619">
                  <c:v>107.21414078131792</c:v>
                </c:pt>
                <c:pt idx="620">
                  <c:v>107.21421057568354</c:v>
                </c:pt>
                <c:pt idx="621">
                  <c:v>107.21428036794642</c:v>
                </c:pt>
                <c:pt idx="622">
                  <c:v>107.21435015810654</c:v>
                </c:pt>
                <c:pt idx="623">
                  <c:v>107.214419946164</c:v>
                </c:pt>
                <c:pt idx="624">
                  <c:v>107.21448973211879</c:v>
                </c:pt>
                <c:pt idx="625">
                  <c:v>107.21455951597093</c:v>
                </c:pt>
                <c:pt idx="626">
                  <c:v>107.21462929772049</c:v>
                </c:pt>
                <c:pt idx="627">
                  <c:v>107.21469907736747</c:v>
                </c:pt>
                <c:pt idx="628">
                  <c:v>107.21476885491188</c:v>
                </c:pt>
                <c:pt idx="629">
                  <c:v>107.2148386303538</c:v>
                </c:pt>
                <c:pt idx="630">
                  <c:v>107.21490840369323</c:v>
                </c:pt>
                <c:pt idx="631">
                  <c:v>107.21497817493021</c:v>
                </c:pt>
                <c:pt idx="632">
                  <c:v>107.21504794406476</c:v>
                </c:pt>
                <c:pt idx="633">
                  <c:v>107.21511771109691</c:v>
                </c:pt>
                <c:pt idx="634">
                  <c:v>107.21518747602668</c:v>
                </c:pt>
                <c:pt idx="635">
                  <c:v>107.21525723885412</c:v>
                </c:pt>
                <c:pt idx="636">
                  <c:v>107.21532699957926</c:v>
                </c:pt>
                <c:pt idx="637">
                  <c:v>107.21539675820212</c:v>
                </c:pt>
                <c:pt idx="638">
                  <c:v>107.21546651472273</c:v>
                </c:pt>
                <c:pt idx="639">
                  <c:v>107.21553626914113</c:v>
                </c:pt>
                <c:pt idx="640">
                  <c:v>107.21560602145733</c:v>
                </c:pt>
                <c:pt idx="641">
                  <c:v>107.21567577167137</c:v>
                </c:pt>
                <c:pt idx="642">
                  <c:v>107.21574551978327</c:v>
                </c:pt>
                <c:pt idx="643">
                  <c:v>107.21581526579308</c:v>
                </c:pt>
                <c:pt idx="644">
                  <c:v>107.21588500970083</c:v>
                </c:pt>
                <c:pt idx="645">
                  <c:v>107.21595475150653</c:v>
                </c:pt>
                <c:pt idx="646">
                  <c:v>107.21602449121021</c:v>
                </c:pt>
                <c:pt idx="647">
                  <c:v>107.21609422881191</c:v>
                </c:pt>
                <c:pt idx="648">
                  <c:v>107.21616396431166</c:v>
                </c:pt>
                <c:pt idx="649">
                  <c:v>107.2162336977095</c:v>
                </c:pt>
                <c:pt idx="650">
                  <c:v>107.21630342900544</c:v>
                </c:pt>
                <c:pt idx="651">
                  <c:v>107.21637315819952</c:v>
                </c:pt>
                <c:pt idx="652">
                  <c:v>107.21644288529177</c:v>
                </c:pt>
                <c:pt idx="653">
                  <c:v>107.21651261028221</c:v>
                </c:pt>
                <c:pt idx="654">
                  <c:v>107.21658233317086</c:v>
                </c:pt>
                <c:pt idx="655">
                  <c:v>107.21665205395779</c:v>
                </c:pt>
                <c:pt idx="656">
                  <c:v>107.216721772643</c:v>
                </c:pt>
                <c:pt idx="657">
                  <c:v>107.21679148922651</c:v>
                </c:pt>
                <c:pt idx="658">
                  <c:v>107.21686120370838</c:v>
                </c:pt>
                <c:pt idx="659">
                  <c:v>107.21693091608861</c:v>
                </c:pt>
                <c:pt idx="660">
                  <c:v>107.21700062636725</c:v>
                </c:pt>
                <c:pt idx="661">
                  <c:v>107.21707033454433</c:v>
                </c:pt>
                <c:pt idx="662">
                  <c:v>107.21714004061987</c:v>
                </c:pt>
                <c:pt idx="663">
                  <c:v>107.2172097445939</c:v>
                </c:pt>
                <c:pt idx="664">
                  <c:v>107.21727944646645</c:v>
                </c:pt>
                <c:pt idx="665">
                  <c:v>107.21734914623755</c:v>
                </c:pt>
                <c:pt idx="666">
                  <c:v>107.21741884390724</c:v>
                </c:pt>
                <c:pt idx="667">
                  <c:v>107.21748853947553</c:v>
                </c:pt>
                <c:pt idx="668">
                  <c:v>107.21755823294247</c:v>
                </c:pt>
                <c:pt idx="669">
                  <c:v>107.21762792430808</c:v>
                </c:pt>
                <c:pt idx="670">
                  <c:v>107.21769761357238</c:v>
                </c:pt>
                <c:pt idx="671">
                  <c:v>107.21776730073542</c:v>
                </c:pt>
                <c:pt idx="672">
                  <c:v>107.21783698579721</c:v>
                </c:pt>
                <c:pt idx="673">
                  <c:v>107.21790666875779</c:v>
                </c:pt>
                <c:pt idx="674">
                  <c:v>107.21797634961719</c:v>
                </c:pt>
                <c:pt idx="675">
                  <c:v>107.21804602837544</c:v>
                </c:pt>
                <c:pt idx="676">
                  <c:v>107.21811570503257</c:v>
                </c:pt>
                <c:pt idx="677">
                  <c:v>107.2181853795886</c:v>
                </c:pt>
                <c:pt idx="678">
                  <c:v>107.21825505204357</c:v>
                </c:pt>
                <c:pt idx="679">
                  <c:v>107.21832472239751</c:v>
                </c:pt>
                <c:pt idx="680">
                  <c:v>107.21839439065046</c:v>
                </c:pt>
                <c:pt idx="681">
                  <c:v>107.2184640568024</c:v>
                </c:pt>
                <c:pt idx="682">
                  <c:v>107.21853372085342</c:v>
                </c:pt>
                <c:pt idx="683">
                  <c:v>107.21860338280352</c:v>
                </c:pt>
                <c:pt idx="684">
                  <c:v>107.21867304265272</c:v>
                </c:pt>
                <c:pt idx="685">
                  <c:v>107.21874270040109</c:v>
                </c:pt>
                <c:pt idx="686">
                  <c:v>107.21881235604862</c:v>
                </c:pt>
                <c:pt idx="687">
                  <c:v>107.21888200959533</c:v>
                </c:pt>
                <c:pt idx="688">
                  <c:v>107.2189516610413</c:v>
                </c:pt>
                <c:pt idx="689">
                  <c:v>107.21902131038654</c:v>
                </c:pt>
                <c:pt idx="690">
                  <c:v>107.21909095763107</c:v>
                </c:pt>
                <c:pt idx="691">
                  <c:v>107.21916060277492</c:v>
                </c:pt>
                <c:pt idx="692">
                  <c:v>107.21923024581811</c:v>
                </c:pt>
                <c:pt idx="693">
                  <c:v>107.21929988676068</c:v>
                </c:pt>
                <c:pt idx="694">
                  <c:v>107.21936952560267</c:v>
                </c:pt>
                <c:pt idx="695">
                  <c:v>107.21943916234412</c:v>
                </c:pt>
                <c:pt idx="696">
                  <c:v>107.21950879698501</c:v>
                </c:pt>
                <c:pt idx="697">
                  <c:v>107.2195784295254</c:v>
                </c:pt>
                <c:pt idx="698">
                  <c:v>107.21964805996532</c:v>
                </c:pt>
                <c:pt idx="699">
                  <c:v>107.21971768830481</c:v>
                </c:pt>
                <c:pt idx="700">
                  <c:v>107.21978731454389</c:v>
                </c:pt>
                <c:pt idx="701">
                  <c:v>107.21985693868258</c:v>
                </c:pt>
                <c:pt idx="702">
                  <c:v>107.21992656072094</c:v>
                </c:pt>
                <c:pt idx="703">
                  <c:v>107.21999618065895</c:v>
                </c:pt>
                <c:pt idx="704">
                  <c:v>107.22006579849666</c:v>
                </c:pt>
                <c:pt idx="705">
                  <c:v>107.22013541423414</c:v>
                </c:pt>
                <c:pt idx="706">
                  <c:v>107.22020502787137</c:v>
                </c:pt>
                <c:pt idx="707">
                  <c:v>107.2202746394084</c:v>
                </c:pt>
                <c:pt idx="708">
                  <c:v>107.22034424884525</c:v>
                </c:pt>
                <c:pt idx="709">
                  <c:v>107.22041385618195</c:v>
                </c:pt>
                <c:pt idx="710">
                  <c:v>107.22048346141855</c:v>
                </c:pt>
                <c:pt idx="711">
                  <c:v>107.22055306455505</c:v>
                </c:pt>
                <c:pt idx="712">
                  <c:v>107.22062266559149</c:v>
                </c:pt>
                <c:pt idx="713">
                  <c:v>107.22069226452791</c:v>
                </c:pt>
                <c:pt idx="714">
                  <c:v>107.22076186136435</c:v>
                </c:pt>
                <c:pt idx="715">
                  <c:v>107.22083145610081</c:v>
                </c:pt>
                <c:pt idx="716">
                  <c:v>107.22090104873735</c:v>
                </c:pt>
                <c:pt idx="717">
                  <c:v>107.22097063927396</c:v>
                </c:pt>
                <c:pt idx="718">
                  <c:v>107.22104022771069</c:v>
                </c:pt>
                <c:pt idx="719">
                  <c:v>107.22110981404758</c:v>
                </c:pt>
                <c:pt idx="720">
                  <c:v>107.22117939828465</c:v>
                </c:pt>
                <c:pt idx="721">
                  <c:v>107.22124898042193</c:v>
                </c:pt>
                <c:pt idx="722">
                  <c:v>107.22131856045945</c:v>
                </c:pt>
                <c:pt idx="723">
                  <c:v>107.22138813839724</c:v>
                </c:pt>
                <c:pt idx="724">
                  <c:v>107.22145771423533</c:v>
                </c:pt>
                <c:pt idx="725">
                  <c:v>107.22152728797374</c:v>
                </c:pt>
                <c:pt idx="726">
                  <c:v>107.22159685961253</c:v>
                </c:pt>
                <c:pt idx="727">
                  <c:v>107.2216664291517</c:v>
                </c:pt>
                <c:pt idx="728">
                  <c:v>107.22173599659129</c:v>
                </c:pt>
                <c:pt idx="729">
                  <c:v>107.22180556193132</c:v>
                </c:pt>
                <c:pt idx="730">
                  <c:v>107.22187512517183</c:v>
                </c:pt>
                <c:pt idx="731">
                  <c:v>107.22194468631285</c:v>
                </c:pt>
                <c:pt idx="732">
                  <c:v>107.2220142453544</c:v>
                </c:pt>
                <c:pt idx="733">
                  <c:v>107.22208380229651</c:v>
                </c:pt>
                <c:pt idx="734">
                  <c:v>107.22215335713922</c:v>
                </c:pt>
                <c:pt idx="735">
                  <c:v>107.22222290988255</c:v>
                </c:pt>
                <c:pt idx="736">
                  <c:v>107.22229246052655</c:v>
                </c:pt>
                <c:pt idx="737">
                  <c:v>107.22236200907123</c:v>
                </c:pt>
                <c:pt idx="738">
                  <c:v>107.22243155551662</c:v>
                </c:pt>
                <c:pt idx="739">
                  <c:v>107.22250109986275</c:v>
                </c:pt>
                <c:pt idx="740">
                  <c:v>107.22257064210966</c:v>
                </c:pt>
                <c:pt idx="741">
                  <c:v>107.22264018225736</c:v>
                </c:pt>
                <c:pt idx="742">
                  <c:v>107.22270972030593</c:v>
                </c:pt>
                <c:pt idx="743">
                  <c:v>107.22277925625534</c:v>
                </c:pt>
                <c:pt idx="744">
                  <c:v>107.22284879010563</c:v>
                </c:pt>
                <c:pt idx="745">
                  <c:v>107.22291832185684</c:v>
                </c:pt>
                <c:pt idx="746">
                  <c:v>107.22298785150902</c:v>
                </c:pt>
                <c:pt idx="747">
                  <c:v>107.22305737906217</c:v>
                </c:pt>
                <c:pt idx="748">
                  <c:v>107.22312690451632</c:v>
                </c:pt>
                <c:pt idx="749">
                  <c:v>107.22319642787153</c:v>
                </c:pt>
                <c:pt idx="750">
                  <c:v>107.22326594912779</c:v>
                </c:pt>
                <c:pt idx="751">
                  <c:v>107.22333546828516</c:v>
                </c:pt>
                <c:pt idx="752">
                  <c:v>107.22340498534368</c:v>
                </c:pt>
                <c:pt idx="753">
                  <c:v>107.22347450030333</c:v>
                </c:pt>
                <c:pt idx="754">
                  <c:v>107.22354401316417</c:v>
                </c:pt>
                <c:pt idx="755">
                  <c:v>107.22361352392623</c:v>
                </c:pt>
                <c:pt idx="756">
                  <c:v>107.22368303258953</c:v>
                </c:pt>
                <c:pt idx="757">
                  <c:v>107.22375253915412</c:v>
                </c:pt>
                <c:pt idx="758">
                  <c:v>107.22382204362002</c:v>
                </c:pt>
                <c:pt idx="759">
                  <c:v>107.22389154598724</c:v>
                </c:pt>
                <c:pt idx="760">
                  <c:v>107.22396104625585</c:v>
                </c:pt>
                <c:pt idx="761">
                  <c:v>107.22403054442584</c:v>
                </c:pt>
                <c:pt idx="762">
                  <c:v>107.22410004049725</c:v>
                </c:pt>
                <c:pt idx="763">
                  <c:v>107.22416953447011</c:v>
                </c:pt>
                <c:pt idx="764">
                  <c:v>107.22423902634446</c:v>
                </c:pt>
                <c:pt idx="765">
                  <c:v>107.22430851612033</c:v>
                </c:pt>
                <c:pt idx="766">
                  <c:v>107.22437800379774</c:v>
                </c:pt>
                <c:pt idx="767">
                  <c:v>107.22444748937671</c:v>
                </c:pt>
                <c:pt idx="768">
                  <c:v>107.2245169728573</c:v>
                </c:pt>
                <c:pt idx="769">
                  <c:v>107.22458645423951</c:v>
                </c:pt>
                <c:pt idx="770">
                  <c:v>107.22465593352339</c:v>
                </c:pt>
                <c:pt idx="771">
                  <c:v>107.22472541070896</c:v>
                </c:pt>
                <c:pt idx="772">
                  <c:v>107.22479488579623</c:v>
                </c:pt>
                <c:pt idx="773">
                  <c:v>107.22486435878527</c:v>
                </c:pt>
                <c:pt idx="774">
                  <c:v>107.22493382967609</c:v>
                </c:pt>
                <c:pt idx="775">
                  <c:v>107.22500329846871</c:v>
                </c:pt>
                <c:pt idx="776">
                  <c:v>107.22507276516318</c:v>
                </c:pt>
                <c:pt idx="777">
                  <c:v>107.2251422297595</c:v>
                </c:pt>
                <c:pt idx="778">
                  <c:v>107.22521169225774</c:v>
                </c:pt>
                <c:pt idx="779">
                  <c:v>107.2252811526579</c:v>
                </c:pt>
                <c:pt idx="780">
                  <c:v>107.22535061096002</c:v>
                </c:pt>
                <c:pt idx="781">
                  <c:v>107.22542006716414</c:v>
                </c:pt>
                <c:pt idx="782">
                  <c:v>107.22548952127026</c:v>
                </c:pt>
                <c:pt idx="783">
                  <c:v>107.22555897327842</c:v>
                </c:pt>
                <c:pt idx="784">
                  <c:v>107.22562842318867</c:v>
                </c:pt>
                <c:pt idx="785">
                  <c:v>107.22569787100103</c:v>
                </c:pt>
                <c:pt idx="786">
                  <c:v>107.22576731671552</c:v>
                </c:pt>
                <c:pt idx="787">
                  <c:v>107.22583676033217</c:v>
                </c:pt>
                <c:pt idx="788">
                  <c:v>107.22590620185102</c:v>
                </c:pt>
                <c:pt idx="789">
                  <c:v>107.22597564127209</c:v>
                </c:pt>
                <c:pt idx="790">
                  <c:v>107.2260450785954</c:v>
                </c:pt>
                <c:pt idx="791">
                  <c:v>107.22611451382102</c:v>
                </c:pt>
                <c:pt idx="792">
                  <c:v>107.22618394694894</c:v>
                </c:pt>
                <c:pt idx="793">
                  <c:v>107.22625337797919</c:v>
                </c:pt>
                <c:pt idx="794">
                  <c:v>107.22632280691184</c:v>
                </c:pt>
                <c:pt idx="795">
                  <c:v>107.22639223374686</c:v>
                </c:pt>
                <c:pt idx="796">
                  <c:v>107.22646165848433</c:v>
                </c:pt>
                <c:pt idx="797">
                  <c:v>107.22653108112426</c:v>
                </c:pt>
                <c:pt idx="798">
                  <c:v>107.22660050166668</c:v>
                </c:pt>
                <c:pt idx="799">
                  <c:v>107.22666992011162</c:v>
                </c:pt>
                <c:pt idx="800">
                  <c:v>107.22673933645909</c:v>
                </c:pt>
                <c:pt idx="801">
                  <c:v>107.22680875070917</c:v>
                </c:pt>
                <c:pt idx="802">
                  <c:v>107.22687816286185</c:v>
                </c:pt>
                <c:pt idx="803">
                  <c:v>107.22694757291715</c:v>
                </c:pt>
                <c:pt idx="804">
                  <c:v>107.22701698087513</c:v>
                </c:pt>
                <c:pt idx="805">
                  <c:v>107.22708638673581</c:v>
                </c:pt>
                <c:pt idx="806">
                  <c:v>107.22715579049921</c:v>
                </c:pt>
                <c:pt idx="807">
                  <c:v>107.22722519216538</c:v>
                </c:pt>
                <c:pt idx="808">
                  <c:v>107.22729459173433</c:v>
                </c:pt>
                <c:pt idx="809">
                  <c:v>107.2273639892061</c:v>
                </c:pt>
                <c:pt idx="810">
                  <c:v>107.22743338458072</c:v>
                </c:pt>
                <c:pt idx="811">
                  <c:v>107.22750277785819</c:v>
                </c:pt>
                <c:pt idx="812">
                  <c:v>107.2275721690386</c:v>
                </c:pt>
                <c:pt idx="813">
                  <c:v>107.22764155812192</c:v>
                </c:pt>
                <c:pt idx="814">
                  <c:v>107.22771094510819</c:v>
                </c:pt>
                <c:pt idx="815">
                  <c:v>107.22778032999747</c:v>
                </c:pt>
                <c:pt idx="816">
                  <c:v>107.22784971278978</c:v>
                </c:pt>
                <c:pt idx="817">
                  <c:v>107.22791909348513</c:v>
                </c:pt>
                <c:pt idx="818">
                  <c:v>107.22798847208355</c:v>
                </c:pt>
                <c:pt idx="819">
                  <c:v>107.22805784858511</c:v>
                </c:pt>
                <c:pt idx="820">
                  <c:v>107.2281272229898</c:v>
                </c:pt>
                <c:pt idx="821">
                  <c:v>107.22819659529765</c:v>
                </c:pt>
                <c:pt idx="822">
                  <c:v>107.22826596550871</c:v>
                </c:pt>
                <c:pt idx="823">
                  <c:v>107.22833533362301</c:v>
                </c:pt>
                <c:pt idx="824">
                  <c:v>107.22840469964055</c:v>
                </c:pt>
                <c:pt idx="825">
                  <c:v>107.22847406356139</c:v>
                </c:pt>
                <c:pt idx="826">
                  <c:v>107.22854342538555</c:v>
                </c:pt>
                <c:pt idx="827">
                  <c:v>107.22861278511307</c:v>
                </c:pt>
                <c:pt idx="828">
                  <c:v>107.22868214274395</c:v>
                </c:pt>
                <c:pt idx="829">
                  <c:v>107.22875149827824</c:v>
                </c:pt>
                <c:pt idx="830">
                  <c:v>107.22882085171598</c:v>
                </c:pt>
                <c:pt idx="831">
                  <c:v>107.22889020305718</c:v>
                </c:pt>
                <c:pt idx="832">
                  <c:v>107.22895955230186</c:v>
                </c:pt>
                <c:pt idx="833">
                  <c:v>107.22902889945009</c:v>
                </c:pt>
                <c:pt idx="834">
                  <c:v>107.22909824450186</c:v>
                </c:pt>
                <c:pt idx="835">
                  <c:v>107.22916758745723</c:v>
                </c:pt>
                <c:pt idx="836">
                  <c:v>107.2292369283162</c:v>
                </c:pt>
                <c:pt idx="837">
                  <c:v>107.22930626707883</c:v>
                </c:pt>
                <c:pt idx="838">
                  <c:v>107.22937560374511</c:v>
                </c:pt>
                <c:pt idx="839">
                  <c:v>107.22944493831513</c:v>
                </c:pt>
                <c:pt idx="840">
                  <c:v>107.22951427078885</c:v>
                </c:pt>
                <c:pt idx="841">
                  <c:v>107.22958360116634</c:v>
                </c:pt>
                <c:pt idx="842">
                  <c:v>107.22965292944764</c:v>
                </c:pt>
                <c:pt idx="843">
                  <c:v>107.22972225563275</c:v>
                </c:pt>
                <c:pt idx="844">
                  <c:v>107.22979157972172</c:v>
                </c:pt>
                <c:pt idx="845">
                  <c:v>107.22986090171456</c:v>
                </c:pt>
                <c:pt idx="846">
                  <c:v>107.22993022161131</c:v>
                </c:pt>
                <c:pt idx="847">
                  <c:v>107.22999953941201</c:v>
                </c:pt>
                <c:pt idx="848">
                  <c:v>107.23006885511667</c:v>
                </c:pt>
                <c:pt idx="849">
                  <c:v>107.23013816872532</c:v>
                </c:pt>
                <c:pt idx="850">
                  <c:v>107.23020748023801</c:v>
                </c:pt>
                <c:pt idx="851">
                  <c:v>107.23027678965477</c:v>
                </c:pt>
                <c:pt idx="852">
                  <c:v>107.23034609697559</c:v>
                </c:pt>
                <c:pt idx="853">
                  <c:v>107.23041540220055</c:v>
                </c:pt>
                <c:pt idx="854">
                  <c:v>107.23048470532966</c:v>
                </c:pt>
                <c:pt idx="855">
                  <c:v>107.23055400636292</c:v>
                </c:pt>
                <c:pt idx="856">
                  <c:v>107.23062330530041</c:v>
                </c:pt>
                <c:pt idx="857">
                  <c:v>107.23069260214213</c:v>
                </c:pt>
                <c:pt idx="858">
                  <c:v>107.23076189688811</c:v>
                </c:pt>
                <c:pt idx="859">
                  <c:v>107.23083118953839</c:v>
                </c:pt>
                <c:pt idx="860">
                  <c:v>107.230900480093</c:v>
                </c:pt>
                <c:pt idx="861">
                  <c:v>107.23096976855196</c:v>
                </c:pt>
                <c:pt idx="862">
                  <c:v>107.2310390549153</c:v>
                </c:pt>
                <c:pt idx="863">
                  <c:v>107.23110833918305</c:v>
                </c:pt>
                <c:pt idx="864">
                  <c:v>107.23117762135526</c:v>
                </c:pt>
                <c:pt idx="865">
                  <c:v>107.23124690143192</c:v>
                </c:pt>
                <c:pt idx="866">
                  <c:v>107.2313161794131</c:v>
                </c:pt>
                <c:pt idx="867">
                  <c:v>107.23138545529881</c:v>
                </c:pt>
                <c:pt idx="868">
                  <c:v>107.23145472908907</c:v>
                </c:pt>
                <c:pt idx="869">
                  <c:v>107.23152400078392</c:v>
                </c:pt>
                <c:pt idx="870">
                  <c:v>107.23159327038339</c:v>
                </c:pt>
                <c:pt idx="871">
                  <c:v>107.23166253788752</c:v>
                </c:pt>
                <c:pt idx="872">
                  <c:v>107.23173180329633</c:v>
                </c:pt>
                <c:pt idx="873">
                  <c:v>107.23180106660983</c:v>
                </c:pt>
                <c:pt idx="874">
                  <c:v>107.23187032782809</c:v>
                </c:pt>
                <c:pt idx="875">
                  <c:v>107.23193958695111</c:v>
                </c:pt>
                <c:pt idx="876">
                  <c:v>107.23200884397893</c:v>
                </c:pt>
                <c:pt idx="877">
                  <c:v>107.23207809891159</c:v>
                </c:pt>
                <c:pt idx="878">
                  <c:v>107.23214735174908</c:v>
                </c:pt>
                <c:pt idx="879">
                  <c:v>107.23221660249148</c:v>
                </c:pt>
                <c:pt idx="880">
                  <c:v>107.23228585113878</c:v>
                </c:pt>
                <c:pt idx="881">
                  <c:v>107.23235509769104</c:v>
                </c:pt>
                <c:pt idx="882">
                  <c:v>107.23242434214826</c:v>
                </c:pt>
                <c:pt idx="883">
                  <c:v>107.23249358451049</c:v>
                </c:pt>
                <c:pt idx="884">
                  <c:v>107.23256282477776</c:v>
                </c:pt>
                <c:pt idx="885">
                  <c:v>107.2326320629501</c:v>
                </c:pt>
                <c:pt idx="886">
                  <c:v>107.23270129902753</c:v>
                </c:pt>
                <c:pt idx="887">
                  <c:v>107.23277053301008</c:v>
                </c:pt>
                <c:pt idx="888">
                  <c:v>107.23283976489778</c:v>
                </c:pt>
                <c:pt idx="889">
                  <c:v>107.23290899469065</c:v>
                </c:pt>
                <c:pt idx="890">
                  <c:v>107.23297822238874</c:v>
                </c:pt>
                <c:pt idx="891">
                  <c:v>107.23304744799208</c:v>
                </c:pt>
                <c:pt idx="892">
                  <c:v>107.2331166715007</c:v>
                </c:pt>
                <c:pt idx="893">
                  <c:v>107.23318589291459</c:v>
                </c:pt>
                <c:pt idx="894">
                  <c:v>107.23325511223382</c:v>
                </c:pt>
                <c:pt idx="895">
                  <c:v>107.23332432945841</c:v>
                </c:pt>
                <c:pt idx="896">
                  <c:v>107.2333935445884</c:v>
                </c:pt>
                <c:pt idx="897">
                  <c:v>107.2334627576238</c:v>
                </c:pt>
                <c:pt idx="898">
                  <c:v>107.23353196856466</c:v>
                </c:pt>
                <c:pt idx="899">
                  <c:v>107.23360117741099</c:v>
                </c:pt>
                <c:pt idx="900">
                  <c:v>107.23367038416282</c:v>
                </c:pt>
                <c:pt idx="901">
                  <c:v>107.23373958882019</c:v>
                </c:pt>
                <c:pt idx="902">
                  <c:v>107.23380879138313</c:v>
                </c:pt>
                <c:pt idx="903">
                  <c:v>107.23387799185166</c:v>
                </c:pt>
                <c:pt idx="904">
                  <c:v>107.23394719022582</c:v>
                </c:pt>
                <c:pt idx="905">
                  <c:v>107.23401638650564</c:v>
                </c:pt>
                <c:pt idx="906">
                  <c:v>107.23408558069114</c:v>
                </c:pt>
                <c:pt idx="907">
                  <c:v>107.23415477278236</c:v>
                </c:pt>
                <c:pt idx="908">
                  <c:v>107.23422396277932</c:v>
                </c:pt>
                <c:pt idx="909">
                  <c:v>107.23429315068205</c:v>
                </c:pt>
                <c:pt idx="910">
                  <c:v>107.23436233649059</c:v>
                </c:pt>
                <c:pt idx="911">
                  <c:v>107.23443152020496</c:v>
                </c:pt>
                <c:pt idx="912">
                  <c:v>107.2345007018252</c:v>
                </c:pt>
                <c:pt idx="913">
                  <c:v>107.23456988135132</c:v>
                </c:pt>
                <c:pt idx="914">
                  <c:v>107.23463905878336</c:v>
                </c:pt>
                <c:pt idx="915">
                  <c:v>107.23470823412136</c:v>
                </c:pt>
                <c:pt idx="916">
                  <c:v>107.23477740736533</c:v>
                </c:pt>
                <c:pt idx="917">
                  <c:v>107.23484657851532</c:v>
                </c:pt>
                <c:pt idx="918">
                  <c:v>107.23491574757132</c:v>
                </c:pt>
                <c:pt idx="919">
                  <c:v>107.23498491453343</c:v>
                </c:pt>
                <c:pt idx="920">
                  <c:v>107.23505407940161</c:v>
                </c:pt>
                <c:pt idx="921">
                  <c:v>107.23512324217594</c:v>
                </c:pt>
                <c:pt idx="922">
                  <c:v>107.23519240285643</c:v>
                </c:pt>
                <c:pt idx="923">
                  <c:v>107.23526156144308</c:v>
                </c:pt>
                <c:pt idx="924">
                  <c:v>107.23533071793598</c:v>
                </c:pt>
                <c:pt idx="925">
                  <c:v>107.23539987233509</c:v>
                </c:pt>
                <c:pt idx="926">
                  <c:v>107.23546902464051</c:v>
                </c:pt>
                <c:pt idx="927">
                  <c:v>107.23553817485222</c:v>
                </c:pt>
                <c:pt idx="928">
                  <c:v>107.23560732297027</c:v>
                </c:pt>
                <c:pt idx="929">
                  <c:v>107.23567646899468</c:v>
                </c:pt>
                <c:pt idx="930">
                  <c:v>107.23574561292548</c:v>
                </c:pt>
                <c:pt idx="931">
                  <c:v>107.23581475476273</c:v>
                </c:pt>
                <c:pt idx="932">
                  <c:v>107.2358838945064</c:v>
                </c:pt>
                <c:pt idx="933">
                  <c:v>107.23595303215659</c:v>
                </c:pt>
                <c:pt idx="934">
                  <c:v>107.23602216771326</c:v>
                </c:pt>
                <c:pt idx="935">
                  <c:v>107.2360913011765</c:v>
                </c:pt>
                <c:pt idx="936">
                  <c:v>107.23616043254628</c:v>
                </c:pt>
                <c:pt idx="937">
                  <c:v>107.23622956182268</c:v>
                </c:pt>
                <c:pt idx="938">
                  <c:v>107.23629868900569</c:v>
                </c:pt>
                <c:pt idx="939">
                  <c:v>107.23636781409539</c:v>
                </c:pt>
                <c:pt idx="940">
                  <c:v>107.23643693709175</c:v>
                </c:pt>
                <c:pt idx="941">
                  <c:v>107.23650605799484</c:v>
                </c:pt>
                <c:pt idx="942">
                  <c:v>107.23657517680469</c:v>
                </c:pt>
                <c:pt idx="943">
                  <c:v>107.23664429352131</c:v>
                </c:pt>
                <c:pt idx="944">
                  <c:v>107.23671340814475</c:v>
                </c:pt>
                <c:pt idx="945">
                  <c:v>107.23678252067501</c:v>
                </c:pt>
                <c:pt idx="946">
                  <c:v>107.23685163111215</c:v>
                </c:pt>
                <c:pt idx="947">
                  <c:v>107.23692073945618</c:v>
                </c:pt>
                <c:pt idx="948">
                  <c:v>107.23698984570714</c:v>
                </c:pt>
                <c:pt idx="949">
                  <c:v>107.23705894986506</c:v>
                </c:pt>
                <c:pt idx="950">
                  <c:v>107.23712805192996</c:v>
                </c:pt>
                <c:pt idx="951">
                  <c:v>107.23719715190187</c:v>
                </c:pt>
                <c:pt idx="952">
                  <c:v>107.23726624978083</c:v>
                </c:pt>
                <c:pt idx="953">
                  <c:v>107.23733534556686</c:v>
                </c:pt>
                <c:pt idx="954">
                  <c:v>107.23740443926</c:v>
                </c:pt>
                <c:pt idx="955">
                  <c:v>107.23747353086026</c:v>
                </c:pt>
                <c:pt idx="956">
                  <c:v>107.23754262036769</c:v>
                </c:pt>
                <c:pt idx="957">
                  <c:v>107.23761170778232</c:v>
                </c:pt>
                <c:pt idx="958">
                  <c:v>107.23768079310418</c:v>
                </c:pt>
                <c:pt idx="959">
                  <c:v>107.23774987633325</c:v>
                </c:pt>
                <c:pt idx="960">
                  <c:v>107.23781895746963</c:v>
                </c:pt>
                <c:pt idx="961">
                  <c:v>107.23788803651331</c:v>
                </c:pt>
                <c:pt idx="962">
                  <c:v>107.23795711346435</c:v>
                </c:pt>
                <c:pt idx="963">
                  <c:v>107.23802618832273</c:v>
                </c:pt>
                <c:pt idx="964">
                  <c:v>107.23809526108855</c:v>
                </c:pt>
                <c:pt idx="965">
                  <c:v>107.23816433176177</c:v>
                </c:pt>
                <c:pt idx="966">
                  <c:v>107.23823340034245</c:v>
                </c:pt>
                <c:pt idx="967">
                  <c:v>107.23830246683063</c:v>
                </c:pt>
                <c:pt idx="968">
                  <c:v>107.23837153122632</c:v>
                </c:pt>
                <c:pt idx="969">
                  <c:v>107.23844059352956</c:v>
                </c:pt>
                <c:pt idx="970">
                  <c:v>107.23850965374035</c:v>
                </c:pt>
                <c:pt idx="971">
                  <c:v>107.23857871185876</c:v>
                </c:pt>
                <c:pt idx="972">
                  <c:v>107.23864776788481</c:v>
                </c:pt>
                <c:pt idx="973">
                  <c:v>107.23871682181853</c:v>
                </c:pt>
                <c:pt idx="974">
                  <c:v>107.23878587365995</c:v>
                </c:pt>
                <c:pt idx="975">
                  <c:v>107.23885492340908</c:v>
                </c:pt>
                <c:pt idx="976">
                  <c:v>107.23892397106596</c:v>
                </c:pt>
                <c:pt idx="977">
                  <c:v>107.23899301663063</c:v>
                </c:pt>
                <c:pt idx="978">
                  <c:v>107.23906206010312</c:v>
                </c:pt>
                <c:pt idx="979">
                  <c:v>107.23913110148345</c:v>
                </c:pt>
                <c:pt idx="980">
                  <c:v>107.23920014077164</c:v>
                </c:pt>
                <c:pt idx="981">
                  <c:v>107.23926917796774</c:v>
                </c:pt>
                <c:pt idx="982">
                  <c:v>107.23933821307178</c:v>
                </c:pt>
                <c:pt idx="983">
                  <c:v>107.23940724608376</c:v>
                </c:pt>
                <c:pt idx="984">
                  <c:v>107.23947627700375</c:v>
                </c:pt>
                <c:pt idx="985">
                  <c:v>107.23954530583174</c:v>
                </c:pt>
                <c:pt idx="986">
                  <c:v>107.23961433256778</c:v>
                </c:pt>
                <c:pt idx="987">
                  <c:v>107.23968335721192</c:v>
                </c:pt>
                <c:pt idx="988">
                  <c:v>107.23975237976416</c:v>
                </c:pt>
                <c:pt idx="989">
                  <c:v>107.23982140022453</c:v>
                </c:pt>
                <c:pt idx="990">
                  <c:v>107.23989041859306</c:v>
                </c:pt>
                <c:pt idx="991">
                  <c:v>107.23995943486979</c:v>
                </c:pt>
                <c:pt idx="992">
                  <c:v>107.24002844905475</c:v>
                </c:pt>
                <c:pt idx="993">
                  <c:v>107.24009746114795</c:v>
                </c:pt>
                <c:pt idx="994">
                  <c:v>107.24016647114946</c:v>
                </c:pt>
                <c:pt idx="995">
                  <c:v>107.24023547905929</c:v>
                </c:pt>
                <c:pt idx="996">
                  <c:v>107.24030448487746</c:v>
                </c:pt>
                <c:pt idx="997">
                  <c:v>107.24037348860398</c:v>
                </c:pt>
                <c:pt idx="998">
                  <c:v>107.24044249023892</c:v>
                </c:pt>
                <c:pt idx="999">
                  <c:v>107.24051148978229</c:v>
                </c:pt>
                <c:pt idx="1000">
                  <c:v>107.24058048723413</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Calculs!$AG$4:$AG$1004</c:f>
              <c:numCache>
                <c:formatCode>0.00</c:formatCode>
                <c:ptCount val="1001"/>
                <c:pt idx="0">
                  <c:v>0</c:v>
                </c:pt>
                <c:pt idx="1">
                  <c:v>-7.1706340347713242</c:v>
                </c:pt>
                <c:pt idx="2">
                  <c:v>31.434268840178653</c:v>
                </c:pt>
                <c:pt idx="3">
                  <c:v>47.595488667865027</c:v>
                </c:pt>
                <c:pt idx="4">
                  <c:v>41.334409779837117</c:v>
                </c:pt>
                <c:pt idx="5">
                  <c:v>38.038821093548947</c:v>
                </c:pt>
                <c:pt idx="6">
                  <c:v>37.706129594422819</c:v>
                </c:pt>
                <c:pt idx="7">
                  <c:v>37.373713372631968</c:v>
                </c:pt>
                <c:pt idx="8">
                  <c:v>37.041578794187664</c:v>
                </c:pt>
                <c:pt idx="9">
                  <c:v>36.709732157283831</c:v>
                </c:pt>
                <c:pt idx="10">
                  <c:v>36.378179692269121</c:v>
                </c:pt>
                <c:pt idx="11">
                  <c:v>36.046927561627655</c:v>
                </c:pt>
                <c:pt idx="12">
                  <c:v>35.715981859968089</c:v>
                </c:pt>
                <c:pt idx="13">
                  <c:v>35.385348614021424</c:v>
                </c:pt>
                <c:pt idx="14">
                  <c:v>35.055033782646888</c:v>
                </c:pt>
                <c:pt idx="15">
                  <c:v>34.725043256846249</c:v>
                </c:pt>
                <c:pt idx="16">
                  <c:v>34.395382859786153</c:v>
                </c:pt>
                <c:pt idx="17">
                  <c:v>34.066058346828569</c:v>
                </c:pt>
                <c:pt idx="18">
                  <c:v>33.737075405569229</c:v>
                </c:pt>
                <c:pt idx="19">
                  <c:v>33.408439655883925</c:v>
                </c:pt>
                <c:pt idx="20">
                  <c:v>33.080156649982449</c:v>
                </c:pt>
                <c:pt idx="21">
                  <c:v>32.752231872470347</c:v>
                </c:pt>
                <c:pt idx="22">
                  <c:v>32.42467074041825</c:v>
                </c:pt>
                <c:pt idx="23">
                  <c:v>32.097478603438475</c:v>
                </c:pt>
                <c:pt idx="24">
                  <c:v>31.770660743769245</c:v>
                </c:pt>
                <c:pt idx="25">
                  <c:v>31.444222376365996</c:v>
                </c:pt>
                <c:pt idx="26">
                  <c:v>31.118168648999948</c:v>
                </c:pt>
                <c:pt idx="27">
                  <c:v>30.792504642363689</c:v>
                </c:pt>
                <c:pt idx="28">
                  <c:v>30.467235370183783</c:v>
                </c:pt>
                <c:pt idx="29">
                  <c:v>30.142365779340196</c:v>
                </c:pt>
                <c:pt idx="30">
                  <c:v>29.817900749992521</c:v>
                </c:pt>
                <c:pt idx="31">
                  <c:v>29.493845095712807</c:v>
                </c:pt>
                <c:pt idx="32">
                  <c:v>29.170203563625055</c:v>
                </c:pt>
                <c:pt idx="33">
                  <c:v>28.846980834551129</c:v>
                </c:pt>
                <c:pt idx="34">
                  <c:v>28.524181523162895</c:v>
                </c:pt>
                <c:pt idx="35">
                  <c:v>28.201810178140907</c:v>
                </c:pt>
                <c:pt idx="36">
                  <c:v>27.879871282338968</c:v>
                </c:pt>
                <c:pt idx="37">
                  <c:v>27.558369252954904</c:v>
                </c:pt>
                <c:pt idx="38">
                  <c:v>27.237308441707214</c:v>
                </c:pt>
                <c:pt idx="39">
                  <c:v>26.916693135017731</c:v>
                </c:pt>
                <c:pt idx="40">
                  <c:v>26.596527554199735</c:v>
                </c:pt>
                <c:pt idx="41">
                  <c:v>26.276815855652032</c:v>
                </c:pt>
                <c:pt idx="42">
                  <c:v>25.957562131058427</c:v>
                </c:pt>
                <c:pt idx="43">
                  <c:v>25.638770407592634</c:v>
                </c:pt>
                <c:pt idx="44">
                  <c:v>25.320444648128543</c:v>
                </c:pt>
                <c:pt idx="45">
                  <c:v>25.002588751455875</c:v>
                </c:pt>
                <c:pt idx="46">
                  <c:v>24.685206552500766</c:v>
                </c:pt>
                <c:pt idx="47">
                  <c:v>24.368301822551523</c:v>
                </c:pt>
                <c:pt idx="48">
                  <c:v>24.051878269489361</c:v>
                </c:pt>
                <c:pt idx="49">
                  <c:v>23.735939538023896</c:v>
                </c:pt>
                <c:pt idx="50">
                  <c:v>23.42048920993345</c:v>
                </c:pt>
                <c:pt idx="51">
                  <c:v>23.105530804309957</c:v>
                </c:pt>
                <c:pt idx="52">
                  <c:v>22.791067777808554</c:v>
                </c:pt>
                <c:pt idx="53">
                  <c:v>22.477103524901384</c:v>
                </c:pt>
                <c:pt idx="54">
                  <c:v>22.163641378136084</c:v>
                </c:pt>
                <c:pt idx="55">
                  <c:v>21.85068460839819</c:v>
                </c:pt>
                <c:pt idx="56">
                  <c:v>21.538236425177974</c:v>
                </c:pt>
                <c:pt idx="57">
                  <c:v>21.226299976841247</c:v>
                </c:pt>
                <c:pt idx="58">
                  <c:v>20.914878350904083</c:v>
                </c:pt>
                <c:pt idx="59">
                  <c:v>20.603974574311586</c:v>
                </c:pt>
                <c:pt idx="60">
                  <c:v>20.293591613720217</c:v>
                </c:pt>
                <c:pt idx="61">
                  <c:v>19.983732375784008</c:v>
                </c:pt>
                <c:pt idx="62">
                  <c:v>19.674399707444266</c:v>
                </c:pt>
                <c:pt idx="63">
                  <c:v>19.107967160671134</c:v>
                </c:pt>
                <c:pt idx="64">
                  <c:v>18.284844908284867</c:v>
                </c:pt>
                <c:pt idx="65">
                  <c:v>17.463214739136696</c:v>
                </c:pt>
                <c:pt idx="66">
                  <c:v>16.643089867146124</c:v>
                </c:pt>
                <c:pt idx="67">
                  <c:v>15.588313223463096</c:v>
                </c:pt>
                <c:pt idx="68">
                  <c:v>14.299294657118493</c:v>
                </c:pt>
                <c:pt idx="69">
                  <c:v>12.592688408032426</c:v>
                </c:pt>
                <c:pt idx="70">
                  <c:v>10.469266300786597</c:v>
                </c:pt>
                <c:pt idx="71">
                  <c:v>8.3500643015343101</c:v>
                </c:pt>
                <c:pt idx="72">
                  <c:v>6.2351520874275863</c:v>
                </c:pt>
                <c:pt idx="73">
                  <c:v>4.1245969186349196</c:v>
                </c:pt>
                <c:pt idx="74">
                  <c:v>2.018463650471114</c:v>
                </c:pt>
                <c:pt idx="75">
                  <c:v>-8.3185253809398674E-2</c:v>
                </c:pt>
                <c:pt idx="76">
                  <c:v>-2.180289709578382</c:v>
                </c:pt>
                <c:pt idx="77">
                  <c:v>-4.2727919967818933</c:v>
                </c:pt>
                <c:pt idx="78">
                  <c:v>-6.3606367452932471</c:v>
                </c:pt>
                <c:pt idx="79">
                  <c:v>-8.4437709196939483</c:v>
                </c:pt>
                <c:pt idx="80">
                  <c:v>-10.522143803504614</c:v>
                </c:pt>
                <c:pt idx="81">
                  <c:v>-12.096008646041129</c:v>
                </c:pt>
                <c:pt idx="82">
                  <c:v>-13.166468021211555</c:v>
                </c:pt>
                <c:pt idx="83">
                  <c:v>-14.23443813102735</c:v>
                </c:pt>
                <c:pt idx="84">
                  <c:v>-15.299913518640155</c:v>
                </c:pt>
                <c:pt idx="85">
                  <c:v>-16.362889297396965</c:v>
                </c:pt>
                <c:pt idx="86">
                  <c:v>-17.423361145288261</c:v>
                </c:pt>
                <c:pt idx="87">
                  <c:v>-18.48132529937358</c:v>
                </c:pt>
                <c:pt idx="88">
                  <c:v>-19.536778550186881</c:v>
                </c:pt>
                <c:pt idx="89">
                  <c:v>-20.431831175092789</c:v>
                </c:pt>
                <c:pt idx="90">
                  <c:v>-21.166864870878634</c:v>
                </c:pt>
                <c:pt idx="91">
                  <c:v>-21.900166830203624</c:v>
                </c:pt>
                <c:pt idx="92">
                  <c:v>-22.631739738356298</c:v>
                </c:pt>
                <c:pt idx="93">
                  <c:v>-23.322108314941573</c:v>
                </c:pt>
                <c:pt idx="94">
                  <c:v>-23.971373349254538</c:v>
                </c:pt>
                <c:pt idx="95">
                  <c:v>-24.619116989174916</c:v>
                </c:pt>
                <c:pt idx="96">
                  <c:v>-25.265343210333747</c:v>
                </c:pt>
                <c:pt idx="97">
                  <c:v>-25.75212707754504</c:v>
                </c:pt>
                <c:pt idx="98">
                  <c:v>-26.079868740650454</c:v>
                </c:pt>
                <c:pt idx="99">
                  <c:v>-26.406903613849565</c:v>
                </c:pt>
                <c:pt idx="100">
                  <c:v>-26.733235447069539</c:v>
                </c:pt>
                <c:pt idx="101">
                  <c:v>-27.05886802051203</c:v>
                </c:pt>
                <c:pt idx="102">
                  <c:v>-27.383805144211721</c:v>
                </c:pt>
                <c:pt idx="103">
                  <c:v>-27.708050657600023</c:v>
                </c:pt>
                <c:pt idx="104">
                  <c:v>-28.03160842907365</c:v>
                </c:pt>
                <c:pt idx="105">
                  <c:v>-28.354482355568454</c:v>
                </c:pt>
                <c:pt idx="106">
                  <c:v>-28.67667636213821</c:v>
                </c:pt>
                <c:pt idx="107">
                  <c:v>-28.998194401538498</c:v>
                </c:pt>
                <c:pt idx="108">
                  <c:v>-29.319040453815667</c:v>
                </c:pt>
                <c:pt idx="109">
                  <c:v>-29.441786046658827</c:v>
                </c:pt>
                <c:pt idx="110">
                  <c:v>-29.366935064143334</c:v>
                </c:pt>
                <c:pt idx="111">
                  <c:v>-29.292419581140344</c:v>
                </c:pt>
                <c:pt idx="112">
                  <c:v>-29.218237587488542</c:v>
                </c:pt>
                <c:pt idx="113">
                  <c:v>-29.144387088086248</c:v>
                </c:pt>
                <c:pt idx="114">
                  <c:v>-29.0708661027552</c:v>
                </c:pt>
                <c:pt idx="115">
                  <c:v>-28.997672666105913</c:v>
                </c:pt>
                <c:pt idx="116">
                  <c:v>-28.92480482740433</c:v>
                </c:pt>
                <c:pt idx="117">
                  <c:v>-28.852260650439931</c:v>
                </c:pt>
                <c:pt idx="118">
                  <c:v>-28.780038213395173</c:v>
                </c:pt>
                <c:pt idx="119">
                  <c:v>-28.708135608716383</c:v>
                </c:pt>
                <c:pt idx="120">
                  <c:v>-28.636550942985906</c:v>
                </c:pt>
                <c:pt idx="121">
                  <c:v>-28.565282336795669</c:v>
                </c:pt>
                <c:pt idx="122">
                  <c:v>-28.494327924622013</c:v>
                </c:pt>
                <c:pt idx="123">
                  <c:v>-28.423685854701802</c:v>
                </c:pt>
                <c:pt idx="124">
                  <c:v>-28.353354288909912</c:v>
                </c:pt>
                <c:pt idx="125">
                  <c:v>-28.283331402637906</c:v>
                </c:pt>
                <c:pt idx="126">
                  <c:v>-28.213615384674</c:v>
                </c:pt>
                <c:pt idx="127">
                  <c:v>-28.144204437084234</c:v>
                </c:pt>
                <c:pt idx="128">
                  <c:v>-28.075096775094948</c:v>
                </c:pt>
                <c:pt idx="129">
                  <c:v>-28.006290626976398</c:v>
                </c:pt>
                <c:pt idx="130">
                  <c:v>-27.937784233927616</c:v>
                </c:pt>
                <c:pt idx="131">
                  <c:v>-27.869575849962363</c:v>
                </c:pt>
                <c:pt idx="132">
                  <c:v>-27.801663741796396</c:v>
                </c:pt>
                <c:pt idx="133">
                  <c:v>-27.734046188735825</c:v>
                </c:pt>
                <c:pt idx="134">
                  <c:v>-27.666721482566484</c:v>
                </c:pt>
                <c:pt idx="135">
                  <c:v>-27.599687927444677</c:v>
                </c:pt>
                <c:pt idx="136">
                  <c:v>-27.532943839788874</c:v>
                </c:pt>
                <c:pt idx="137">
                  <c:v>-27.466487548172495</c:v>
                </c:pt>
                <c:pt idx="138">
                  <c:v>-27.400317393217932</c:v>
                </c:pt>
                <c:pt idx="139">
                  <c:v>-27.334431727491449</c:v>
                </c:pt>
                <c:pt idx="140">
                  <c:v>-27.268828915399354</c:v>
                </c:pt>
                <c:pt idx="141">
                  <c:v>-27.203507333085</c:v>
                </c:pt>
                <c:pt idx="142">
                  <c:v>-27.13846536832709</c:v>
                </c:pt>
                <c:pt idx="143">
                  <c:v>-27.073701420438724</c:v>
                </c:pt>
                <c:pt idx="144">
                  <c:v>-27.009213900167715</c:v>
                </c:pt>
                <c:pt idx="145">
                  <c:v>-26.945001229597715</c:v>
                </c:pt>
                <c:pt idx="146">
                  <c:v>-26.881061842050492</c:v>
                </c:pt>
                <c:pt idx="147">
                  <c:v>-26.817394181989037</c:v>
                </c:pt>
                <c:pt idx="148">
                  <c:v>-26.753996704921782</c:v>
                </c:pt>
                <c:pt idx="149">
                  <c:v>-26.690867877307689</c:v>
                </c:pt>
                <c:pt idx="150">
                  <c:v>-26.628006176462286</c:v>
                </c:pt>
                <c:pt idx="151">
                  <c:v>-26.565410090464702</c:v>
                </c:pt>
                <c:pt idx="152">
                  <c:v>-26.503078118065599</c:v>
                </c:pt>
                <c:pt idx="153">
                  <c:v>-26.441008768595932</c:v>
                </c:pt>
                <c:pt idx="154">
                  <c:v>-26.3792005618768</c:v>
                </c:pt>
                <c:pt idx="155">
                  <c:v>-26.31765202813002</c:v>
                </c:pt>
                <c:pt idx="156">
                  <c:v>-26.256361707889678</c:v>
                </c:pt>
                <c:pt idx="157">
                  <c:v>-26.195328151914495</c:v>
                </c:pt>
                <c:pt idx="158">
                  <c:v>-26.13454992110114</c:v>
                </c:pt>
                <c:pt idx="159">
                  <c:v>-26.074025586398342</c:v>
                </c:pt>
                <c:pt idx="160">
                  <c:v>-26.013753728721795</c:v>
                </c:pt>
                <c:pt idx="161">
                  <c:v>-25.953732938870036</c:v>
                </c:pt>
                <c:pt idx="162">
                  <c:v>-25.893961817441031</c:v>
                </c:pt>
                <c:pt idx="163">
                  <c:v>-25.834438974749641</c:v>
                </c:pt>
                <c:pt idx="164">
                  <c:v>-25.775163030745862</c:v>
                </c:pt>
                <c:pt idx="165">
                  <c:v>-25.716132614933855</c:v>
                </c:pt>
                <c:pt idx="166">
                  <c:v>-25.65734636629184</c:v>
                </c:pt>
                <c:pt idx="167">
                  <c:v>-25.598802933192687</c:v>
                </c:pt>
                <c:pt idx="168">
                  <c:v>-25.540500973325287</c:v>
                </c:pt>
                <c:pt idx="169">
                  <c:v>-25.482439153616781</c:v>
                </c:pt>
                <c:pt idx="170">
                  <c:v>-25.424616150155412</c:v>
                </c:pt>
                <c:pt idx="171">
                  <c:v>-25.367030648114195</c:v>
                </c:pt>
                <c:pt idx="172">
                  <c:v>-25.309681341675336</c:v>
                </c:pt>
                <c:pt idx="173">
                  <c:v>-25.252566933955361</c:v>
                </c:pt>
                <c:pt idx="174">
                  <c:v>-25.195686136930959</c:v>
                </c:pt>
                <c:pt idx="175">
                  <c:v>-25.139037671365543</c:v>
                </c:pt>
                <c:pt idx="176">
                  <c:v>-25.082620266736527</c:v>
                </c:pt>
                <c:pt idx="177">
                  <c:v>-25.026432661163309</c:v>
                </c:pt>
                <c:pt idx="178">
                  <c:v>-24.970473601335929</c:v>
                </c:pt>
                <c:pt idx="179">
                  <c:v>-24.9147418424444</c:v>
                </c:pt>
                <c:pt idx="180">
                  <c:v>-24.859236148108739</c:v>
                </c:pt>
                <c:pt idx="181">
                  <c:v>-24.803955290309666</c:v>
                </c:pt>
                <c:pt idx="182">
                  <c:v>-24.748898049319926</c:v>
                </c:pt>
                <c:pt idx="183">
                  <c:v>-24.694063213636337</c:v>
                </c:pt>
                <c:pt idx="184">
                  <c:v>-24.639449579912398</c:v>
                </c:pt>
                <c:pt idx="185">
                  <c:v>-24.585055952891587</c:v>
                </c:pt>
                <c:pt idx="186">
                  <c:v>-24.530881145341311</c:v>
                </c:pt>
                <c:pt idx="187">
                  <c:v>-24.47692397798744</c:v>
                </c:pt>
                <c:pt idx="188">
                  <c:v>-24.423183279449439</c:v>
                </c:pt>
                <c:pt idx="189">
                  <c:v>-24.369657886176224</c:v>
                </c:pt>
                <c:pt idx="190">
                  <c:v>-24.316346642382456</c:v>
                </c:pt>
                <c:pt idx="191">
                  <c:v>-24.263248399985596</c:v>
                </c:pt>
                <c:pt idx="192">
                  <c:v>-24.210362018543453</c:v>
                </c:pt>
                <c:pt idx="193">
                  <c:v>-24.157686365192333</c:v>
                </c:pt>
                <c:pt idx="194">
                  <c:v>-24.105220314585811</c:v>
                </c:pt>
                <c:pt idx="195">
                  <c:v>-24.05296274883402</c:v>
                </c:pt>
                <c:pt idx="196">
                  <c:v>-24.000912557443549</c:v>
                </c:pt>
                <c:pt idx="197">
                  <c:v>-23.949068637257898</c:v>
                </c:pt>
                <c:pt idx="198">
                  <c:v>-23.897429892398424</c:v>
                </c:pt>
                <c:pt idx="199">
                  <c:v>-23.845995234205951</c:v>
                </c:pt>
                <c:pt idx="200">
                  <c:v>-23.794763581182821</c:v>
                </c:pt>
                <c:pt idx="201">
                  <c:v>-23.74373385893557</c:v>
                </c:pt>
                <c:pt idx="202">
                  <c:v>-23.239807315200352</c:v>
                </c:pt>
                <c:pt idx="203">
                  <c:v>-22.755365341277354</c:v>
                </c:pt>
                <c:pt idx="204">
                  <c:v>-22.289405681420639</c:v>
                </c:pt>
                <c:pt idx="205">
                  <c:v>-21.840989184505354</c:v>
                </c:pt>
                <c:pt idx="206">
                  <c:v>-21.409234994019506</c:v>
                </c:pt>
                <c:pt idx="207">
                  <c:v>-20.993316156321782</c:v>
                </c:pt>
                <c:pt idx="208">
                  <c:v>-20.592455605570866</c:v>
                </c:pt>
                <c:pt idx="209">
                  <c:v>-20.205922488303763</c:v>
                </c:pt>
                <c:pt idx="210">
                  <c:v>-19.833028794657562</c:v>
                </c:pt>
                <c:pt idx="211">
                  <c:v>-19.473126266762634</c:v>
                </c:pt>
                <c:pt idx="212">
                  <c:v>-19.125603557949916</c:v>
                </c:pt>
                <c:pt idx="213">
                  <c:v>-18.78988361916327</c:v>
                </c:pt>
                <c:pt idx="214">
                  <c:v>-18.465421291397078</c:v>
                </c:pt>
                <c:pt idx="215">
                  <c:v>-18.151701085129147</c:v>
                </c:pt>
                <c:pt idx="216">
                  <c:v>-17.848235129624065</c:v>
                </c:pt>
                <c:pt idx="217">
                  <c:v>-17.55456127667253</c:v>
                </c:pt>
                <c:pt idx="218">
                  <c:v>-17.270241344833433</c:v>
                </c:pt>
                <c:pt idx="219">
                  <c:v>-16.994859491580698</c:v>
                </c:pt>
                <c:pt idx="220">
                  <c:v>-16.728020701944764</c:v>
                </c:pt>
                <c:pt idx="221">
                  <c:v>-16.469349383297136</c:v>
                </c:pt>
                <c:pt idx="222">
                  <c:v>-16.218488056869575</c:v>
                </c:pt>
                <c:pt idx="223">
                  <c:v>-15.975096137440872</c:v>
                </c:pt>
                <c:pt idx="224">
                  <c:v>-15.73884879337461</c:v>
                </c:pt>
                <c:pt idx="225">
                  <c:v>-15.509435879860812</c:v>
                </c:pt>
                <c:pt idx="226">
                  <c:v>-15.28656093881207</c:v>
                </c:pt>
                <c:pt idx="227">
                  <c:v>-15.069940259397171</c:v>
                </c:pt>
                <c:pt idx="228">
                  <c:v>-14.859301993670311</c:v>
                </c:pt>
                <c:pt idx="229">
                  <c:v>-14.654385322176406</c:v>
                </c:pt>
                <c:pt idx="230">
                  <c:v>-14.454939664788586</c:v>
                </c:pt>
                <c:pt idx="231">
                  <c:v>-14.260723932367059</c:v>
                </c:pt>
                <c:pt idx="232">
                  <c:v>-14.071505815122695</c:v>
                </c:pt>
                <c:pt idx="233">
                  <c:v>-13.887061103828131</c:v>
                </c:pt>
                <c:pt idx="234">
                  <c:v>-13.707173040246184</c:v>
                </c:pt>
                <c:pt idx="235">
                  <c:v>-13.531631693343186</c:v>
                </c:pt>
                <c:pt idx="236">
                  <c:v>-13.360233358025663</c:v>
                </c:pt>
                <c:pt idx="237">
                  <c:v>-13.192779973284722</c:v>
                </c:pt>
                <c:pt idx="238">
                  <c:v>-13.029078556755533</c:v>
                </c:pt>
                <c:pt idx="239">
                  <c:v>-12.868940652801324</c:v>
                </c:pt>
                <c:pt idx="240">
                  <c:v>-12.712181791313563</c:v>
                </c:pt>
                <c:pt idx="241">
                  <c:v>-12.558620954484715</c:v>
                </c:pt>
                <c:pt idx="242">
                  <c:v>-12.408080048858009</c:v>
                </c:pt>
                <c:pt idx="243">
                  <c:v>-12.260383379992096</c:v>
                </c:pt>
                <c:pt idx="244">
                  <c:v>-12.115357127098889</c:v>
                </c:pt>
                <c:pt idx="245">
                  <c:v>-11.972828815022208</c:v>
                </c:pt>
                <c:pt idx="246">
                  <c:v>-11.832626780924933</c:v>
                </c:pt>
                <c:pt idx="247">
                  <c:v>-11.694579633046619</c:v>
                </c:pt>
                <c:pt idx="248">
                  <c:v>-11.558515698883907</c:v>
                </c:pt>
                <c:pt idx="249">
                  <c:v>-11.424262460137435</c:v>
                </c:pt>
                <c:pt idx="250">
                  <c:v>-11.291645971765163</c:v>
                </c:pt>
                <c:pt idx="251">
                  <c:v>-11.16049026248942</c:v>
                </c:pt>
                <c:pt idx="252">
                  <c:v>-11.030616714130316</c:v>
                </c:pt>
                <c:pt idx="253">
                  <c:v>-10.901843417190577</c:v>
                </c:pt>
                <c:pt idx="254">
                  <c:v>-10.773984500207247</c:v>
                </c:pt>
                <c:pt idx="255">
                  <c:v>-10.646849430527736</c:v>
                </c:pt>
                <c:pt idx="256">
                  <c:v>-10.520242284378085</c:v>
                </c:pt>
                <c:pt idx="257">
                  <c:v>-10.393960984390736</c:v>
                </c:pt>
                <c:pt idx="258">
                  <c:v>-10.267796503172747</c:v>
                </c:pt>
                <c:pt idx="259">
                  <c:v>-10.141532032053922</c:v>
                </c:pt>
                <c:pt idx="260">
                  <c:v>-10.014942114894758</c:v>
                </c:pt>
                <c:pt idx="261">
                  <c:v>-9.8877917478013639</c:v>
                </c:pt>
                <c:pt idx="262">
                  <c:v>-9.7598354468416577</c:v>
                </c:pt>
                <c:pt idx="263">
                  <c:v>-9.6308162874476402</c:v>
                </c:pt>
                <c:pt idx="264">
                  <c:v>-9.500464921196448</c:v>
                </c:pt>
                <c:pt idx="265">
                  <c:v>-9.3684985781747585</c:v>
                </c:pt>
                <c:pt idx="266">
                  <c:v>-9.2346200662451388</c:v>
                </c:pt>
                <c:pt idx="267">
                  <c:v>-9.0985167823609387</c:v>
                </c:pt>
                <c:pt idx="268">
                  <c:v>-8.9598597557402933</c:v>
                </c:pt>
                <c:pt idx="269">
                  <c:v>-8.8183027483410932</c:v>
                </c:pt>
                <c:pt idx="270">
                  <c:v>-8.6734814448119231</c:v>
                </c:pt>
                <c:pt idx="271">
                  <c:v>-8.525012772058945</c:v>
                </c:pt>
                <c:pt idx="272">
                  <c:v>-8.3724943978777748</c:v>
                </c:pt>
                <c:pt idx="273">
                  <c:v>-8.2155044688290069</c:v>
                </c:pt>
                <c:pt idx="274">
                  <c:v>-8.0536016597001208</c:v>
                </c:pt>
                <c:pt idx="275">
                  <c:v>-7.8863256204112302</c:v>
                </c:pt>
                <c:pt idx="276">
                  <c:v>-7.7131979208592387</c:v>
                </c:pt>
                <c:pt idx="277">
                  <c:v>-7.5337236095229265</c:v>
                </c:pt>
                <c:pt idx="278">
                  <c:v>-7.3473935169639866</c:v>
                </c:pt>
                <c:pt idx="279">
                  <c:v>-7.1536874495927796</c:v>
                </c:pt>
                <c:pt idx="280">
                  <c:v>-6.95207843071461</c:v>
                </c:pt>
                <c:pt idx="281">
                  <c:v>-6.7420381528958533</c:v>
                </c:pt>
                <c:pt idx="282">
                  <c:v>-6.5230438054600395</c:v>
                </c:pt>
                <c:pt idx="283">
                  <c:v>-6.2945864302027621</c:v>
                </c:pt>
                <c:pt idx="284">
                  <c:v>-6.0561809334127901</c:v>
                </c:pt>
                <c:pt idx="285">
                  <c:v>-5.8073778388536006</c:v>
                </c:pt>
                <c:pt idx="286">
                  <c:v>-5.5477768003382266</c:v>
                </c:pt>
                <c:pt idx="287">
                  <c:v>-5.2770418003366277</c:v>
                </c:pt>
                <c:pt idx="288">
                  <c:v>-4.9949178405036809</c:v>
                </c:pt>
                <c:pt idx="289">
                  <c:v>-4.7012487813866102</c:v>
                </c:pt>
                <c:pt idx="290">
                  <c:v>-4.3959958158341035</c:v>
                </c:pt>
                <c:pt idx="291">
                  <c:v>-4.0792558726670816</c:v>
                </c:pt>
                <c:pt idx="292">
                  <c:v>-3.7512790587015359</c:v>
                </c:pt>
                <c:pt idx="293">
                  <c:v>-3.4124840790402047</c:v>
                </c:pt>
                <c:pt idx="294">
                  <c:v>-3.0634704536925765</c:v>
                </c:pt>
                <c:pt idx="295">
                  <c:v>-2.7050263019166834</c:v>
                </c:pt>
                <c:pt idx="296">
                  <c:v>-2.3381305219166655</c:v>
                </c:pt>
                <c:pt idx="297">
                  <c:v>-1.963948373808823</c:v>
                </c:pt>
                <c:pt idx="298">
                  <c:v>-1.5838197865828336</c:v>
                </c:pt>
                <c:pt idx="299">
                  <c:v>-1.1992401456331196</c:v>
                </c:pt>
                <c:pt idx="300">
                  <c:v>-0.81183384578449136</c:v>
                </c:pt>
                <c:pt idx="301">
                  <c:v>-0.42332146483901473</c:v>
                </c:pt>
                <c:pt idx="302">
                  <c:v>-3.5481959073415614E-2</c:v>
                </c:pt>
                <c:pt idx="303">
                  <c:v>0.34988826550362745</c:v>
                </c:pt>
                <c:pt idx="304">
                  <c:v>0.7310172567295401</c:v>
                </c:pt>
                <c:pt idx="305">
                  <c:v>1.1061981494935409</c:v>
                </c:pt>
                <c:pt idx="306">
                  <c:v>1.4738264017683673</c:v>
                </c:pt>
                <c:pt idx="307">
                  <c:v>1.8324318220441858</c:v>
                </c:pt>
                <c:pt idx="308">
                  <c:v>2.1807040437767915</c:v>
                </c:pt>
                <c:pt idx="309">
                  <c:v>2.5175106569907664</c:v>
                </c:pt>
                <c:pt idx="310">
                  <c:v>2.8419077785471756</c:v>
                </c:pt>
                <c:pt idx="311">
                  <c:v>3.1531433660189117</c:v>
                </c:pt>
                <c:pt idx="312">
                  <c:v>3.4506540062990667</c:v>
                </c:pt>
                <c:pt idx="313">
                  <c:v>3.7340562102923491</c:v>
                </c:pt>
                <c:pt idx="314">
                  <c:v>4.0031334116657478</c:v>
                </c:pt>
                <c:pt idx="315">
                  <c:v>4.2578199107636383</c:v>
                </c:pt>
                <c:pt idx="316">
                  <c:v>4.4981829467287735</c:v>
                </c:pt>
                <c:pt idx="317">
                  <c:v>4.7244039500146329</c:v>
                </c:pt>
                <c:pt idx="318">
                  <c:v>4.9367598529374952</c:v>
                </c:pt>
                <c:pt idx="319">
                  <c:v>5.1356051436028594</c:v>
                </c:pt>
                <c:pt idx="320">
                  <c:v>5.3213551589067478</c:v>
                </c:pt>
                <c:pt idx="321">
                  <c:v>5.4944709396117775</c:v>
                </c:pt>
                <c:pt idx="322">
                  <c:v>5.6554458231233413</c:v>
                </c:pt>
                <c:pt idx="323">
                  <c:v>5.804793831063126</c:v>
                </c:pt>
                <c:pt idx="324">
                  <c:v>5.9430398189588232</c:v>
                </c:pt>
                <c:pt idx="325">
                  <c:v>6.070711291867279</c:v>
                </c:pt>
                <c:pt idx="326">
                  <c:v>6.1883317487373288</c:v>
                </c:pt>
                <c:pt idx="327">
                  <c:v>6.2964153955147815</c:v>
                </c:pt>
                <c:pt idx="328">
                  <c:v>6.3954630581767784</c:v>
                </c:pt>
                <c:pt idx="329">
                  <c:v>6.4859591282448958</c:v>
                </c:pt>
                <c:pt idx="330">
                  <c:v>6.5683693816335467</c:v>
                </c:pt>
                <c:pt idx="331">
                  <c:v>6.6431395243387472</c:v>
                </c:pt>
                <c:pt idx="332">
                  <c:v>6.7106943334606948</c:v>
                </c:pt>
                <c:pt idx="333">
                  <c:v>6.7714372779124057</c:v>
                </c:pt>
                <c:pt idx="334">
                  <c:v>6.825750518870688</c:v>
                </c:pt>
                <c:pt idx="335">
                  <c:v>6.8739952049037409</c:v>
                </c:pt>
                <c:pt idx="336">
                  <c:v>6.9165119903606254</c:v>
                </c:pt>
                <c:pt idx="337">
                  <c:v>6.9536217178293835</c:v>
                </c:pt>
                <c:pt idx="338">
                  <c:v>6.9856262162001359</c:v>
                </c:pt>
                <c:pt idx="339">
                  <c:v>7.012809175137904</c:v>
                </c:pt>
                <c:pt idx="340">
                  <c:v>7.0354370646667661</c:v>
                </c:pt>
                <c:pt idx="341">
                  <c:v>7.0537600752146101</c:v>
                </c:pt>
                <c:pt idx="342">
                  <c:v>7.068013059003766</c:v>
                </c:pt>
                <c:pt idx="343">
                  <c:v>7.0784164582367861</c:v>
                </c:pt>
                <c:pt idx="344">
                  <c:v>7.0851772092540504</c:v>
                </c:pt>
                <c:pt idx="345">
                  <c:v>7.0884896148549377</c:v>
                </c:pt>
                <c:pt idx="346">
                  <c:v>7.0885361793905899</c:v>
                </c:pt>
                <c:pt idx="347">
                  <c:v>7.0854884031525103</c:v>
                </c:pt>
                <c:pt idx="348">
                  <c:v>7.0795075340846898</c:v>
                </c:pt>
                <c:pt idx="349">
                  <c:v>7.0707452760114125</c:v>
                </c:pt>
                <c:pt idx="350">
                  <c:v>7.0593444534612191</c:v>
                </c:pt>
                <c:pt idx="351">
                  <c:v>7.0454396338331193</c:v>
                </c:pt>
                <c:pt idx="352">
                  <c:v>7.0291577081373973</c:v>
                </c:pt>
                <c:pt idx="353">
                  <c:v>7.0106184318874369</c:v>
                </c:pt>
                <c:pt idx="354">
                  <c:v>6.9899349279501353</c:v>
                </c:pt>
                <c:pt idx="355">
                  <c:v>6.9672141533060818</c:v>
                </c:pt>
                <c:pt idx="356">
                  <c:v>6.9425573317455562</c:v>
                </c:pt>
                <c:pt idx="357">
                  <c:v>6.9160603545496944</c:v>
                </c:pt>
                <c:pt idx="358">
                  <c:v>6.8878141511899038</c:v>
                </c:pt>
                <c:pt idx="359">
                  <c:v>6.8579050320336821</c:v>
                </c:pt>
                <c:pt idx="360">
                  <c:v>6.8264150049791734</c:v>
                </c:pt>
                <c:pt idx="361">
                  <c:v>6.7934220678607709</c:v>
                </c:pt>
                <c:pt idx="362">
                  <c:v>6.7590004783786952</c:v>
                </c:pt>
                <c:pt idx="363">
                  <c:v>6.7232210032107478</c:v>
                </c:pt>
                <c:pt idx="364">
                  <c:v>6.6861511478672577</c:v>
                </c:pt>
                <c:pt idx="365">
                  <c:v>6.6478553687528628</c:v>
                </c:pt>
                <c:pt idx="366">
                  <c:v>6.608395268802929</c:v>
                </c:pt>
                <c:pt idx="367">
                  <c:v>6.5678297779692469</c:v>
                </c:pt>
                <c:pt idx="368">
                  <c:v>6.5262153197399693</c:v>
                </c:pt>
                <c:pt idx="369">
                  <c:v>6.4836059647932833</c:v>
                </c:pt>
                <c:pt idx="370">
                  <c:v>6.4400535728032615</c:v>
                </c:pt>
                <c:pt idx="371">
                  <c:v>6.3956079233398242</c:v>
                </c:pt>
                <c:pt idx="372">
                  <c:v>6.3503168367331888</c:v>
                </c:pt>
                <c:pt idx="373">
                  <c:v>6.3042262857059059</c:v>
                </c:pt>
                <c:pt idx="374">
                  <c:v>6.2573804985132329</c:v>
                </c:pt>
                <c:pt idx="375">
                  <c:v>6.2098220542743618</c:v>
                </c:pt>
                <c:pt idx="376">
                  <c:v>6.1615919711231104</c:v>
                </c:pt>
                <c:pt idx="377">
                  <c:v>6.1127297877567432</c:v>
                </c:pt>
                <c:pt idx="378">
                  <c:v>6.0632736389153674</c:v>
                </c:pt>
                <c:pt idx="379">
                  <c:v>6.0132603252817418</c:v>
                </c:pt>
                <c:pt idx="380">
                  <c:v>5.962725378251962</c:v>
                </c:pt>
                <c:pt idx="381">
                  <c:v>5.9117031199912207</c:v>
                </c:pt>
                <c:pt idx="382">
                  <c:v>5.8602267191554489</c:v>
                </c:pt>
                <c:pt idx="383">
                  <c:v>5.8083282426288791</c:v>
                </c:pt>
                <c:pt idx="384">
                  <c:v>5.7560387035993674</c:v>
                </c:pt>
                <c:pt idx="385">
                  <c:v>5.7033881062671252</c:v>
                </c:pt>
                <c:pt idx="386">
                  <c:v>5.6504054874588547</c:v>
                </c:pt>
                <c:pt idx="387">
                  <c:v>5.5971189553969811</c:v>
                </c:pt>
                <c:pt idx="388">
                  <c:v>5.5435557258538104</c:v>
                </c:pt>
                <c:pt idx="389">
                  <c:v>5.4897421559015473</c:v>
                </c:pt>
                <c:pt idx="390">
                  <c:v>5.4357037754522812</c:v>
                </c:pt>
                <c:pt idx="391">
                  <c:v>5.3814653167662572</c:v>
                </c:pt>
                <c:pt idx="392">
                  <c:v>5.3270507420923154</c:v>
                </c:pt>
                <c:pt idx="393">
                  <c:v>5.2724832695911985</c:v>
                </c:pt>
                <c:pt idx="394">
                  <c:v>5.2177853976802266</c:v>
                </c:pt>
                <c:pt idx="395">
                  <c:v>5.1629789279265701</c:v>
                </c:pt>
                <c:pt idx="396">
                  <c:v>5.1080849866061735</c:v>
                </c:pt>
                <c:pt idx="397">
                  <c:v>5.053124045035811</c:v>
                </c:pt>
                <c:pt idx="398">
                  <c:v>4.9981159387771115</c:v>
                </c:pt>
                <c:pt idx="399">
                  <c:v>4.9430798858033329</c:v>
                </c:pt>
                <c:pt idx="400">
                  <c:v>4.8880345037122792</c:v>
                </c:pt>
                <c:pt idx="401">
                  <c:v>4.8329978260620745</c:v>
                </c:pt>
                <c:pt idx="402">
                  <c:v>4.7779873179001067</c:v>
                </c:pt>
                <c:pt idx="403">
                  <c:v>4.7230198905498222</c:v>
                </c:pt>
                <c:pt idx="404">
                  <c:v>4.6681119157146913</c:v>
                </c:pt>
                <c:pt idx="405">
                  <c:v>4.6132792389538437</c:v>
                </c:pt>
                <c:pt idx="406">
                  <c:v>4.5585371925793314</c:v>
                </c:pt>
                <c:pt idx="407">
                  <c:v>4.5039006080208566</c:v>
                </c:pt>
                <c:pt idx="408">
                  <c:v>4.4493838277000419</c:v>
                </c:pt>
                <c:pt idx="409">
                  <c:v>4.3950007164526967</c:v>
                </c:pt>
                <c:pt idx="410">
                  <c:v>4.3407646725344398</c:v>
                </c:pt>
                <c:pt idx="411">
                  <c:v>4.286688638241948</c:v>
                </c:pt>
                <c:pt idx="412">
                  <c:v>4.2327851101794298</c:v>
                </c:pt>
                <c:pt idx="413">
                  <c:v>4.1790661491973404</c:v>
                </c:pt>
                <c:pt idx="414">
                  <c:v>4.1255433900280716</c:v>
                </c:pt>
                <c:pt idx="415">
                  <c:v>4.0722280506411828</c:v>
                </c:pt>
                <c:pt idx="416">
                  <c:v>4.0191309413387639</c:v>
                </c:pt>
                <c:pt idx="417">
                  <c:v>3.9662624736097287</c:v>
                </c:pt>
                <c:pt idx="418">
                  <c:v>3.9136326687601066</c:v>
                </c:pt>
                <c:pt idx="419">
                  <c:v>3.861251166334962</c:v>
                </c:pt>
                <c:pt idx="420">
                  <c:v>3.8091272323460199</c:v>
                </c:pt>
                <c:pt idx="421">
                  <c:v>3.7572697673179212</c:v>
                </c:pt>
                <c:pt idx="422">
                  <c:v>3.7056873141647069</c:v>
                </c:pt>
                <c:pt idx="423">
                  <c:v>3.6543880659070958</c:v>
                </c:pt>
                <c:pt idx="424">
                  <c:v>3.6033798732401676</c:v>
                </c:pt>
                <c:pt idx="425">
                  <c:v>3.5526702519599578</c:v>
                </c:pt>
                <c:pt idx="426">
                  <c:v>3.5022663902568167</c:v>
                </c:pt>
                <c:pt idx="427">
                  <c:v>3.4521751558825473</c:v>
                </c:pt>
                <c:pt idx="428">
                  <c:v>3.402403103197531</c:v>
                </c:pt>
                <c:pt idx="429">
                  <c:v>3.3529564801035132</c:v>
                </c:pt>
                <c:pt idx="430">
                  <c:v>3.3038412348671358</c:v>
                </c:pt>
                <c:pt idx="431">
                  <c:v>3.2550630228385931</c:v>
                </c:pt>
                <c:pt idx="432">
                  <c:v>3.206627213069579</c:v>
                </c:pt>
                <c:pt idx="433">
                  <c:v>3.1585388948339261</c:v>
                </c:pt>
                <c:pt idx="434">
                  <c:v>3.1108028840541815</c:v>
                </c:pt>
                <c:pt idx="435">
                  <c:v>3.0634237296368498</c:v>
                </c:pt>
                <c:pt idx="436">
                  <c:v>3.0164057197187848</c:v>
                </c:pt>
                <c:pt idx="437">
                  <c:v>2.9697528878267923</c:v>
                </c:pt>
                <c:pt idx="438">
                  <c:v>2.9234690189524324</c:v>
                </c:pt>
                <c:pt idx="439">
                  <c:v>2.8775576555435141</c:v>
                </c:pt>
                <c:pt idx="440">
                  <c:v>2.8320221034137596</c:v>
                </c:pt>
                <c:pt idx="441">
                  <c:v>2.7868654375718469</c:v>
                </c:pt>
                <c:pt idx="442">
                  <c:v>2.7420905079708149</c:v>
                </c:pt>
                <c:pt idx="443">
                  <c:v>2.6976999451787318</c:v>
                </c:pt>
                <c:pt idx="444">
                  <c:v>2.6536961659714073</c:v>
                </c:pt>
                <c:pt idx="445">
                  <c:v>2.6100813788476831</c:v>
                </c:pt>
                <c:pt idx="446">
                  <c:v>2.5668575894678769</c:v>
                </c:pt>
                <c:pt idx="447">
                  <c:v>2.5240266060158474</c:v>
                </c:pt>
                <c:pt idx="448">
                  <c:v>2.4815900444848911</c:v>
                </c:pt>
                <c:pt idx="449">
                  <c:v>2.4395493338879115</c:v>
                </c:pt>
                <c:pt idx="450">
                  <c:v>2.3979057213919797</c:v>
                </c:pt>
                <c:pt idx="451">
                  <c:v>2.3566602773775172</c:v>
                </c:pt>
                <c:pt idx="452">
                  <c:v>2.3158139004222358</c:v>
                </c:pt>
                <c:pt idx="453">
                  <c:v>2.275367322209993</c:v>
                </c:pt>
                <c:pt idx="454">
                  <c:v>2.2353211123645771</c:v>
                </c:pt>
                <c:pt idx="455">
                  <c:v>2.195675683208588</c:v>
                </c:pt>
                <c:pt idx="456">
                  <c:v>2.1564312944474535</c:v>
                </c:pt>
                <c:pt idx="457">
                  <c:v>2.1175880577786748</c:v>
                </c:pt>
                <c:pt idx="458">
                  <c:v>2.0791459414263436</c:v>
                </c:pt>
                <c:pt idx="459">
                  <c:v>2.0411047746010436</c:v>
                </c:pt>
                <c:pt idx="460">
                  <c:v>2.0034642518852275</c:v>
                </c:pt>
                <c:pt idx="461">
                  <c:v>1.9662239375441679</c:v>
                </c:pt>
                <c:pt idx="462">
                  <c:v>1.9293832697625621</c:v>
                </c:pt>
                <c:pt idx="463">
                  <c:v>1.8929415648070513</c:v>
                </c:pt>
                <c:pt idx="464">
                  <c:v>1.8568980211146355</c:v>
                </c:pt>
                <c:pt idx="465">
                  <c:v>1.8212517233073306</c:v>
                </c:pt>
                <c:pt idx="466">
                  <c:v>1.7860016461332018</c:v>
                </c:pt>
                <c:pt idx="467">
                  <c:v>1.7511466583339494</c:v>
                </c:pt>
                <c:pt idx="468">
                  <c:v>1.7166855264394609</c:v>
                </c:pt>
                <c:pt idx="469">
                  <c:v>1.6826169184894333</c:v>
                </c:pt>
                <c:pt idx="470">
                  <c:v>1.6489394076825192</c:v>
                </c:pt>
                <c:pt idx="471">
                  <c:v>1.6156514759532143</c:v>
                </c:pt>
                <c:pt idx="472">
                  <c:v>1.5827515174769911</c:v>
                </c:pt>
                <c:pt idx="473">
                  <c:v>1.5502378421039396</c:v>
                </c:pt>
                <c:pt idx="474">
                  <c:v>1.5181086787214308</c:v>
                </c:pt>
                <c:pt idx="475">
                  <c:v>1.4863621785461962</c:v>
                </c:pt>
                <c:pt idx="476">
                  <c:v>1.4549964183463402</c:v>
                </c:pt>
                <c:pt idx="477">
                  <c:v>1.4240094035937467</c:v>
                </c:pt>
                <c:pt idx="478">
                  <c:v>1.3933990715474813</c:v>
                </c:pt>
                <c:pt idx="479">
                  <c:v>1.363163294268638</c:v>
                </c:pt>
                <c:pt idx="480">
                  <c:v>1.3332998815673083</c:v>
                </c:pt>
                <c:pt idx="481">
                  <c:v>1.303806583882217</c:v>
                </c:pt>
                <c:pt idx="482">
                  <c:v>1.2746810950936798</c:v>
                </c:pt>
                <c:pt idx="483">
                  <c:v>1.2459210552705287</c:v>
                </c:pt>
                <c:pt idx="484">
                  <c:v>1.2175240533516352</c:v>
                </c:pt>
                <c:pt idx="485">
                  <c:v>1.1894876297627821</c:v>
                </c:pt>
                <c:pt idx="486">
                  <c:v>1.1618092789695709</c:v>
                </c:pt>
                <c:pt idx="487">
                  <c:v>1.1344864519670335</c:v>
                </c:pt>
                <c:pt idx="488">
                  <c:v>1.1075165587068305</c:v>
                </c:pt>
                <c:pt idx="489">
                  <c:v>1.0808969704626126</c:v>
                </c:pt>
                <c:pt idx="490">
                  <c:v>1.0546250221344824</c:v>
                </c:pt>
                <c:pt idx="491">
                  <c:v>1.0286980144932869</c:v>
                </c:pt>
                <c:pt idx="492">
                  <c:v>1.0031132163654775</c:v>
                </c:pt>
                <c:pt idx="493">
                  <c:v>0.97786786675949777</c:v>
                </c:pt>
                <c:pt idx="494">
                  <c:v>0.9529591769343746</c:v>
                </c:pt>
                <c:pt idx="495">
                  <c:v>0.92838433241145069</c:v>
                </c:pt>
                <c:pt idx="496">
                  <c:v>0.9041404949300631</c:v>
                </c:pt>
                <c:pt idx="497">
                  <c:v>0.88022480434800698</c:v>
                </c:pt>
                <c:pt idx="498">
                  <c:v>0.85663438048771567</c:v>
                </c:pt>
                <c:pt idx="499">
                  <c:v>0.83336632492892271</c:v>
                </c:pt>
                <c:pt idx="500">
                  <c:v>0.81041772274874369</c:v>
                </c:pt>
                <c:pt idx="501">
                  <c:v>0.78778564421006259</c:v>
                </c:pt>
                <c:pt idx="502">
                  <c:v>0.76546714639903257</c:v>
                </c:pt>
                <c:pt idx="503">
                  <c:v>0.74345927481268603</c:v>
                </c:pt>
                <c:pt idx="504">
                  <c:v>0.72175906489739461</c:v>
                </c:pt>
                <c:pt idx="505">
                  <c:v>0.70036354353920593</c:v>
                </c:pt>
                <c:pt idx="506">
                  <c:v>0.70034248190648718</c:v>
                </c:pt>
                <c:pt idx="507">
                  <c:v>0.70032142057056213</c:v>
                </c:pt>
                <c:pt idx="508">
                  <c:v>0.70030035953143255</c:v>
                </c:pt>
                <c:pt idx="509">
                  <c:v>0.70027929878909312</c:v>
                </c:pt>
                <c:pt idx="510">
                  <c:v>0.70025823834354206</c:v>
                </c:pt>
                <c:pt idx="511">
                  <c:v>0.70023717819477405</c:v>
                </c:pt>
                <c:pt idx="512">
                  <c:v>0.7002161183427944</c:v>
                </c:pt>
                <c:pt idx="513">
                  <c:v>0.70019505878758714</c:v>
                </c:pt>
                <c:pt idx="514">
                  <c:v>0.70017399952915582</c:v>
                </c:pt>
                <c:pt idx="515">
                  <c:v>0.70015294056749688</c:v>
                </c:pt>
                <c:pt idx="516">
                  <c:v>0.70013188190261033</c:v>
                </c:pt>
                <c:pt idx="517">
                  <c:v>0.70011082353449439</c:v>
                </c:pt>
                <c:pt idx="518">
                  <c:v>0.70008976546314017</c:v>
                </c:pt>
                <c:pt idx="519">
                  <c:v>0.70006870768854235</c:v>
                </c:pt>
                <c:pt idx="520">
                  <c:v>0.70004765021070625</c:v>
                </c:pt>
                <c:pt idx="521">
                  <c:v>0.70002659302962833</c:v>
                </c:pt>
                <c:pt idx="522">
                  <c:v>0.7000055361452997</c:v>
                </c:pt>
                <c:pt idx="523">
                  <c:v>0.69998447955772392</c:v>
                </c:pt>
                <c:pt idx="524">
                  <c:v>0.69996342326689565</c:v>
                </c:pt>
                <c:pt idx="525">
                  <c:v>0.69994236727281312</c:v>
                </c:pt>
                <c:pt idx="526">
                  <c:v>0.69992131157546211</c:v>
                </c:pt>
                <c:pt idx="527">
                  <c:v>0.69990025617485863</c:v>
                </c:pt>
                <c:pt idx="528">
                  <c:v>0.69987920107098667</c:v>
                </c:pt>
                <c:pt idx="529">
                  <c:v>0.69985814626384801</c:v>
                </c:pt>
                <c:pt idx="530">
                  <c:v>0.69983709175343733</c:v>
                </c:pt>
                <c:pt idx="531">
                  <c:v>0.69981603753975641</c:v>
                </c:pt>
                <c:pt idx="532">
                  <c:v>0.6997949836227928</c:v>
                </c:pt>
                <c:pt idx="533">
                  <c:v>0.69977393000255361</c:v>
                </c:pt>
                <c:pt idx="534">
                  <c:v>0.69975287667903352</c:v>
                </c:pt>
                <c:pt idx="535">
                  <c:v>0.69973182365222897</c:v>
                </c:pt>
                <c:pt idx="536">
                  <c:v>0.6997107709221293</c:v>
                </c:pt>
                <c:pt idx="537">
                  <c:v>0.6996897184887434</c:v>
                </c:pt>
                <c:pt idx="538">
                  <c:v>0.69966866635206593</c:v>
                </c:pt>
                <c:pt idx="539">
                  <c:v>0.69964761451208446</c:v>
                </c:pt>
                <c:pt idx="540">
                  <c:v>0.69962656296880787</c:v>
                </c:pt>
                <c:pt idx="541">
                  <c:v>0.69960551172222729</c:v>
                </c:pt>
                <c:pt idx="542">
                  <c:v>0.69958446077234449</c:v>
                </c:pt>
                <c:pt idx="543">
                  <c:v>0.6995634101191488</c:v>
                </c:pt>
                <c:pt idx="544">
                  <c:v>0.69954235976264201</c:v>
                </c:pt>
                <c:pt idx="545">
                  <c:v>0.69952130970282234</c:v>
                </c:pt>
                <c:pt idx="546">
                  <c:v>0.69950025993968801</c:v>
                </c:pt>
                <c:pt idx="547">
                  <c:v>0.69947921047323192</c:v>
                </c:pt>
                <c:pt idx="548">
                  <c:v>0.69945816130344873</c:v>
                </c:pt>
                <c:pt idx="549">
                  <c:v>0.69943711243034201</c:v>
                </c:pt>
                <c:pt idx="550">
                  <c:v>0.69941606385390642</c:v>
                </c:pt>
                <c:pt idx="551">
                  <c:v>0.69939501557413841</c:v>
                </c:pt>
                <c:pt idx="552">
                  <c:v>0.69937396759103443</c:v>
                </c:pt>
                <c:pt idx="553">
                  <c:v>0.69935291990459625</c:v>
                </c:pt>
                <c:pt idx="554">
                  <c:v>0.69933187251481499</c:v>
                </c:pt>
                <c:pt idx="555">
                  <c:v>0.69931082542169243</c:v>
                </c:pt>
                <c:pt idx="556">
                  <c:v>0.69928977862522146</c:v>
                </c:pt>
                <c:pt idx="557">
                  <c:v>0.69926873212540031</c:v>
                </c:pt>
                <c:pt idx="558">
                  <c:v>0.69924768592222541</c:v>
                </c:pt>
                <c:pt idx="559">
                  <c:v>0.69922664001570034</c:v>
                </c:pt>
                <c:pt idx="560">
                  <c:v>0.69920559440581798</c:v>
                </c:pt>
                <c:pt idx="561">
                  <c:v>0.69918454909256944</c:v>
                </c:pt>
                <c:pt idx="562">
                  <c:v>0.69916350407595651</c:v>
                </c:pt>
                <c:pt idx="563">
                  <c:v>0.69914245935597563</c:v>
                </c:pt>
                <c:pt idx="564">
                  <c:v>0.69912141493262503</c:v>
                </c:pt>
                <c:pt idx="565">
                  <c:v>0.69910037080590648</c:v>
                </c:pt>
                <c:pt idx="566">
                  <c:v>0.6990793269758111</c:v>
                </c:pt>
                <c:pt idx="567">
                  <c:v>0.69905828344233534</c:v>
                </c:pt>
                <c:pt idx="568">
                  <c:v>0.69903724020547919</c:v>
                </c:pt>
                <c:pt idx="569">
                  <c:v>0.69901619726524089</c:v>
                </c:pt>
                <c:pt idx="570">
                  <c:v>0.69899515462160977</c:v>
                </c:pt>
                <c:pt idx="571">
                  <c:v>0.69897411227458761</c:v>
                </c:pt>
                <c:pt idx="572">
                  <c:v>0.69895307022417796</c:v>
                </c:pt>
                <c:pt idx="573">
                  <c:v>0.69893202847036662</c:v>
                </c:pt>
                <c:pt idx="574">
                  <c:v>0.69891098701316245</c:v>
                </c:pt>
                <c:pt idx="575">
                  <c:v>0.69888994585255304</c:v>
                </c:pt>
                <c:pt idx="576">
                  <c:v>0.69886890498853482</c:v>
                </c:pt>
                <c:pt idx="577">
                  <c:v>0.69884786442111135</c:v>
                </c:pt>
                <c:pt idx="578">
                  <c:v>0.69882682415028086</c:v>
                </c:pt>
                <c:pt idx="579">
                  <c:v>0.69880578417603623</c:v>
                </c:pt>
                <c:pt idx="580">
                  <c:v>0.69878474449837036</c:v>
                </c:pt>
                <c:pt idx="581">
                  <c:v>0.69876370511729391</c:v>
                </c:pt>
                <c:pt idx="582">
                  <c:v>0.69874266603278912</c:v>
                </c:pt>
                <c:pt idx="583">
                  <c:v>0.69872162724486131</c:v>
                </c:pt>
                <c:pt idx="584">
                  <c:v>0.69870058875349983</c:v>
                </c:pt>
                <c:pt idx="585">
                  <c:v>0.69867955055871178</c:v>
                </c:pt>
                <c:pt idx="586">
                  <c:v>0.69865851266048651</c:v>
                </c:pt>
                <c:pt idx="587">
                  <c:v>0.69863747505883111</c:v>
                </c:pt>
                <c:pt idx="588">
                  <c:v>0.69861643775373317</c:v>
                </c:pt>
                <c:pt idx="589">
                  <c:v>0.69859540074518556</c:v>
                </c:pt>
                <c:pt idx="590">
                  <c:v>0.69857436403320072</c:v>
                </c:pt>
                <c:pt idx="591">
                  <c:v>0.69855332761776268</c:v>
                </c:pt>
                <c:pt idx="592">
                  <c:v>0.69853229149887675</c:v>
                </c:pt>
                <c:pt idx="593">
                  <c:v>0.6985112556765376</c:v>
                </c:pt>
                <c:pt idx="594">
                  <c:v>0.69849022015073281</c:v>
                </c:pt>
                <c:pt idx="595">
                  <c:v>0.69846918492147658</c:v>
                </c:pt>
                <c:pt idx="596">
                  <c:v>0.69844814998875115</c:v>
                </c:pt>
                <c:pt idx="597">
                  <c:v>0.69842711535255653</c:v>
                </c:pt>
                <c:pt idx="598">
                  <c:v>0.6984060810128998</c:v>
                </c:pt>
                <c:pt idx="599">
                  <c:v>0.69838504696976855</c:v>
                </c:pt>
                <c:pt idx="600">
                  <c:v>0.69836401322316455</c:v>
                </c:pt>
                <c:pt idx="601">
                  <c:v>0.69834297977308069</c:v>
                </c:pt>
                <c:pt idx="602">
                  <c:v>0.69832194661951341</c:v>
                </c:pt>
                <c:pt idx="603">
                  <c:v>0.69830091376247161</c:v>
                </c:pt>
                <c:pt idx="604">
                  <c:v>0.69827988120193396</c:v>
                </c:pt>
                <c:pt idx="605">
                  <c:v>0.69825884893791113</c:v>
                </c:pt>
                <c:pt idx="606">
                  <c:v>0.69823781697039422</c:v>
                </c:pt>
                <c:pt idx="607">
                  <c:v>0.69821678529938502</c:v>
                </c:pt>
                <c:pt idx="608">
                  <c:v>0.69819575392487465</c:v>
                </c:pt>
                <c:pt idx="609">
                  <c:v>0.69817472284685955</c:v>
                </c:pt>
                <c:pt idx="610">
                  <c:v>0.6981536920653415</c:v>
                </c:pt>
                <c:pt idx="611">
                  <c:v>0.6981326615803205</c:v>
                </c:pt>
                <c:pt idx="612">
                  <c:v>0.69811163139179122</c:v>
                </c:pt>
                <c:pt idx="613">
                  <c:v>0.69809060149975011</c:v>
                </c:pt>
                <c:pt idx="614">
                  <c:v>0.69806957190418473</c:v>
                </c:pt>
                <c:pt idx="615">
                  <c:v>0.69804854260510751</c:v>
                </c:pt>
                <c:pt idx="616">
                  <c:v>0.69802751360250781</c:v>
                </c:pt>
                <c:pt idx="617">
                  <c:v>0.69800648489638917</c:v>
                </c:pt>
                <c:pt idx="618">
                  <c:v>0.69798545648673027</c:v>
                </c:pt>
                <c:pt idx="619">
                  <c:v>0.69796442837355244</c:v>
                </c:pt>
                <c:pt idx="620">
                  <c:v>0.6979434005568308</c:v>
                </c:pt>
                <c:pt idx="621">
                  <c:v>0.69792237303658489</c:v>
                </c:pt>
                <c:pt idx="622">
                  <c:v>0.69790134581278984</c:v>
                </c:pt>
                <c:pt idx="623">
                  <c:v>0.69788031888546342</c:v>
                </c:pt>
                <c:pt idx="624">
                  <c:v>0.69785929225458077</c:v>
                </c:pt>
                <c:pt idx="625">
                  <c:v>0.69783826592015608</c:v>
                </c:pt>
                <c:pt idx="626">
                  <c:v>0.69781723988218047</c:v>
                </c:pt>
                <c:pt idx="627">
                  <c:v>0.69779621414064863</c:v>
                </c:pt>
                <c:pt idx="628">
                  <c:v>0.69777518869555877</c:v>
                </c:pt>
                <c:pt idx="629">
                  <c:v>0.69775416354691799</c:v>
                </c:pt>
                <c:pt idx="630">
                  <c:v>0.69773313869470677</c:v>
                </c:pt>
                <c:pt idx="631">
                  <c:v>0.69771211413893575</c:v>
                </c:pt>
                <c:pt idx="632">
                  <c:v>0.6976910898795925</c:v>
                </c:pt>
                <c:pt idx="633">
                  <c:v>0.69767006591667702</c:v>
                </c:pt>
                <c:pt idx="634">
                  <c:v>0.69764904225019286</c:v>
                </c:pt>
                <c:pt idx="635">
                  <c:v>0.69762801888012937</c:v>
                </c:pt>
                <c:pt idx="636">
                  <c:v>0.69760699580648478</c:v>
                </c:pt>
                <c:pt idx="637">
                  <c:v>0.69758597302925907</c:v>
                </c:pt>
                <c:pt idx="638">
                  <c:v>0.69756495054844692</c:v>
                </c:pt>
                <c:pt idx="639">
                  <c:v>0.697543928364043</c:v>
                </c:pt>
                <c:pt idx="640">
                  <c:v>0.69752290647605442</c:v>
                </c:pt>
                <c:pt idx="641">
                  <c:v>0.69750188488445986</c:v>
                </c:pt>
                <c:pt idx="642">
                  <c:v>0.69748086358927708</c:v>
                </c:pt>
                <c:pt idx="643">
                  <c:v>0.69745984259049543</c:v>
                </c:pt>
                <c:pt idx="644">
                  <c:v>0.69743882188810602</c:v>
                </c:pt>
                <c:pt idx="645">
                  <c:v>0.69741780148210886</c:v>
                </c:pt>
                <c:pt idx="646">
                  <c:v>0.69739678137250749</c:v>
                </c:pt>
                <c:pt idx="647">
                  <c:v>0.69737576155928949</c:v>
                </c:pt>
                <c:pt idx="648">
                  <c:v>0.69735474204246195</c:v>
                </c:pt>
                <c:pt idx="649">
                  <c:v>0.697333722822016</c:v>
                </c:pt>
                <c:pt idx="650">
                  <c:v>0.69731270389794453</c:v>
                </c:pt>
                <c:pt idx="651">
                  <c:v>0.69729168527024754</c:v>
                </c:pt>
                <c:pt idx="652">
                  <c:v>0.69727066693892858</c:v>
                </c:pt>
                <c:pt idx="653">
                  <c:v>0.69724964890397878</c:v>
                </c:pt>
                <c:pt idx="654">
                  <c:v>0.69722863116539813</c:v>
                </c:pt>
                <c:pt idx="655">
                  <c:v>0.6972076137231813</c:v>
                </c:pt>
                <c:pt idx="656">
                  <c:v>0.69718659657732651</c:v>
                </c:pt>
                <c:pt idx="657">
                  <c:v>0.69716557972783022</c:v>
                </c:pt>
                <c:pt idx="658">
                  <c:v>0.69714456317469065</c:v>
                </c:pt>
                <c:pt idx="659">
                  <c:v>0.69712354691790246</c:v>
                </c:pt>
                <c:pt idx="660">
                  <c:v>0.69710253095746744</c:v>
                </c:pt>
                <c:pt idx="661">
                  <c:v>0.69708151529337314</c:v>
                </c:pt>
                <c:pt idx="662">
                  <c:v>0.69706049992562846</c:v>
                </c:pt>
                <c:pt idx="663">
                  <c:v>0.69703948485422451</c:v>
                </c:pt>
                <c:pt idx="664">
                  <c:v>0.69701847007915596</c:v>
                </c:pt>
                <c:pt idx="665">
                  <c:v>0.69699745560042636</c:v>
                </c:pt>
                <c:pt idx="666">
                  <c:v>0.69697644141802684</c:v>
                </c:pt>
                <c:pt idx="667">
                  <c:v>0.69695542753195561</c:v>
                </c:pt>
                <c:pt idx="668">
                  <c:v>0.69693441394221622</c:v>
                </c:pt>
                <c:pt idx="669">
                  <c:v>0.69691340064879803</c:v>
                </c:pt>
                <c:pt idx="670">
                  <c:v>0.69689238765169748</c:v>
                </c:pt>
                <c:pt idx="671">
                  <c:v>0.69687137495092344</c:v>
                </c:pt>
                <c:pt idx="672">
                  <c:v>0.69685036254645638</c:v>
                </c:pt>
                <c:pt idx="673">
                  <c:v>0.69682935043830696</c:v>
                </c:pt>
                <c:pt idx="674">
                  <c:v>0.69680833862646097</c:v>
                </c:pt>
                <c:pt idx="675">
                  <c:v>0.6967873271109255</c:v>
                </c:pt>
                <c:pt idx="676">
                  <c:v>0.69676631589169169</c:v>
                </c:pt>
                <c:pt idx="677">
                  <c:v>0.69674530496875597</c:v>
                </c:pt>
                <c:pt idx="678">
                  <c:v>0.69672429434212546</c:v>
                </c:pt>
                <c:pt idx="679">
                  <c:v>0.69670328401178416</c:v>
                </c:pt>
                <c:pt idx="680">
                  <c:v>0.69668227397773208</c:v>
                </c:pt>
                <c:pt idx="681">
                  <c:v>0.69666126423996921</c:v>
                </c:pt>
                <c:pt idx="682">
                  <c:v>0.69664025479849734</c:v>
                </c:pt>
                <c:pt idx="683">
                  <c:v>0.69661924565330757</c:v>
                </c:pt>
                <c:pt idx="684">
                  <c:v>0.69659823680439459</c:v>
                </c:pt>
                <c:pt idx="685">
                  <c:v>0.69657722825176549</c:v>
                </c:pt>
                <c:pt idx="686">
                  <c:v>0.69655621999540251</c:v>
                </c:pt>
                <c:pt idx="687">
                  <c:v>0.69653521203531454</c:v>
                </c:pt>
                <c:pt idx="688">
                  <c:v>0.69651420437149625</c:v>
                </c:pt>
                <c:pt idx="689">
                  <c:v>0.6964931970039423</c:v>
                </c:pt>
                <c:pt idx="690">
                  <c:v>0.69647218993264559</c:v>
                </c:pt>
                <c:pt idx="691">
                  <c:v>0.69645118315761323</c:v>
                </c:pt>
                <c:pt idx="692">
                  <c:v>0.69643017667883989</c:v>
                </c:pt>
                <c:pt idx="693">
                  <c:v>0.69640917049631668</c:v>
                </c:pt>
                <c:pt idx="694">
                  <c:v>0.69638816461004538</c:v>
                </c:pt>
                <c:pt idx="695">
                  <c:v>0.69636715902002067</c:v>
                </c:pt>
                <c:pt idx="696">
                  <c:v>0.69634615372623898</c:v>
                </c:pt>
                <c:pt idx="697">
                  <c:v>0.69632514872870388</c:v>
                </c:pt>
                <c:pt idx="698">
                  <c:v>0.69630414402740826</c:v>
                </c:pt>
                <c:pt idx="699">
                  <c:v>0.69628313962234678</c:v>
                </c:pt>
                <c:pt idx="700">
                  <c:v>0.69626213551352123</c:v>
                </c:pt>
                <c:pt idx="701">
                  <c:v>0.69624113170091917</c:v>
                </c:pt>
                <c:pt idx="702">
                  <c:v>0.69622012818455481</c:v>
                </c:pt>
                <c:pt idx="703">
                  <c:v>0.69619912496440683</c:v>
                </c:pt>
                <c:pt idx="704">
                  <c:v>0.69617812204048235</c:v>
                </c:pt>
                <c:pt idx="705">
                  <c:v>0.69615711941278313</c:v>
                </c:pt>
                <c:pt idx="706">
                  <c:v>0.69613611708129319</c:v>
                </c:pt>
                <c:pt idx="707">
                  <c:v>0.69611511504601431</c:v>
                </c:pt>
                <c:pt idx="708">
                  <c:v>0.69609411330695004</c:v>
                </c:pt>
                <c:pt idx="709">
                  <c:v>0.69607311186408971</c:v>
                </c:pt>
                <c:pt idx="710">
                  <c:v>0.69605211071743156</c:v>
                </c:pt>
                <c:pt idx="711">
                  <c:v>0.69603110986697914</c:v>
                </c:pt>
                <c:pt idx="712">
                  <c:v>0.69601010931272711</c:v>
                </c:pt>
                <c:pt idx="713">
                  <c:v>0.6959891090546666</c:v>
                </c:pt>
                <c:pt idx="714">
                  <c:v>0.69596810909279938</c:v>
                </c:pt>
                <c:pt idx="715">
                  <c:v>0.69594710942712013</c:v>
                </c:pt>
                <c:pt idx="716">
                  <c:v>0.69592611005762883</c:v>
                </c:pt>
                <c:pt idx="717">
                  <c:v>0.69590511098432195</c:v>
                </c:pt>
                <c:pt idx="718">
                  <c:v>0.69588411220719948</c:v>
                </c:pt>
                <c:pt idx="719">
                  <c:v>0.69586311372624721</c:v>
                </c:pt>
                <c:pt idx="720">
                  <c:v>0.69584211554147402</c:v>
                </c:pt>
                <c:pt idx="721">
                  <c:v>0.69582111765286925</c:v>
                </c:pt>
                <c:pt idx="722">
                  <c:v>0.69580012006043823</c:v>
                </c:pt>
                <c:pt idx="723">
                  <c:v>0.69577912276417031</c:v>
                </c:pt>
                <c:pt idx="724">
                  <c:v>0.69575812576406904</c:v>
                </c:pt>
                <c:pt idx="725">
                  <c:v>0.69573712906013085</c:v>
                </c:pt>
                <c:pt idx="726">
                  <c:v>0.69571613265234333</c:v>
                </c:pt>
                <c:pt idx="727">
                  <c:v>0.69569513654071002</c:v>
                </c:pt>
                <c:pt idx="728">
                  <c:v>0.69567414072523093</c:v>
                </c:pt>
                <c:pt idx="729">
                  <c:v>0.69565314520590071</c:v>
                </c:pt>
                <c:pt idx="730">
                  <c:v>0.69563214998271761</c:v>
                </c:pt>
                <c:pt idx="731">
                  <c:v>0.6956111550556745</c:v>
                </c:pt>
                <c:pt idx="732">
                  <c:v>0.6955901604247714</c:v>
                </c:pt>
                <c:pt idx="733">
                  <c:v>0.6955691660900083</c:v>
                </c:pt>
                <c:pt idx="734">
                  <c:v>0.69554817205138164</c:v>
                </c:pt>
                <c:pt idx="735">
                  <c:v>0.69552717830888078</c:v>
                </c:pt>
                <c:pt idx="736">
                  <c:v>0.69550618486251103</c:v>
                </c:pt>
                <c:pt idx="737">
                  <c:v>0.69548519171226353</c:v>
                </c:pt>
                <c:pt idx="738">
                  <c:v>0.69546419885813826</c:v>
                </c:pt>
                <c:pt idx="739">
                  <c:v>0.69544320630013523</c:v>
                </c:pt>
                <c:pt idx="740">
                  <c:v>0.69542221403825089</c:v>
                </c:pt>
                <c:pt idx="741">
                  <c:v>0.69540122207247812</c:v>
                </c:pt>
                <c:pt idx="742">
                  <c:v>0.69538023040281693</c:v>
                </c:pt>
                <c:pt idx="743">
                  <c:v>0.69535923902925845</c:v>
                </c:pt>
                <c:pt idx="744">
                  <c:v>0.69533824795180799</c:v>
                </c:pt>
                <c:pt idx="745">
                  <c:v>0.695317257170462</c:v>
                </c:pt>
                <c:pt idx="746">
                  <c:v>0.69529626668521516</c:v>
                </c:pt>
                <c:pt idx="747">
                  <c:v>0.69527527649606036</c:v>
                </c:pt>
                <c:pt idx="748">
                  <c:v>0.69525428660299937</c:v>
                </c:pt>
                <c:pt idx="749">
                  <c:v>0.69523329700603576</c:v>
                </c:pt>
                <c:pt idx="750">
                  <c:v>0.69521230770515352</c:v>
                </c:pt>
                <c:pt idx="751">
                  <c:v>0.69519131870035622</c:v>
                </c:pt>
                <c:pt idx="752">
                  <c:v>0.69517032999164385</c:v>
                </c:pt>
                <c:pt idx="753">
                  <c:v>0.69514934157899866</c:v>
                </c:pt>
                <c:pt idx="754">
                  <c:v>0.69512835346244017</c:v>
                </c:pt>
                <c:pt idx="755">
                  <c:v>0.69510736564195241</c:v>
                </c:pt>
                <c:pt idx="756">
                  <c:v>0.69508637811753893</c:v>
                </c:pt>
                <c:pt idx="757">
                  <c:v>0.69506539088918373</c:v>
                </c:pt>
                <c:pt idx="758">
                  <c:v>0.69504440395689748</c:v>
                </c:pt>
                <c:pt idx="759">
                  <c:v>0.69502341732067485</c:v>
                </c:pt>
                <c:pt idx="760">
                  <c:v>0.69500243098050518</c:v>
                </c:pt>
                <c:pt idx="761">
                  <c:v>0.69498144493639202</c:v>
                </c:pt>
                <c:pt idx="762">
                  <c:v>0.69496045918833005</c:v>
                </c:pt>
                <c:pt idx="763">
                  <c:v>0.69493947373632281</c:v>
                </c:pt>
                <c:pt idx="764">
                  <c:v>0.69491848858035787</c:v>
                </c:pt>
                <c:pt idx="765">
                  <c:v>0.69489750372044057</c:v>
                </c:pt>
                <c:pt idx="766">
                  <c:v>0.69487651915655846</c:v>
                </c:pt>
                <c:pt idx="767">
                  <c:v>0.69485553488871865</c:v>
                </c:pt>
                <c:pt idx="768">
                  <c:v>0.69483455091691049</c:v>
                </c:pt>
                <c:pt idx="769">
                  <c:v>0.69481356724113574</c:v>
                </c:pt>
                <c:pt idx="770">
                  <c:v>0.69479258386139087</c:v>
                </c:pt>
                <c:pt idx="771">
                  <c:v>0.6947716007776723</c:v>
                </c:pt>
                <c:pt idx="772">
                  <c:v>0.69475061798997473</c:v>
                </c:pt>
                <c:pt idx="773">
                  <c:v>0.69472963549830347</c:v>
                </c:pt>
                <c:pt idx="774">
                  <c:v>0.69470865330264076</c:v>
                </c:pt>
                <c:pt idx="775">
                  <c:v>0.69468767140299725</c:v>
                </c:pt>
                <c:pt idx="776">
                  <c:v>0.69466668979936586</c:v>
                </c:pt>
                <c:pt idx="777">
                  <c:v>0.69464570849174301</c:v>
                </c:pt>
                <c:pt idx="778">
                  <c:v>0.69462472748012694</c:v>
                </c:pt>
                <c:pt idx="779">
                  <c:v>0.69460374676451053</c:v>
                </c:pt>
                <c:pt idx="780">
                  <c:v>0.69458276634489557</c:v>
                </c:pt>
                <c:pt idx="781">
                  <c:v>0.69456178622127673</c:v>
                </c:pt>
                <c:pt idx="782">
                  <c:v>0.69454080639364868</c:v>
                </c:pt>
                <c:pt idx="783">
                  <c:v>0.69451982686201674</c:v>
                </c:pt>
                <c:pt idx="784">
                  <c:v>0.69449884762637026</c:v>
                </c:pt>
                <c:pt idx="785">
                  <c:v>0.6944778686867128</c:v>
                </c:pt>
                <c:pt idx="786">
                  <c:v>0.69445689004303546</c:v>
                </c:pt>
                <c:pt idx="787">
                  <c:v>0.69443591169533647</c:v>
                </c:pt>
                <c:pt idx="788">
                  <c:v>0.69441493364361584</c:v>
                </c:pt>
                <c:pt idx="789">
                  <c:v>0.69439395588786468</c:v>
                </c:pt>
                <c:pt idx="790">
                  <c:v>0.69437297842809009</c:v>
                </c:pt>
                <c:pt idx="791">
                  <c:v>0.69435200126427787</c:v>
                </c:pt>
                <c:pt idx="792">
                  <c:v>0.6943310243964369</c:v>
                </c:pt>
                <c:pt idx="793">
                  <c:v>0.69431004782454941</c:v>
                </c:pt>
                <c:pt idx="794">
                  <c:v>0.69428907154862607</c:v>
                </c:pt>
                <c:pt idx="795">
                  <c:v>0.69426809556865798</c:v>
                </c:pt>
                <c:pt idx="796">
                  <c:v>0.69424711988464516</c:v>
                </c:pt>
                <c:pt idx="797">
                  <c:v>0.69422614449658049</c:v>
                </c:pt>
                <c:pt idx="798">
                  <c:v>0.69420516940446397</c:v>
                </c:pt>
                <c:pt idx="799">
                  <c:v>0.69418419460829028</c:v>
                </c:pt>
                <c:pt idx="800">
                  <c:v>0.69416322010805764</c:v>
                </c:pt>
                <c:pt idx="801">
                  <c:v>0.69414224590376961</c:v>
                </c:pt>
                <c:pt idx="802">
                  <c:v>0.69412127199541018</c:v>
                </c:pt>
                <c:pt idx="803">
                  <c:v>0.6941002983829847</c:v>
                </c:pt>
                <c:pt idx="804">
                  <c:v>0.69407932506649139</c:v>
                </c:pt>
                <c:pt idx="805">
                  <c:v>0.69405835204592314</c:v>
                </c:pt>
                <c:pt idx="806">
                  <c:v>0.69403737932128351</c:v>
                </c:pt>
                <c:pt idx="807">
                  <c:v>0.69401640689256006</c:v>
                </c:pt>
                <c:pt idx="808">
                  <c:v>0.69399543475975456</c:v>
                </c:pt>
                <c:pt idx="809">
                  <c:v>0.69397446292286524</c:v>
                </c:pt>
                <c:pt idx="810">
                  <c:v>0.69395349138188855</c:v>
                </c:pt>
                <c:pt idx="811">
                  <c:v>0.69393252013681916</c:v>
                </c:pt>
                <c:pt idx="812">
                  <c:v>0.69391154918765885</c:v>
                </c:pt>
                <c:pt idx="813">
                  <c:v>0.69389057853439873</c:v>
                </c:pt>
                <c:pt idx="814">
                  <c:v>0.6938696081770459</c:v>
                </c:pt>
                <c:pt idx="815">
                  <c:v>0.69384863811558795</c:v>
                </c:pt>
                <c:pt idx="816">
                  <c:v>0.69382766835002307</c:v>
                </c:pt>
                <c:pt idx="817">
                  <c:v>0.69380669888035129</c:v>
                </c:pt>
                <c:pt idx="818">
                  <c:v>0.6937857297065726</c:v>
                </c:pt>
                <c:pt idx="819">
                  <c:v>0.69376476082867455</c:v>
                </c:pt>
                <c:pt idx="820">
                  <c:v>0.69374379224665894</c:v>
                </c:pt>
                <c:pt idx="821">
                  <c:v>0.69372282396052398</c:v>
                </c:pt>
                <c:pt idx="822">
                  <c:v>0.69370185597027145</c:v>
                </c:pt>
                <c:pt idx="823">
                  <c:v>0.69368088827589069</c:v>
                </c:pt>
                <c:pt idx="824">
                  <c:v>0.69365992087737993</c:v>
                </c:pt>
                <c:pt idx="825">
                  <c:v>0.69363895377473916</c:v>
                </c:pt>
                <c:pt idx="826">
                  <c:v>0.69361798696796129</c:v>
                </c:pt>
                <c:pt idx="827">
                  <c:v>0.6935970204570463</c:v>
                </c:pt>
                <c:pt idx="828">
                  <c:v>0.69357605424198887</c:v>
                </c:pt>
                <c:pt idx="829">
                  <c:v>0.69355508832279611</c:v>
                </c:pt>
                <c:pt idx="830">
                  <c:v>0.6935341226994538</c:v>
                </c:pt>
                <c:pt idx="831">
                  <c:v>0.69351315737196018</c:v>
                </c:pt>
                <c:pt idx="832">
                  <c:v>0.693492192340317</c:v>
                </c:pt>
                <c:pt idx="833">
                  <c:v>0.69347122760452073</c:v>
                </c:pt>
                <c:pt idx="834">
                  <c:v>0.69345026316456071</c:v>
                </c:pt>
                <c:pt idx="835">
                  <c:v>0.69342929902044581</c:v>
                </c:pt>
                <c:pt idx="836">
                  <c:v>0.69340833517216538</c:v>
                </c:pt>
                <c:pt idx="837">
                  <c:v>0.69338737161971586</c:v>
                </c:pt>
                <c:pt idx="838">
                  <c:v>0.69336640836309726</c:v>
                </c:pt>
                <c:pt idx="839">
                  <c:v>0.69334544540231313</c:v>
                </c:pt>
                <c:pt idx="840">
                  <c:v>0.69332448273734215</c:v>
                </c:pt>
                <c:pt idx="841">
                  <c:v>0.69330352036819853</c:v>
                </c:pt>
                <c:pt idx="842">
                  <c:v>0.6932825582948805</c:v>
                </c:pt>
                <c:pt idx="843">
                  <c:v>0.69326159651736852</c:v>
                </c:pt>
                <c:pt idx="844">
                  <c:v>0.69324063503567679</c:v>
                </c:pt>
                <c:pt idx="845">
                  <c:v>0.69321967384978755</c:v>
                </c:pt>
                <c:pt idx="846">
                  <c:v>0.6931987129597097</c:v>
                </c:pt>
                <c:pt idx="847">
                  <c:v>0.69317775236543966</c:v>
                </c:pt>
                <c:pt idx="848">
                  <c:v>0.69315679206696323</c:v>
                </c:pt>
                <c:pt idx="849">
                  <c:v>0.69313583206429286</c:v>
                </c:pt>
                <c:pt idx="850">
                  <c:v>0.69311487235741431</c:v>
                </c:pt>
                <c:pt idx="851">
                  <c:v>0.69309391294633294</c:v>
                </c:pt>
                <c:pt idx="852">
                  <c:v>0.69307295383103451</c:v>
                </c:pt>
                <c:pt idx="853">
                  <c:v>0.6930519950115297</c:v>
                </c:pt>
                <c:pt idx="854">
                  <c:v>0.69303103648780429</c:v>
                </c:pt>
                <c:pt idx="855">
                  <c:v>0.69301007825986005</c:v>
                </c:pt>
                <c:pt idx="856">
                  <c:v>0.69298912032769344</c:v>
                </c:pt>
                <c:pt idx="857">
                  <c:v>0.69296816269130268</c:v>
                </c:pt>
                <c:pt idx="858">
                  <c:v>0.69294720535068244</c:v>
                </c:pt>
                <c:pt idx="859">
                  <c:v>0.69292624830583627</c:v>
                </c:pt>
                <c:pt idx="860">
                  <c:v>0.69290529155674996</c:v>
                </c:pt>
                <c:pt idx="861">
                  <c:v>0.69288433510343239</c:v>
                </c:pt>
                <c:pt idx="862">
                  <c:v>0.69286337894587469</c:v>
                </c:pt>
                <c:pt idx="863">
                  <c:v>0.69284242308407507</c:v>
                </c:pt>
                <c:pt idx="864">
                  <c:v>0.6928214675180282</c:v>
                </c:pt>
                <c:pt idx="865">
                  <c:v>0.69280051224773231</c:v>
                </c:pt>
                <c:pt idx="866">
                  <c:v>0.69277955727319096</c:v>
                </c:pt>
                <c:pt idx="867">
                  <c:v>0.69275860259438993</c:v>
                </c:pt>
                <c:pt idx="868">
                  <c:v>0.69273764821133099</c:v>
                </c:pt>
                <c:pt idx="869">
                  <c:v>0.69271669412401593</c:v>
                </c:pt>
                <c:pt idx="870">
                  <c:v>0.69269574033243586</c:v>
                </c:pt>
                <c:pt idx="871">
                  <c:v>0.69267478683659789</c:v>
                </c:pt>
                <c:pt idx="872">
                  <c:v>0.69265383363647892</c:v>
                </c:pt>
                <c:pt idx="873">
                  <c:v>0.69263288073209317</c:v>
                </c:pt>
                <c:pt idx="874">
                  <c:v>0.69261192812343531</c:v>
                </c:pt>
                <c:pt idx="875">
                  <c:v>0.6925909758105</c:v>
                </c:pt>
                <c:pt idx="876">
                  <c:v>0.69257002379328192</c:v>
                </c:pt>
                <c:pt idx="877">
                  <c:v>0.69254907207178285</c:v>
                </c:pt>
                <c:pt idx="878">
                  <c:v>0.69252812064599389</c:v>
                </c:pt>
                <c:pt idx="879">
                  <c:v>0.6925071695159204</c:v>
                </c:pt>
                <c:pt idx="880">
                  <c:v>0.69248621868154814</c:v>
                </c:pt>
                <c:pt idx="881">
                  <c:v>0.692465268142886</c:v>
                </c:pt>
                <c:pt idx="882">
                  <c:v>0.69244431789992689</c:v>
                </c:pt>
                <c:pt idx="883">
                  <c:v>0.69242336795266723</c:v>
                </c:pt>
                <c:pt idx="884">
                  <c:v>0.69240241830109994</c:v>
                </c:pt>
                <c:pt idx="885">
                  <c:v>0.69238146894522679</c:v>
                </c:pt>
                <c:pt idx="886">
                  <c:v>0.69236051988504599</c:v>
                </c:pt>
                <c:pt idx="887">
                  <c:v>0.692339571120554</c:v>
                </c:pt>
                <c:pt idx="888">
                  <c:v>0.69231862265174193</c:v>
                </c:pt>
                <c:pt idx="889">
                  <c:v>0.6922976744786169</c:v>
                </c:pt>
                <c:pt idx="890">
                  <c:v>0.69227672660116646</c:v>
                </c:pt>
                <c:pt idx="891">
                  <c:v>0.6922557790193995</c:v>
                </c:pt>
                <c:pt idx="892">
                  <c:v>0.69223483173329825</c:v>
                </c:pt>
                <c:pt idx="893">
                  <c:v>0.69221388474286094</c:v>
                </c:pt>
                <c:pt idx="894">
                  <c:v>0.69219293804810533</c:v>
                </c:pt>
                <c:pt idx="895">
                  <c:v>0.69217199164900478</c:v>
                </c:pt>
                <c:pt idx="896">
                  <c:v>0.69215104554556994</c:v>
                </c:pt>
                <c:pt idx="897">
                  <c:v>0.69213009973779371</c:v>
                </c:pt>
                <c:pt idx="898">
                  <c:v>0.69210915422567076</c:v>
                </c:pt>
                <c:pt idx="899">
                  <c:v>0.69208820900919754</c:v>
                </c:pt>
                <c:pt idx="900">
                  <c:v>0.6920672640883776</c:v>
                </c:pt>
                <c:pt idx="901">
                  <c:v>0.69204631946320383</c:v>
                </c:pt>
                <c:pt idx="902">
                  <c:v>0.69202537513367446</c:v>
                </c:pt>
                <c:pt idx="903">
                  <c:v>0.69200443109978416</c:v>
                </c:pt>
                <c:pt idx="904">
                  <c:v>0.6919834873615347</c:v>
                </c:pt>
                <c:pt idx="905">
                  <c:v>0.69196254391891721</c:v>
                </c:pt>
                <c:pt idx="906">
                  <c:v>0.6919416007719299</c:v>
                </c:pt>
                <c:pt idx="907">
                  <c:v>0.69192065792057811</c:v>
                </c:pt>
                <c:pt idx="908">
                  <c:v>0.69189971536484762</c:v>
                </c:pt>
                <c:pt idx="909">
                  <c:v>0.691878773104742</c:v>
                </c:pt>
                <c:pt idx="910">
                  <c:v>0.691857831140263</c:v>
                </c:pt>
                <c:pt idx="911">
                  <c:v>0.69183688947138933</c:v>
                </c:pt>
                <c:pt idx="912">
                  <c:v>0.6918159480981334</c:v>
                </c:pt>
                <c:pt idx="913">
                  <c:v>0.69179500702049346</c:v>
                </c:pt>
                <c:pt idx="914">
                  <c:v>0.69177406623846061</c:v>
                </c:pt>
                <c:pt idx="915">
                  <c:v>0.69175312575203307</c:v>
                </c:pt>
                <c:pt idx="916">
                  <c:v>0.69173218556121263</c:v>
                </c:pt>
                <c:pt idx="917">
                  <c:v>0.6917112456659904</c:v>
                </c:pt>
                <c:pt idx="918">
                  <c:v>0.69169030606636284</c:v>
                </c:pt>
                <c:pt idx="919">
                  <c:v>0.69166936676233348</c:v>
                </c:pt>
                <c:pt idx="920">
                  <c:v>0.69164842775388991</c:v>
                </c:pt>
                <c:pt idx="921">
                  <c:v>0.69162748904103921</c:v>
                </c:pt>
                <c:pt idx="922">
                  <c:v>0.69160655062376541</c:v>
                </c:pt>
                <c:pt idx="923">
                  <c:v>0.69158561250208095</c:v>
                </c:pt>
                <c:pt idx="924">
                  <c:v>0.69156467467597516</c:v>
                </c:pt>
                <c:pt idx="925">
                  <c:v>0.69154373714544448</c:v>
                </c:pt>
                <c:pt idx="926">
                  <c:v>0.69152279991049248</c:v>
                </c:pt>
                <c:pt idx="927">
                  <c:v>0.69150186297110672</c:v>
                </c:pt>
                <c:pt idx="928">
                  <c:v>0.69148092632729075</c:v>
                </c:pt>
                <c:pt idx="929">
                  <c:v>0.69145998997903924</c:v>
                </c:pt>
                <c:pt idx="930">
                  <c:v>0.69143905392635041</c:v>
                </c:pt>
                <c:pt idx="931">
                  <c:v>0.69141811816921894</c:v>
                </c:pt>
                <c:pt idx="932">
                  <c:v>0.69139718270764128</c:v>
                </c:pt>
                <c:pt idx="933">
                  <c:v>0.69137624754162275</c:v>
                </c:pt>
                <c:pt idx="934">
                  <c:v>0.69135531267114558</c:v>
                </c:pt>
                <c:pt idx="935">
                  <c:v>0.691334378096224</c:v>
                </c:pt>
                <c:pt idx="936">
                  <c:v>0.69131344381684556</c:v>
                </c:pt>
                <c:pt idx="937">
                  <c:v>0.69129250983300849</c:v>
                </c:pt>
                <c:pt idx="938">
                  <c:v>0.69127157614470569</c:v>
                </c:pt>
                <c:pt idx="939">
                  <c:v>0.69125064275194781</c:v>
                </c:pt>
                <c:pt idx="940">
                  <c:v>0.69122970965471886</c:v>
                </c:pt>
                <c:pt idx="941">
                  <c:v>0.69120877685301885</c:v>
                </c:pt>
                <c:pt idx="942">
                  <c:v>0.69118784434684599</c:v>
                </c:pt>
                <c:pt idx="943">
                  <c:v>0.69116691213619497</c:v>
                </c:pt>
                <c:pt idx="944">
                  <c:v>0.69114598022106755</c:v>
                </c:pt>
                <c:pt idx="945">
                  <c:v>0.69112504860145663</c:v>
                </c:pt>
                <c:pt idx="946">
                  <c:v>0.69110411727736398</c:v>
                </c:pt>
                <c:pt idx="947">
                  <c:v>0.69108318624878606</c:v>
                </c:pt>
                <c:pt idx="948">
                  <c:v>0.69106225551571043</c:v>
                </c:pt>
                <c:pt idx="949">
                  <c:v>0.6910413250781442</c:v>
                </c:pt>
                <c:pt idx="950">
                  <c:v>0.6910203949360767</c:v>
                </c:pt>
                <c:pt idx="951">
                  <c:v>0.69099946508951682</c:v>
                </c:pt>
                <c:pt idx="952">
                  <c:v>0.6909785355384539</c:v>
                </c:pt>
                <c:pt idx="953">
                  <c:v>0.69095760628288438</c:v>
                </c:pt>
                <c:pt idx="954">
                  <c:v>0.69093667732280828</c:v>
                </c:pt>
                <c:pt idx="955">
                  <c:v>0.69091574865822203</c:v>
                </c:pt>
                <c:pt idx="956">
                  <c:v>0.6908948202891203</c:v>
                </c:pt>
                <c:pt idx="957">
                  <c:v>0.69087389221550133</c:v>
                </c:pt>
                <c:pt idx="958">
                  <c:v>0.69085296443736155</c:v>
                </c:pt>
                <c:pt idx="959">
                  <c:v>0.69083203695469919</c:v>
                </c:pt>
                <c:pt idx="960">
                  <c:v>0.69081110976751958</c:v>
                </c:pt>
                <c:pt idx="961">
                  <c:v>0.69079018287580318</c:v>
                </c:pt>
                <c:pt idx="962">
                  <c:v>0.69076925627955532</c:v>
                </c:pt>
                <c:pt idx="963">
                  <c:v>0.69074832997877778</c:v>
                </c:pt>
                <c:pt idx="964">
                  <c:v>0.69072740397345989</c:v>
                </c:pt>
                <c:pt idx="965">
                  <c:v>0.6907064782635981</c:v>
                </c:pt>
                <c:pt idx="966">
                  <c:v>0.69068555284919952</c:v>
                </c:pt>
                <c:pt idx="967">
                  <c:v>0.69066462773025528</c:v>
                </c:pt>
                <c:pt idx="968">
                  <c:v>0.69064370290675647</c:v>
                </c:pt>
                <c:pt idx="969">
                  <c:v>0.69062277837870667</c:v>
                </c:pt>
                <c:pt idx="970">
                  <c:v>0.69060185414610231</c:v>
                </c:pt>
                <c:pt idx="971">
                  <c:v>0.69058093020895051</c:v>
                </c:pt>
                <c:pt idx="972">
                  <c:v>0.69056000656722638</c:v>
                </c:pt>
                <c:pt idx="973">
                  <c:v>0.69053908322094237</c:v>
                </c:pt>
                <c:pt idx="974">
                  <c:v>0.69051816017009315</c:v>
                </c:pt>
                <c:pt idx="975">
                  <c:v>0.69049723741467162</c:v>
                </c:pt>
                <c:pt idx="976">
                  <c:v>0.69047631495468131</c:v>
                </c:pt>
                <c:pt idx="977">
                  <c:v>0.69045539279011514</c:v>
                </c:pt>
                <c:pt idx="978">
                  <c:v>0.69043447092096955</c:v>
                </c:pt>
                <c:pt idx="979">
                  <c:v>0.69041354934724275</c:v>
                </c:pt>
                <c:pt idx="980">
                  <c:v>0.69039262806893475</c:v>
                </c:pt>
                <c:pt idx="981">
                  <c:v>0.69037170708603846</c:v>
                </c:pt>
                <c:pt idx="982">
                  <c:v>0.69035078639854852</c:v>
                </c:pt>
                <c:pt idx="983">
                  <c:v>0.69032986600646851</c:v>
                </c:pt>
                <c:pt idx="984">
                  <c:v>0.69030894590979663</c:v>
                </c:pt>
                <c:pt idx="985">
                  <c:v>0.69028802610851869</c:v>
                </c:pt>
                <c:pt idx="986">
                  <c:v>0.69026710660264534</c:v>
                </c:pt>
                <c:pt idx="987">
                  <c:v>0.69024618739216415</c:v>
                </c:pt>
                <c:pt idx="988">
                  <c:v>0.69022526847707866</c:v>
                </c:pt>
                <c:pt idx="989">
                  <c:v>0.69020434985738355</c:v>
                </c:pt>
                <c:pt idx="990">
                  <c:v>0.69018343153307349</c:v>
                </c:pt>
                <c:pt idx="991">
                  <c:v>0.69016251350414848</c:v>
                </c:pt>
                <c:pt idx="992">
                  <c:v>0.69014159577060319</c:v>
                </c:pt>
                <c:pt idx="993">
                  <c:v>0.6901206783324394</c:v>
                </c:pt>
                <c:pt idx="994">
                  <c:v>0.69009976118964467</c:v>
                </c:pt>
                <c:pt idx="995">
                  <c:v>0.69007884434222611</c:v>
                </c:pt>
                <c:pt idx="996">
                  <c:v>0.69005792779017305</c:v>
                </c:pt>
                <c:pt idx="997">
                  <c:v>0.69003701153349084</c:v>
                </c:pt>
                <c:pt idx="998">
                  <c:v>0.69001609557217414</c:v>
                </c:pt>
                <c:pt idx="999">
                  <c:v>0.68999517990621406</c:v>
                </c:pt>
                <c:pt idx="1000">
                  <c:v>0.68997426453561062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Calculs!$AH$4:$AH$1004</c:f>
              <c:numCache>
                <c:formatCode>0.00</c:formatCode>
                <c:ptCount val="1001"/>
                <c:pt idx="0">
                  <c:v>0</c:v>
                </c:pt>
                <c:pt idx="1">
                  <c:v>2.3214196202665045</c:v>
                </c:pt>
                <c:pt idx="2">
                  <c:v>40.925919798412323</c:v>
                </c:pt>
                <c:pt idx="3">
                  <c:v>57.086737257621905</c:v>
                </c:pt>
                <c:pt idx="4">
                  <c:v>50.825256752673674</c:v>
                </c:pt>
                <c:pt idx="5">
                  <c:v>47.529267033913918</c:v>
                </c:pt>
                <c:pt idx="6">
                  <c:v>47.196174998662926</c:v>
                </c:pt>
                <c:pt idx="7">
                  <c:v>46.863358726656656</c:v>
                </c:pt>
                <c:pt idx="8">
                  <c:v>46.530824573570982</c:v>
                </c:pt>
                <c:pt idx="9">
                  <c:v>46.198578827364223</c:v>
                </c:pt>
                <c:pt idx="10">
                  <c:v>45.86662770824725</c:v>
                </c:pt>
                <c:pt idx="11">
                  <c:v>45.534977368662211</c:v>
                </c:pt>
                <c:pt idx="12">
                  <c:v>45.203633893269703</c:v>
                </c:pt>
                <c:pt idx="13">
                  <c:v>44.87260329894464</c:v>
                </c:pt>
                <c:pt idx="14">
                  <c:v>44.541891534780319</c:v>
                </c:pt>
                <c:pt idx="15">
                  <c:v>44.211504482100906</c:v>
                </c:pt>
                <c:pt idx="16">
                  <c:v>43.881447954481949</c:v>
                </c:pt>
                <c:pt idx="17">
                  <c:v>43.55172769777915</c:v>
                </c:pt>
                <c:pt idx="18">
                  <c:v>43.222349390165022</c:v>
                </c:pt>
                <c:pt idx="19">
                  <c:v>42.893318642173547</c:v>
                </c:pt>
                <c:pt idx="20">
                  <c:v>42.564640996752438</c:v>
                </c:pt>
                <c:pt idx="21">
                  <c:v>42.236321929323317</c:v>
                </c:pt>
                <c:pt idx="22">
                  <c:v>41.908366847849429</c:v>
                </c:pt>
                <c:pt idx="23">
                  <c:v>41.580781092910669</c:v>
                </c:pt>
                <c:pt idx="24">
                  <c:v>41.253569937786352</c:v>
                </c:pt>
                <c:pt idx="25">
                  <c:v>40.926738588544929</c:v>
                </c:pt>
                <c:pt idx="26">
                  <c:v>40.600292184141153</c:v>
                </c:pt>
                <c:pt idx="27">
                  <c:v>40.274235796520188</c:v>
                </c:pt>
                <c:pt idx="28">
                  <c:v>39.948574430728819</c:v>
                </c:pt>
                <c:pt idx="29">
                  <c:v>39.623313025033468</c:v>
                </c:pt>
                <c:pt idx="30">
                  <c:v>39.298456451045077</c:v>
                </c:pt>
                <c:pt idx="31">
                  <c:v>38.974009513850561</c:v>
                </c:pt>
                <c:pt idx="32">
                  <c:v>38.649976952151022</c:v>
                </c:pt>
                <c:pt idx="33">
                  <c:v>38.326363438406332</c:v>
                </c:pt>
                <c:pt idx="34">
                  <c:v>38.003173578986029</c:v>
                </c:pt>
                <c:pt idx="35">
                  <c:v>37.680411914326719</c:v>
                </c:pt>
                <c:pt idx="36">
                  <c:v>37.358082919095445</c:v>
                </c:pt>
                <c:pt idx="37">
                  <c:v>37.03619100235921</c:v>
                </c:pt>
                <c:pt idx="38">
                  <c:v>36.714740507760482</c:v>
                </c:pt>
                <c:pt idx="39">
                  <c:v>36.393735713698646</c:v>
                </c:pt>
                <c:pt idx="40">
                  <c:v>36.073180833516993</c:v>
                </c:pt>
                <c:pt idx="41">
                  <c:v>35.753080015695659</c:v>
                </c:pt>
                <c:pt idx="42">
                  <c:v>35.433437344049977</c:v>
                </c:pt>
                <c:pt idx="43">
                  <c:v>35.114256837934306</c:v>
                </c:pt>
                <c:pt idx="44">
                  <c:v>34.795542452451215</c:v>
                </c:pt>
                <c:pt idx="45">
                  <c:v>34.477298078666074</c:v>
                </c:pt>
                <c:pt idx="46">
                  <c:v>34.159527543826584</c:v>
                </c:pt>
                <c:pt idx="47">
                  <c:v>33.842234611587529</c:v>
                </c:pt>
                <c:pt idx="48">
                  <c:v>33.525422982240478</c:v>
                </c:pt>
                <c:pt idx="49">
                  <c:v>33.209096292948288</c:v>
                </c:pt>
                <c:pt idx="50">
                  <c:v>32.893258117984423</c:v>
                </c:pt>
                <c:pt idx="51">
                  <c:v>32.577911968976899</c:v>
                </c:pt>
                <c:pt idx="52">
                  <c:v>32.263061295156902</c:v>
                </c:pt>
                <c:pt idx="53">
                  <c:v>31.94870948361168</c:v>
                </c:pt>
                <c:pt idx="54">
                  <c:v>31.634859859542068</c:v>
                </c:pt>
                <c:pt idx="55">
                  <c:v>31.321515686524009</c:v>
                </c:pt>
                <c:pt idx="56">
                  <c:v>31.008680166774464</c:v>
                </c:pt>
                <c:pt idx="57">
                  <c:v>30.696356441421351</c:v>
                </c:pt>
                <c:pt idx="58">
                  <c:v>30.384547590777366</c:v>
                </c:pt>
                <c:pt idx="59">
                  <c:v>30.073256634617898</c:v>
                </c:pt>
                <c:pt idx="60">
                  <c:v>29.762486532462493</c:v>
                </c:pt>
                <c:pt idx="61">
                  <c:v>29.452240183860248</c:v>
                </c:pt>
                <c:pt idx="62">
                  <c:v>29.142520428678633</c:v>
                </c:pt>
                <c:pt idx="63">
                  <c:v>28.575700811844293</c:v>
                </c:pt>
                <c:pt idx="64">
                  <c:v>27.752191493313685</c:v>
                </c:pt>
                <c:pt idx="65">
                  <c:v>26.930174243281169</c:v>
                </c:pt>
                <c:pt idx="66">
                  <c:v>26.109662257080291</c:v>
                </c:pt>
                <c:pt idx="67">
                  <c:v>25.054498447340688</c:v>
                </c:pt>
                <c:pt idx="68">
                  <c:v>23.76509263928973</c:v>
                </c:pt>
                <c:pt idx="69">
                  <c:v>22.058099043771719</c:v>
                </c:pt>
                <c:pt idx="70">
                  <c:v>19.934289446870018</c:v>
                </c:pt>
                <c:pt idx="71">
                  <c:v>17.814699766818162</c:v>
                </c:pt>
                <c:pt idx="72">
                  <c:v>15.699399632907708</c:v>
                </c:pt>
                <c:pt idx="73">
                  <c:v>13.588456257472282</c:v>
                </c:pt>
                <c:pt idx="74">
                  <c:v>11.481934447983843</c:v>
                </c:pt>
                <c:pt idx="75">
                  <c:v>9.379896619812504</c:v>
                </c:pt>
                <c:pt idx="76">
                  <c:v>7.2824028096272624</c:v>
                </c:pt>
                <c:pt idx="77">
                  <c:v>5.1895106894144076</c:v>
                </c:pt>
                <c:pt idx="78">
                  <c:v>3.1012755810909716</c:v>
                </c:pt>
                <c:pt idx="79">
                  <c:v>1.0177504716900878</c:v>
                </c:pt>
                <c:pt idx="80">
                  <c:v>-1.0610139709038897</c:v>
                </c:pt>
                <c:pt idx="81">
                  <c:v>-2.6352710448457164</c:v>
                </c:pt>
                <c:pt idx="82">
                  <c:v>-3.706123361696966</c:v>
                </c:pt>
                <c:pt idx="83">
                  <c:v>-4.7744871498605663</c:v>
                </c:pt>
                <c:pt idx="84">
                  <c:v>-5.8403569790506182</c:v>
                </c:pt>
                <c:pt idx="85">
                  <c:v>-6.9037279893576713</c:v>
                </c:pt>
                <c:pt idx="86">
                  <c:v>-7.9645958857071424</c:v>
                </c:pt>
                <c:pt idx="87">
                  <c:v>-9.0229569322953065</c:v>
                </c:pt>
                <c:pt idx="88">
                  <c:v>-10.078807947005233</c:v>
                </c:pt>
                <c:pt idx="89">
                  <c:v>-10.974259234773792</c:v>
                </c:pt>
                <c:pt idx="90">
                  <c:v>-11.709692516482056</c:v>
                </c:pt>
                <c:pt idx="91">
                  <c:v>-12.443395005366463</c:v>
                </c:pt>
                <c:pt idx="92">
                  <c:v>-13.175369407474445</c:v>
                </c:pt>
                <c:pt idx="93">
                  <c:v>-13.866140463357649</c:v>
                </c:pt>
                <c:pt idx="94">
                  <c:v>-14.515808982509771</c:v>
                </c:pt>
                <c:pt idx="95">
                  <c:v>-15.163957132253755</c:v>
                </c:pt>
                <c:pt idx="96">
                  <c:v>-15.81058890785031</c:v>
                </c:pt>
                <c:pt idx="97">
                  <c:v>-16.297779393935119</c:v>
                </c:pt>
                <c:pt idx="98">
                  <c:v>-16.625928756537657</c:v>
                </c:pt>
                <c:pt idx="99">
                  <c:v>-16.953372422357155</c:v>
                </c:pt>
                <c:pt idx="100">
                  <c:v>-17.280114153939625</c:v>
                </c:pt>
                <c:pt idx="101">
                  <c:v>-17.606157744227001</c:v>
                </c:pt>
                <c:pt idx="102">
                  <c:v>-17.931507016118037</c:v>
                </c:pt>
                <c:pt idx="103">
                  <c:v>-18.256165822034301</c:v>
                </c:pt>
                <c:pt idx="104">
                  <c:v>-18.580138043491189</c:v>
                </c:pt>
                <c:pt idx="105">
                  <c:v>-18.903427590674156</c:v>
                </c:pt>
                <c:pt idx="106">
                  <c:v>-19.226038402020016</c:v>
                </c:pt>
                <c:pt idx="107">
                  <c:v>-19.547974443803334</c:v>
                </c:pt>
                <c:pt idx="108">
                  <c:v>-19.869239709727967</c:v>
                </c:pt>
                <c:pt idx="109">
                  <c:v>-19.992405741281679</c:v>
                </c:pt>
                <c:pt idx="110">
                  <c:v>-19.917976431427761</c:v>
                </c:pt>
                <c:pt idx="111">
                  <c:v>-19.843883858928042</c:v>
                </c:pt>
                <c:pt idx="112">
                  <c:v>-19.770126017528785</c:v>
                </c:pt>
                <c:pt idx="113">
                  <c:v>-19.69670091605288</c:v>
                </c:pt>
                <c:pt idx="114">
                  <c:v>-19.623606578263715</c:v>
                </c:pt>
                <c:pt idx="115">
                  <c:v>-19.550841042730596</c:v>
                </c:pt>
                <c:pt idx="116">
                  <c:v>-19.478402362695512</c:v>
                </c:pt>
                <c:pt idx="117">
                  <c:v>-19.406288605941295</c:v>
                </c:pt>
                <c:pt idx="118">
                  <c:v>-19.334497854661176</c:v>
                </c:pt>
                <c:pt idx="119">
                  <c:v>-19.263028205329739</c:v>
                </c:pt>
                <c:pt idx="120">
                  <c:v>-19.191877768575171</c:v>
                </c:pt>
                <c:pt idx="121">
                  <c:v>-19.121044669052893</c:v>
                </c:pt>
                <c:pt idx="122">
                  <c:v>-19.050527045320493</c:v>
                </c:pt>
                <c:pt idx="123">
                  <c:v>-18.980323049713931</c:v>
                </c:pt>
                <c:pt idx="124">
                  <c:v>-18.910430848225086</c:v>
                </c:pt>
                <c:pt idx="125">
                  <c:v>-18.840848620380541</c:v>
                </c:pt>
                <c:pt idx="126">
                  <c:v>-18.771574559121632</c:v>
                </c:pt>
                <c:pt idx="127">
                  <c:v>-18.702606870685706</c:v>
                </c:pt>
                <c:pt idx="128">
                  <c:v>-18.633943774488696</c:v>
                </c:pt>
                <c:pt idx="129">
                  <c:v>-18.56558350300881</c:v>
                </c:pt>
                <c:pt idx="130">
                  <c:v>-18.49752430167149</c:v>
                </c:pt>
                <c:pt idx="131">
                  <c:v>-18.42976442873546</c:v>
                </c:pt>
                <c:pt idx="132">
                  <c:v>-18.362302155180082</c:v>
                </c:pt>
                <c:pt idx="133">
                  <c:v>-18.295135764593795</c:v>
                </c:pt>
                <c:pt idx="134">
                  <c:v>-18.228263553063599</c:v>
                </c:pt>
                <c:pt idx="135">
                  <c:v>-18.161683829065872</c:v>
                </c:pt>
                <c:pt idx="136">
                  <c:v>-18.095394913358181</c:v>
                </c:pt>
                <c:pt idx="137">
                  <c:v>-18.029395138872136</c:v>
                </c:pt>
                <c:pt idx="138">
                  <c:v>-17.963682850607533</c:v>
                </c:pt>
                <c:pt idx="139">
                  <c:v>-17.898256405527324</c:v>
                </c:pt>
                <c:pt idx="140">
                  <c:v>-17.833114172453904</c:v>
                </c:pt>
                <c:pt idx="141">
                  <c:v>-17.7682545319662</c:v>
                </c:pt>
                <c:pt idx="142">
                  <c:v>-17.703675876298078</c:v>
                </c:pt>
                <c:pt idx="143">
                  <c:v>-17.63937660923748</c:v>
                </c:pt>
                <c:pt idx="144">
                  <c:v>-17.57535514602684</c:v>
                </c:pt>
                <c:pt idx="145">
                  <c:v>-17.511609913264319</c:v>
                </c:pt>
                <c:pt idx="146">
                  <c:v>-17.448139348806158</c:v>
                </c:pt>
                <c:pt idx="147">
                  <c:v>-17.384941901669919</c:v>
                </c:pt>
                <c:pt idx="148">
                  <c:v>-17.322016031938773</c:v>
                </c:pt>
                <c:pt idx="149">
                  <c:v>-17.259360210666699</c:v>
                </c:pt>
                <c:pt idx="150">
                  <c:v>-17.196972919784631</c:v>
                </c:pt>
                <c:pt idx="151">
                  <c:v>-17.134852652007595</c:v>
                </c:pt>
                <c:pt idx="152">
                  <c:v>-17.072997910742714</c:v>
                </c:pt>
                <c:pt idx="153">
                  <c:v>-17.011407209998119</c:v>
                </c:pt>
                <c:pt idx="154">
                  <c:v>-16.950079074292869</c:v>
                </c:pt>
                <c:pt idx="155">
                  <c:v>-16.889012038567643</c:v>
                </c:pt>
                <c:pt idx="156">
                  <c:v>-16.828204648096385</c:v>
                </c:pt>
                <c:pt idx="157">
                  <c:v>-16.767655458398803</c:v>
                </c:pt>
                <c:pt idx="158">
                  <c:v>-16.707363035153751</c:v>
                </c:pt>
                <c:pt idx="159">
                  <c:v>-16.647325954113484</c:v>
                </c:pt>
                <c:pt idx="160">
                  <c:v>-16.587542801018639</c:v>
                </c:pt>
                <c:pt idx="161">
                  <c:v>-16.528012171514252</c:v>
                </c:pt>
                <c:pt idx="162">
                  <c:v>-16.468732671066427</c:v>
                </c:pt>
                <c:pt idx="163">
                  <c:v>-16.409702914879926</c:v>
                </c:pt>
                <c:pt idx="164">
                  <c:v>-16.350921527816517</c:v>
                </c:pt>
                <c:pt idx="165">
                  <c:v>-16.292387144314116</c:v>
                </c:pt>
                <c:pt idx="166">
                  <c:v>-16.234098408306792</c:v>
                </c:pt>
                <c:pt idx="167">
                  <c:v>-16.176053973145457</c:v>
                </c:pt>
                <c:pt idx="168">
                  <c:v>-16.118252501519382</c:v>
                </c:pt>
                <c:pt idx="169">
                  <c:v>-16.060692665378507</c:v>
                </c:pt>
                <c:pt idx="170">
                  <c:v>-16.003373145856425</c:v>
                </c:pt>
                <c:pt idx="171">
                  <c:v>-15.946292633194163</c:v>
                </c:pt>
                <c:pt idx="172">
                  <c:v>-15.889449826664718</c:v>
                </c:pt>
                <c:pt idx="173">
                  <c:v>-15.832843434498294</c:v>
                </c:pt>
                <c:pt idx="174">
                  <c:v>-15.77647217380828</c:v>
                </c:pt>
                <c:pt idx="175">
                  <c:v>-15.72033477051791</c:v>
                </c:pt>
                <c:pt idx="176">
                  <c:v>-15.664429959287675</c:v>
                </c:pt>
                <c:pt idx="177">
                  <c:v>-15.608756483443415</c:v>
                </c:pt>
                <c:pt idx="178">
                  <c:v>-15.553313094905089</c:v>
                </c:pt>
                <c:pt idx="179">
                  <c:v>-15.49809855411625</c:v>
                </c:pt>
                <c:pt idx="180">
                  <c:v>-15.443111629974185</c:v>
                </c:pt>
                <c:pt idx="181">
                  <c:v>-15.388351099760722</c:v>
                </c:pt>
                <c:pt idx="182">
                  <c:v>-15.333815749073711</c:v>
                </c:pt>
                <c:pt idx="183">
                  <c:v>-15.279504371759149</c:v>
                </c:pt>
                <c:pt idx="184">
                  <c:v>-15.225415769843954</c:v>
                </c:pt>
                <c:pt idx="185">
                  <c:v>-15.171548753469368</c:v>
                </c:pt>
                <c:pt idx="186">
                  <c:v>-15.117902140825032</c:v>
                </c:pt>
                <c:pt idx="187">
                  <c:v>-15.064474758083653</c:v>
                </c:pt>
                <c:pt idx="188">
                  <c:v>-15.011265439336269</c:v>
                </c:pt>
                <c:pt idx="189">
                  <c:v>-14.958273026528211</c:v>
                </c:pt>
                <c:pt idx="190">
                  <c:v>-14.905496369395552</c:v>
                </c:pt>
                <c:pt idx="191">
                  <c:v>-14.852934325402282</c:v>
                </c:pt>
                <c:pt idx="192">
                  <c:v>-14.800585759677976</c:v>
                </c:pt>
                <c:pt idx="193">
                  <c:v>-14.74844954495609</c:v>
                </c:pt>
                <c:pt idx="194">
                  <c:v>-14.696524561512856</c:v>
                </c:pt>
                <c:pt idx="195">
                  <c:v>-14.644809697106711</c:v>
                </c:pt>
                <c:pt idx="196">
                  <c:v>-14.593303846918324</c:v>
                </c:pt>
                <c:pt idx="197">
                  <c:v>-14.542005913491177</c:v>
                </c:pt>
                <c:pt idx="198">
                  <c:v>-14.490914806672672</c:v>
                </c:pt>
                <c:pt idx="199">
                  <c:v>-14.440029443555844</c:v>
                </c:pt>
                <c:pt idx="200">
                  <c:v>-14.389348748421584</c:v>
                </c:pt>
                <c:pt idx="201">
                  <c:v>-14.338871652681416</c:v>
                </c:pt>
                <c:pt idx="202">
                  <c:v>-13.840590964359768</c:v>
                </c:pt>
                <c:pt idx="203">
                  <c:v>-13.361969927647591</c:v>
                </c:pt>
                <c:pt idx="204">
                  <c:v>-12.902012630628045</c:v>
                </c:pt>
                <c:pt idx="205">
                  <c:v>-12.459786568577515</c:v>
                </c:pt>
                <c:pt idx="206">
                  <c:v>-12.03441785064596</c:v>
                </c:pt>
                <c:pt idx="207">
                  <c:v>-11.625086825879059</c:v>
                </c:pt>
                <c:pt idx="208">
                  <c:v>-11.231024087064888</c:v>
                </c:pt>
                <c:pt idx="209">
                  <c:v>-10.851506815466069</c:v>
                </c:pt>
                <c:pt idx="210">
                  <c:v>-10.485855433521946</c:v>
                </c:pt>
                <c:pt idx="211">
                  <c:v>-10.133430536146212</c:v>
                </c:pt>
                <c:pt idx="212">
                  <c:v>-9.7936300743677833</c:v>
                </c:pt>
                <c:pt idx="213">
                  <c:v>-9.4658867678197858</c:v>
                </c:pt>
                <c:pt idx="214">
                  <c:v>-9.1496657250198279</c:v>
                </c:pt>
                <c:pt idx="215">
                  <c:v>-8.8444622525448402</c:v>
                </c:pt>
                <c:pt idx="216">
                  <c:v>-8.5497998361197709</c:v>
                </c:pt>
                <c:pt idx="217">
                  <c:v>-8.2652282783417466</c:v>
                </c:pt>
                <c:pt idx="218">
                  <c:v>-7.9903219792755582</c:v>
                </c:pt>
                <c:pt idx="219">
                  <c:v>-7.7246783475057086</c:v>
                </c:pt>
                <c:pt idx="220">
                  <c:v>-7.4679163304334626</c:v>
                </c:pt>
                <c:pt idx="221">
                  <c:v>-7.2196750536826384</c:v>
                </c:pt>
                <c:pt idx="222">
                  <c:v>-6.9796125604392456</c:v>
                </c:pt>
                <c:pt idx="223">
                  <c:v>-6.7474046424111664</c:v>
                </c:pt>
                <c:pt idx="224">
                  <c:v>-6.5227437548661538</c:v>
                </c:pt>
                <c:pt idx="225">
                  <c:v>-6.3053380088993247</c:v>
                </c:pt>
                <c:pt idx="226">
                  <c:v>-6.0949102347044324</c:v>
                </c:pt>
                <c:pt idx="227">
                  <c:v>-5.8911971101834242</c:v>
                </c:pt>
                <c:pt idx="228">
                  <c:v>-5.6939483497338284</c:v>
                </c:pt>
                <c:pt idx="229">
                  <c:v>-5.5029259485087074</c:v>
                </c:pt>
                <c:pt idx="230">
                  <c:v>-5.3179034778548848</c:v>
                </c:pt>
                <c:pt idx="231">
                  <c:v>-5.1386654280066804</c:v>
                </c:pt>
                <c:pt idx="232">
                  <c:v>-4.9650065944482842</c:v>
                </c:pt>
                <c:pt idx="233">
                  <c:v>-4.7967315046622474</c:v>
                </c:pt>
                <c:pt idx="234">
                  <c:v>-4.6336538822573257</c:v>
                </c:pt>
                <c:pt idx="235">
                  <c:v>-4.4755961457192086</c:v>
                </c:pt>
                <c:pt idx="236">
                  <c:v>-4.3223889392548713</c:v>
                </c:pt>
                <c:pt idx="237">
                  <c:v>-4.1738706934079355</c:v>
                </c:pt>
                <c:pt idx="238">
                  <c:v>-4.029887213310352</c:v>
                </c:pt>
                <c:pt idx="239">
                  <c:v>-3.8902912926069524</c:v>
                </c:pt>
                <c:pt idx="240">
                  <c:v>-3.7549423512453237</c:v>
                </c:pt>
                <c:pt idx="241">
                  <c:v>-3.6237060954659195</c:v>
                </c:pt>
                <c:pt idx="242">
                  <c:v>-3.4964541984571356</c:v>
                </c:pt>
                <c:pt idx="243">
                  <c:v>-3.3730640002588475</c:v>
                </c:pt>
                <c:pt idx="244">
                  <c:v>-3.2534182256064654</c:v>
                </c:pt>
                <c:pt idx="245">
                  <c:v>-3.1374047185069029</c:v>
                </c:pt>
                <c:pt idx="246">
                  <c:v>-3.0249161924287948</c:v>
                </c:pt>
                <c:pt idx="247">
                  <c:v>-2.9158499950727177</c:v>
                </c:pt>
                <c:pt idx="248">
                  <c:v>-2.8101078867635789</c:v>
                </c:pt>
                <c:pt idx="249">
                  <c:v>-2.7075958315775215</c:v>
                </c:pt>
                <c:pt idx="250">
                  <c:v>-2.6082238003800664</c:v>
                </c:pt>
                <c:pt idx="251">
                  <c:v>-2.5119055850114318</c:v>
                </c:pt>
                <c:pt idx="252">
                  <c:v>-2.4185586229093321</c:v>
                </c:pt>
                <c:pt idx="253">
                  <c:v>-2.3281038315095706</c:v>
                </c:pt>
                <c:pt idx="254">
                  <c:v>-2.2404654518107763</c:v>
                </c:pt>
                <c:pt idx="255">
                  <c:v>-2.1555709005319517</c:v>
                </c:pt>
                <c:pt idx="256">
                  <c:v>-2.0733506303304901</c:v>
                </c:pt>
                <c:pt idx="257">
                  <c:v>-1.9937379975841687</c:v>
                </c:pt>
                <c:pt idx="258">
                  <c:v>-1.9166691372736964</c:v>
                </c:pt>
                <c:pt idx="259">
                  <c:v>-1.8420828445327495</c:v>
                </c:pt>
                <c:pt idx="260">
                  <c:v>-1.7699204624604175</c:v>
                </c:pt>
                <c:pt idx="261">
                  <c:v>-1.7001257758167063</c:v>
                </c:pt>
                <c:pt idx="262">
                  <c:v>-1.6326449102453842</c:v>
                </c:pt>
                <c:pt idx="263">
                  <c:v>-1.5674262366901317</c:v>
                </c:pt>
                <c:pt idx="264">
                  <c:v>-1.5044202806898685</c:v>
                </c:pt>
                <c:pt idx="265">
                  <c:v>-1.4435796362573114</c:v>
                </c:pt>
                <c:pt idx="266">
                  <c:v>-1.3848588840613962</c:v>
                </c:pt>
                <c:pt idx="267">
                  <c:v>-1.328214513649334</c:v>
                </c:pt>
                <c:pt idx="268">
                  <c:v>-1.2736048494577277</c:v>
                </c:pt>
                <c:pt idx="269">
                  <c:v>-1.2209899803745046</c:v>
                </c:pt>
                <c:pt idx="270">
                  <c:v>-1.1703316926245033</c:v>
                </c:pt>
                <c:pt idx="271">
                  <c:v>-1.1215934057613477</c:v>
                </c:pt>
                <c:pt idx="272">
                  <c:v>-1.0747401115569044</c:v>
                </c:pt>
                <c:pt idx="273">
                  <c:v>-1.029738315587158</c:v>
                </c:pt>
                <c:pt idx="274">
                  <c:v>-0.98655598131974753</c:v>
                </c:pt>
                <c:pt idx="275">
                  <c:v>-0.94516247651386287</c:v>
                </c:pt>
                <c:pt idx="276">
                  <c:v>-0.90552852174758092</c:v>
                </c:pt>
                <c:pt idx="277">
                  <c:v>-0.86762614089125167</c:v>
                </c:pt>
                <c:pt idx="278">
                  <c:v>-0.83142861334817297</c:v>
                </c:pt>
                <c:pt idx="279">
                  <c:v>-0.79691042788566591</c:v>
                </c:pt>
                <c:pt idx="280">
                  <c:v>-0.76404723788088957</c:v>
                </c:pt>
                <c:pt idx="281">
                  <c:v>-0.73281581780639771</c:v>
                </c:pt>
                <c:pt idx="282">
                  <c:v>-0.70319402078079996</c:v>
                </c:pt>
                <c:pt idx="283">
                  <c:v>-0.6751607370100885</c:v>
                </c:pt>
                <c:pt idx="284">
                  <c:v>-0.64869585294553711</c:v>
                </c:pt>
                <c:pt idx="285">
                  <c:v>-0.62378021098489422</c:v>
                </c:pt>
                <c:pt idx="286">
                  <c:v>-0.60039556954524687</c:v>
                </c:pt>
                <c:pt idx="287">
                  <c:v>-0.57852456333891633</c:v>
                </c:pt>
                <c:pt idx="288">
                  <c:v>-0.55815066368850252</c:v>
                </c:pt>
                <c:pt idx="289">
                  <c:v>-0.53925813872436468</c:v>
                </c:pt>
                <c:pt idx="290">
                  <c:v>-0.52183201331789864</c:v>
                </c:pt>
                <c:pt idx="291">
                  <c:v>-0.50585802861757867</c:v>
                </c:pt>
                <c:pt idx="292">
                  <c:v>-0.49132260107235332</c:v>
                </c:pt>
                <c:pt idx="293">
                  <c:v>-0.47821278084903873</c:v>
                </c:pt>
                <c:pt idx="294">
                  <c:v>-0.46651620957704809</c:v>
                </c:pt>
                <c:pt idx="295">
                  <c:v>-0.45622107738511131</c:v>
                </c:pt>
                <c:pt idx="296">
                  <c:v>-0.44731607923022121</c:v>
                </c:pt>
                <c:pt idx="297">
                  <c:v>-0.43979037055817982</c:v>
                </c:pt>
                <c:pt idx="298">
                  <c:v>-0.4336335223766728</c:v>
                </c:pt>
                <c:pt idx="299">
                  <c:v>-0.42883547586428639</c:v>
                </c:pt>
                <c:pt idx="300">
                  <c:v>-0.4253864966804482</c:v>
                </c:pt>
                <c:pt idx="301">
                  <c:v>-0.4232771291798812</c:v>
                </c:pt>
                <c:pt idx="302">
                  <c:v>-0.42249815076869507</c:v>
                </c:pt>
                <c:pt idx="303">
                  <c:v>-0.42304052666574393</c:v>
                </c:pt>
                <c:pt idx="304">
                  <c:v>-0.42489536535068823</c:v>
                </c:pt>
                <c:pt idx="305">
                  <c:v>-0.42805387498819819</c:v>
                </c:pt>
                <c:pt idx="306">
                  <c:v>-0.43250732111541274</c:v>
                </c:pt>
                <c:pt idx="307">
                  <c:v>-0.43824698586734001</c:v>
                </c:pt>
                <c:pt idx="308">
                  <c:v>-0.44526412899321316</c:v>
                </c:pt>
                <c:pt idx="309">
                  <c:v>-0.45354995088737182</c:v>
                </c:pt>
                <c:pt idx="310">
                  <c:v>-0.46309555782289274</c:v>
                </c:pt>
                <c:pt idx="311">
                  <c:v>-0.47389192953706571</c:v>
                </c:pt>
                <c:pt idx="312">
                  <c:v>-0.48592988927702935</c:v>
                </c:pt>
                <c:pt idx="313">
                  <c:v>-0.49920007637342884</c:v>
                </c:pt>
                <c:pt idx="314">
                  <c:v>-0.51369292137155764</c:v>
                </c:pt>
                <c:pt idx="315">
                  <c:v>-0.52939862371440283</c:v>
                </c:pt>
                <c:pt idx="316">
                  <c:v>-0.54630713194125224</c:v>
                </c:pt>
                <c:pt idx="317">
                  <c:v>-0.56440812633957371</c:v>
                </c:pt>
                <c:pt idx="318">
                  <c:v>-0.58369100396688811</c:v>
                </c:pt>
                <c:pt idx="319">
                  <c:v>-0.60414486594322814</c:v>
                </c:pt>
                <c:pt idx="320">
                  <c:v>-0.62575850690313684</c:v>
                </c:pt>
                <c:pt idx="321">
                  <c:v>-0.6485204064885618</c:v>
                </c:pt>
                <c:pt idx="322">
                  <c:v>-0.67241872275986669</c:v>
                </c:pt>
                <c:pt idx="323">
                  <c:v>-0.69744128740091282</c:v>
                </c:pt>
                <c:pt idx="324">
                  <c:v>-0.72357560259523968</c:v>
                </c:pt>
                <c:pt idx="325">
                  <c:v>-0.75080883945319665</c:v>
                </c:pt>
                <c:pt idx="326">
                  <c:v>-0.77912783787404094</c:v>
                </c:pt>
                <c:pt idx="327">
                  <c:v>-0.80851910773209268</c:v>
                </c:pt>
                <c:pt idx="328">
                  <c:v>-0.83896883128167254</c:v>
                </c:pt>
                <c:pt idx="329">
                  <c:v>-0.87046286668153083</c:v>
                </c:pt>
                <c:pt idx="330">
                  <c:v>-0.90298675254550098</c:v>
                </c:pt>
                <c:pt idx="331">
                  <c:v>-0.93652571343214697</c:v>
                </c:pt>
                <c:pt idx="332">
                  <c:v>-0.9710646661919673</c:v>
                </c:pt>
                <c:pt idx="333">
                  <c:v>-1.0065882270962849</c:v>
                </c:pt>
                <c:pt idx="334">
                  <c:v>-1.0430807196772331</c:v>
                </c:pt>
                <c:pt idx="335">
                  <c:v>-1.0805261832131186</c:v>
                </c:pt>
                <c:pt idx="336">
                  <c:v>-1.118908381798059</c:v>
                </c:pt>
                <c:pt idx="337">
                  <c:v>-1.1582108139389695</c:v>
                </c:pt>
                <c:pt idx="338">
                  <c:v>-1.1984167226268727</c:v>
                </c:pt>
                <c:pt idx="339">
                  <c:v>-1.2395091058330603</c:v>
                </c:pt>
                <c:pt idx="340">
                  <c:v>-1.2814707273838626</c:v>
                </c:pt>
                <c:pt idx="341">
                  <c:v>-1.3242841281707831</c:v>
                </c:pt>
                <c:pt idx="342">
                  <c:v>-1.367931637655444</c:v>
                </c:pt>
                <c:pt idx="343">
                  <c:v>-1.4123953856312714</c:v>
                </c:pt>
                <c:pt idx="344">
                  <c:v>-1.4576573142061133</c:v>
                </c:pt>
                <c:pt idx="345">
                  <c:v>-1.5036991899720644</c:v>
                </c:pt>
                <c:pt idx="346">
                  <c:v>-1.5505026163306601</c:v>
                </c:pt>
                <c:pt idx="347">
                  <c:v>-1.5980490459433783</c:v>
                </c:pt>
                <c:pt idx="348">
                  <c:v>-1.6463197932789881</c:v>
                </c:pt>
                <c:pt idx="349">
                  <c:v>-1.6952960472307812</c:v>
                </c:pt>
                <c:pt idx="350">
                  <c:v>-1.7449588837781664</c:v>
                </c:pt>
                <c:pt idx="351">
                  <c:v>-1.7952892786683317</c:v>
                </c:pt>
                <c:pt idx="352">
                  <c:v>-1.8462681200949811</c:v>
                </c:pt>
                <c:pt idx="353">
                  <c:v>-1.8978762213522695</c:v>
                </c:pt>
                <c:pt idx="354">
                  <c:v>-1.9500943334431549</c:v>
                </c:pt>
                <c:pt idx="355">
                  <c:v>-2.0029031576224332</c:v>
                </c:pt>
                <c:pt idx="356">
                  <c:v>-2.0562833578557114</c:v>
                </c:pt>
                <c:pt idx="357">
                  <c:v>-2.1102155731765326</c:v>
                </c:pt>
                <c:pt idx="358">
                  <c:v>-2.1646804299247542</c:v>
                </c:pt>
                <c:pt idx="359">
                  <c:v>-2.2196585538501941</c:v>
                </c:pt>
                <c:pt idx="360">
                  <c:v>-2.2751305820664025</c:v>
                </c:pt>
                <c:pt idx="361">
                  <c:v>-2.3310771748402193</c:v>
                </c:pt>
                <c:pt idx="362">
                  <c:v>-2.3874790272036255</c:v>
                </c:pt>
                <c:pt idx="363">
                  <c:v>-2.4443168803751436</c:v>
                </c:pt>
                <c:pt idx="364">
                  <c:v>-2.5015715329788177</c:v>
                </c:pt>
                <c:pt idx="365">
                  <c:v>-2.5592238520495614</c:v>
                </c:pt>
                <c:pt idx="366">
                  <c:v>-2.6172547838143787</c:v>
                </c:pt>
                <c:pt idx="367">
                  <c:v>-2.6756453642396805</c:v>
                </c:pt>
                <c:pt idx="368">
                  <c:v>-2.7343767293356072</c:v>
                </c:pt>
                <c:pt idx="369">
                  <c:v>-2.7934301252090021</c:v>
                </c:pt>
                <c:pt idx="370">
                  <c:v>-2.8527869178572711</c:v>
                </c:pt>
                <c:pt idx="371">
                  <c:v>-2.9124286026960999</c:v>
                </c:pt>
                <c:pt idx="372">
                  <c:v>-2.9723368138145809</c:v>
                </c:pt>
                <c:pt idx="373">
                  <c:v>-3.0324933329519839</c:v>
                </c:pt>
                <c:pt idx="374">
                  <c:v>-3.0928800981909967</c:v>
                </c:pt>
                <c:pt idx="375">
                  <c:v>-3.153479212362829</c:v>
                </c:pt>
                <c:pt idx="376">
                  <c:v>-3.2142729511602379</c:v>
                </c:pt>
                <c:pt idx="377">
                  <c:v>-3.2752437709550417</c:v>
                </c:pt>
                <c:pt idx="378">
                  <c:v>-3.3363743163172717</c:v>
                </c:pt>
                <c:pt idx="379">
                  <c:v>-3.3976474272336681</c:v>
                </c:pt>
                <c:pt idx="380">
                  <c:v>-3.4590461460237112</c:v>
                </c:pt>
                <c:pt idx="381">
                  <c:v>-3.5205537239519549</c:v>
                </c:pt>
                <c:pt idx="382">
                  <c:v>-3.582153627535869</c:v>
                </c:pt>
                <c:pt idx="383">
                  <c:v>-3.6438295445489279</c:v>
                </c:pt>
                <c:pt idx="384">
                  <c:v>-3.7055653897190943</c:v>
                </c:pt>
                <c:pt idx="385">
                  <c:v>-3.767345310123368</c:v>
                </c:pt>
                <c:pt idx="386">
                  <c:v>-3.8291536902794014</c:v>
                </c:pt>
                <c:pt idx="387">
                  <c:v>-3.8909751569357529</c:v>
                </c:pt>
                <c:pt idx="388">
                  <c:v>-3.9527945835625307</c:v>
                </c:pt>
                <c:pt idx="389">
                  <c:v>-4.0145970945448166</c:v>
                </c:pt>
                <c:pt idx="390">
                  <c:v>-4.0763680690813926</c:v>
                </c:pt>
                <c:pt idx="391">
                  <c:v>-4.1380931447918057</c:v>
                </c:pt>
                <c:pt idx="392">
                  <c:v>-4.1997582210350375</c:v>
                </c:pt>
                <c:pt idx="393">
                  <c:v>-4.261349461943448</c:v>
                </c:pt>
                <c:pt idx="394">
                  <c:v>-4.3228532991758177</c:v>
                </c:pt>
                <c:pt idx="395">
                  <c:v>-4.3842564343938015</c:v>
                </c:pt>
                <c:pt idx="396">
                  <c:v>-4.4455458414661591</c:v>
                </c:pt>
                <c:pt idx="397">
                  <c:v>-4.5067087684055087</c:v>
                </c:pt>
                <c:pt idx="398">
                  <c:v>-4.5677327390425333</c:v>
                </c:pt>
                <c:pt idx="399">
                  <c:v>-4.6286055544427773</c:v>
                </c:pt>
                <c:pt idx="400">
                  <c:v>-4.689315294071414</c:v>
                </c:pt>
                <c:pt idx="401">
                  <c:v>-4.7498503167114539</c:v>
                </c:pt>
                <c:pt idx="402">
                  <c:v>-4.8101992611411406</c:v>
                </c:pt>
                <c:pt idx="403">
                  <c:v>-4.8703510465763378</c:v>
                </c:pt>
                <c:pt idx="404">
                  <c:v>-4.9302948728839251</c:v>
                </c:pt>
                <c:pt idx="405">
                  <c:v>-4.9900202205722533</c:v>
                </c:pt>
                <c:pt idx="406">
                  <c:v>-5.0495168505649008</c:v>
                </c:pt>
                <c:pt idx="407">
                  <c:v>-5.1087748037640264</c:v>
                </c:pt>
                <c:pt idx="408">
                  <c:v>-5.1677844004096416</c:v>
                </c:pt>
                <c:pt idx="409">
                  <c:v>-5.2265362392413381</c:v>
                </c:pt>
                <c:pt idx="410">
                  <c:v>-5.285021196468846</c:v>
                </c:pt>
                <c:pt idx="411">
                  <c:v>-5.3432304245580688</c:v>
                </c:pt>
                <c:pt idx="412">
                  <c:v>-5.4011553508390406</c:v>
                </c:pt>
                <c:pt idx="413">
                  <c:v>-5.4587876759424896</c:v>
                </c:pt>
                <c:pt idx="414">
                  <c:v>-5.5161193720714889</c:v>
                </c:pt>
                <c:pt idx="415">
                  <c:v>-5.5731426811148488</c:v>
                </c:pt>
                <c:pt idx="416">
                  <c:v>-5.629850112608743</c:v>
                </c:pt>
                <c:pt idx="417">
                  <c:v>-5.6862344415531494</c:v>
                </c:pt>
                <c:pt idx="418">
                  <c:v>-5.7422887060895711</c:v>
                </c:pt>
                <c:pt idx="419">
                  <c:v>-5.7980062050464953</c:v>
                </c:pt>
                <c:pt idx="420">
                  <c:v>-5.8533804953590067</c:v>
                </c:pt>
                <c:pt idx="421">
                  <c:v>-5.9084053893688546</c:v>
                </c:pt>
                <c:pt idx="422">
                  <c:v>-5.963074952011298</c:v>
                </c:pt>
                <c:pt idx="423">
                  <c:v>-6.0173834978948797</c:v>
                </c:pt>
                <c:pt idx="424">
                  <c:v>-6.0713255882802377</c:v>
                </c:pt>
                <c:pt idx="425">
                  <c:v>-6.1248960279640343</c:v>
                </c:pt>
                <c:pt idx="426">
                  <c:v>-6.1780898620738922</c:v>
                </c:pt>
                <c:pt idx="427">
                  <c:v>-6.2309023727801298</c:v>
                </c:pt>
                <c:pt idx="428">
                  <c:v>-6.2833290759301201</c:v>
                </c:pt>
                <c:pt idx="429">
                  <c:v>-6.3353657176108307</c:v>
                </c:pt>
                <c:pt idx="430">
                  <c:v>-6.3870082706450226</c:v>
                </c:pt>
                <c:pt idx="431">
                  <c:v>-6.438252931026593</c:v>
                </c:pt>
                <c:pt idx="432">
                  <c:v>-6.4890961143002066</c:v>
                </c:pt>
                <c:pt idx="433">
                  <c:v>-6.5395344518904839</c:v>
                </c:pt>
                <c:pt idx="434">
                  <c:v>-6.589564787385668</c:v>
                </c:pt>
                <c:pt idx="435">
                  <c:v>-6.6391841727807277</c:v>
                </c:pt>
                <c:pt idx="436">
                  <c:v>-6.688389864684618</c:v>
                </c:pt>
                <c:pt idx="437">
                  <c:v>-6.7371793204963586</c:v>
                </c:pt>
                <c:pt idx="438">
                  <c:v>-6.7855501945543972</c:v>
                </c:pt>
                <c:pt idx="439">
                  <c:v>-6.8335003342636327</c:v>
                </c:pt>
                <c:pt idx="440">
                  <c:v>-6.8810277762043608</c:v>
                </c:pt>
                <c:pt idx="441">
                  <c:v>-6.9281307422271405</c:v>
                </c:pt>
                <c:pt idx="442">
                  <c:v>-6.97480763553766</c:v>
                </c:pt>
                <c:pt idx="443">
                  <c:v>-7.0210570367753302</c:v>
                </c:pt>
                <c:pt idx="444">
                  <c:v>-7.0668777000892984</c:v>
                </c:pt>
                <c:pt idx="445">
                  <c:v>-7.1122685492155053</c:v>
                </c:pt>
                <c:pt idx="446">
                  <c:v>-7.1572286735581114</c:v>
                </c:pt>
                <c:pt idx="447">
                  <c:v>-7.2017573242785877</c:v>
                </c:pt>
                <c:pt idx="448">
                  <c:v>-7.2458539103957094</c:v>
                </c:pt>
                <c:pt idx="449">
                  <c:v>-7.2895179948993301</c:v>
                </c:pt>
                <c:pt idx="450">
                  <c:v>-7.3327492908809324</c:v>
                </c:pt>
                <c:pt idx="451">
                  <c:v>-7.3755476576836694</c:v>
                </c:pt>
                <c:pt idx="452">
                  <c:v>-7.4179130970745346</c:v>
                </c:pt>
                <c:pt idx="453">
                  <c:v>-7.4598457494411328</c:v>
                </c:pt>
                <c:pt idx="454">
                  <c:v>-7.5013458900155143</c:v>
                </c:pt>
                <c:pt idx="455">
                  <c:v>-7.5424139251272528</c:v>
                </c:pt>
                <c:pt idx="456">
                  <c:v>-7.5830503884879663</c:v>
                </c:pt>
                <c:pt idx="457">
                  <c:v>-7.6232559375092555</c:v>
                </c:pt>
                <c:pt idx="458">
                  <c:v>-7.6630313496560287</c:v>
                </c:pt>
                <c:pt idx="459">
                  <c:v>-7.7023775188369683</c:v>
                </c:pt>
                <c:pt idx="460">
                  <c:v>-7.7412954518338486</c:v>
                </c:pt>
                <c:pt idx="461">
                  <c:v>-7.7797862647712748</c:v>
                </c:pt>
                <c:pt idx="462">
                  <c:v>-7.8178511796283594</c:v>
                </c:pt>
                <c:pt idx="463">
                  <c:v>-7.8554915207936222</c:v>
                </c:pt>
                <c:pt idx="464">
                  <c:v>-7.8927087116645351</c:v>
                </c:pt>
                <c:pt idx="465">
                  <c:v>-7.9295042712927408</c:v>
                </c:pt>
                <c:pt idx="466">
                  <c:v>-7.9658798110761255</c:v>
                </c:pt>
                <c:pt idx="467">
                  <c:v>-8.0018370314987486</c:v>
                </c:pt>
                <c:pt idx="468">
                  <c:v>-8.0373777189194264</c:v>
                </c:pt>
                <c:pt idx="469">
                  <c:v>-8.0725037424099657</c:v>
                </c:pt>
                <c:pt idx="470">
                  <c:v>-8.1072170506435928</c:v>
                </c:pt>
                <c:pt idx="471">
                  <c:v>-8.1415196688344444</c:v>
                </c:pt>
                <c:pt idx="472">
                  <c:v>-8.1754136957284818</c:v>
                </c:pt>
                <c:pt idx="473">
                  <c:v>-8.2089013006465148</c:v>
                </c:pt>
                <c:pt idx="474">
                  <c:v>-8.2419847205796675</c:v>
                </c:pt>
                <c:pt idx="475">
                  <c:v>-8.2746662573377101</c:v>
                </c:pt>
                <c:pt idx="476">
                  <c:v>-8.3069482747504821</c:v>
                </c:pt>
                <c:pt idx="477">
                  <c:v>-8.3388331959227386</c:v>
                </c:pt>
                <c:pt idx="478">
                  <c:v>-8.370323500542483</c:v>
                </c:pt>
                <c:pt idx="479">
                  <c:v>-8.4014217222429952</c:v>
                </c:pt>
                <c:pt idx="480">
                  <c:v>-8.4321304460185633</c:v>
                </c:pt>
                <c:pt idx="481">
                  <c:v>-8.4624523056939172</c:v>
                </c:pt>
                <c:pt idx="482">
                  <c:v>-8.4923899814473298</c:v>
                </c:pt>
                <c:pt idx="483">
                  <c:v>-8.5219461973872832</c:v>
                </c:pt>
                <c:pt idx="484">
                  <c:v>-8.5511237191825735</c:v>
                </c:pt>
                <c:pt idx="485">
                  <c:v>-8.5799253517456275</c:v>
                </c:pt>
                <c:pt idx="486">
                  <c:v>-8.6083539369687951</c:v>
                </c:pt>
                <c:pt idx="487">
                  <c:v>-8.6364123515134441</c:v>
                </c:pt>
                <c:pt idx="488">
                  <c:v>-8.664103504651349</c:v>
                </c:pt>
                <c:pt idx="489">
                  <c:v>-8.6914303361582732</c:v>
                </c:pt>
                <c:pt idx="490">
                  <c:v>-8.7183958142591536</c:v>
                </c:pt>
                <c:pt idx="491">
                  <c:v>-8.7450029336245603</c:v>
                </c:pt>
                <c:pt idx="492">
                  <c:v>-8.771254713418049</c:v>
                </c:pt>
                <c:pt idx="493">
                  <c:v>-8.7971541953937855</c:v>
                </c:pt>
                <c:pt idx="494">
                  <c:v>-8.8227044420441008</c:v>
                </c:pt>
                <c:pt idx="495">
                  <c:v>-8.8479085347963355</c:v>
                </c:pt>
                <c:pt idx="496">
                  <c:v>-8.8727695722585107</c:v>
                </c:pt>
                <c:pt idx="497">
                  <c:v>-8.8972906685132056</c:v>
                </c:pt>
                <c:pt idx="498">
                  <c:v>-8.9214749514590608</c:v>
                </c:pt>
                <c:pt idx="499">
                  <c:v>-8.9453255611993399</c:v>
                </c:pt>
                <c:pt idx="500">
                  <c:v>-8.9688456484769041</c:v>
                </c:pt>
                <c:pt idx="501">
                  <c:v>-8.9920383731549247</c:v>
                </c:pt>
                <c:pt idx="502">
                  <c:v>-9.0149069027427817</c:v>
                </c:pt>
                <c:pt idx="503">
                  <c:v>-9.037454410966351</c:v>
                </c:pt>
                <c:pt idx="504">
                  <c:v>-9.0596840763821582</c:v>
                </c:pt>
                <c:pt idx="505">
                  <c:v>-9.0815990810345699</c:v>
                </c:pt>
                <c:pt idx="506">
                  <c:v>-9.0816206550489031</c:v>
                </c:pt>
                <c:pt idx="507">
                  <c:v>-9.0816422287567544</c:v>
                </c:pt>
                <c:pt idx="508">
                  <c:v>-9.0816638021581273</c:v>
                </c:pt>
                <c:pt idx="509">
                  <c:v>-9.0816853752530253</c:v>
                </c:pt>
                <c:pt idx="510">
                  <c:v>-9.0817069480414503</c:v>
                </c:pt>
                <c:pt idx="511">
                  <c:v>-9.0817285205234075</c:v>
                </c:pt>
                <c:pt idx="512">
                  <c:v>-9.0817500926988934</c:v>
                </c:pt>
                <c:pt idx="513">
                  <c:v>-9.0817716645679241</c:v>
                </c:pt>
                <c:pt idx="514">
                  <c:v>-9.0817932361304923</c:v>
                </c:pt>
                <c:pt idx="515">
                  <c:v>-9.0818148073866052</c:v>
                </c:pt>
                <c:pt idx="516">
                  <c:v>-9.0818363783362646</c:v>
                </c:pt>
                <c:pt idx="517">
                  <c:v>-9.0818579489794686</c:v>
                </c:pt>
                <c:pt idx="518">
                  <c:v>-9.0818795193162281</c:v>
                </c:pt>
                <c:pt idx="519">
                  <c:v>-9.0819010893465482</c:v>
                </c:pt>
                <c:pt idx="520">
                  <c:v>-9.0819226590704254</c:v>
                </c:pt>
                <c:pt idx="521">
                  <c:v>-9.0819442284878598</c:v>
                </c:pt>
                <c:pt idx="522">
                  <c:v>-9.0819657975988655</c:v>
                </c:pt>
                <c:pt idx="523">
                  <c:v>-9.0819873664034354</c:v>
                </c:pt>
                <c:pt idx="524">
                  <c:v>-9.0820089349015749</c:v>
                </c:pt>
                <c:pt idx="525">
                  <c:v>-9.0820305030932893</c:v>
                </c:pt>
                <c:pt idx="526">
                  <c:v>-9.0820520709785892</c:v>
                </c:pt>
                <c:pt idx="527">
                  <c:v>-9.0820736385574605</c:v>
                </c:pt>
                <c:pt idx="528">
                  <c:v>-9.0820952058299209</c:v>
                </c:pt>
                <c:pt idx="529">
                  <c:v>-9.0821167727959669</c:v>
                </c:pt>
                <c:pt idx="530">
                  <c:v>-9.0821383394556037</c:v>
                </c:pt>
                <c:pt idx="531">
                  <c:v>-9.0821599058088314</c:v>
                </c:pt>
                <c:pt idx="532">
                  <c:v>-9.0821814718556624</c:v>
                </c:pt>
                <c:pt idx="533">
                  <c:v>-9.082203037596086</c:v>
                </c:pt>
                <c:pt idx="534">
                  <c:v>-9.082224603030113</c:v>
                </c:pt>
                <c:pt idx="535">
                  <c:v>-9.0822461681577451</c:v>
                </c:pt>
                <c:pt idx="536">
                  <c:v>-9.0822677329789911</c:v>
                </c:pt>
                <c:pt idx="537">
                  <c:v>-9.0822892974938476</c:v>
                </c:pt>
                <c:pt idx="538">
                  <c:v>-9.0823108617023145</c:v>
                </c:pt>
                <c:pt idx="539">
                  <c:v>-9.082332425604406</c:v>
                </c:pt>
                <c:pt idx="540">
                  <c:v>-9.0823539892001151</c:v>
                </c:pt>
                <c:pt idx="541">
                  <c:v>-9.0823755524894505</c:v>
                </c:pt>
                <c:pt idx="542">
                  <c:v>-9.0823971154724088</c:v>
                </c:pt>
                <c:pt idx="543">
                  <c:v>-9.0824186781490024</c:v>
                </c:pt>
                <c:pt idx="544">
                  <c:v>-9.0824402405192295</c:v>
                </c:pt>
                <c:pt idx="545">
                  <c:v>-9.0824618025830937</c:v>
                </c:pt>
                <c:pt idx="546">
                  <c:v>-9.0824833643405931</c:v>
                </c:pt>
                <c:pt idx="547">
                  <c:v>-9.0825049257917385</c:v>
                </c:pt>
                <c:pt idx="548">
                  <c:v>-9.0825264869365334</c:v>
                </c:pt>
                <c:pt idx="549">
                  <c:v>-9.0825480477749743</c:v>
                </c:pt>
                <c:pt idx="550">
                  <c:v>-9.0825696083070682</c:v>
                </c:pt>
                <c:pt idx="551">
                  <c:v>-9.0825911685328187</c:v>
                </c:pt>
                <c:pt idx="552">
                  <c:v>-9.0826127284522293</c:v>
                </c:pt>
                <c:pt idx="553">
                  <c:v>-9.0826342880652966</c:v>
                </c:pt>
                <c:pt idx="554">
                  <c:v>-9.0826558473720329</c:v>
                </c:pt>
                <c:pt idx="555">
                  <c:v>-9.0826774063724347</c:v>
                </c:pt>
                <c:pt idx="556">
                  <c:v>-9.0826989650665091</c:v>
                </c:pt>
                <c:pt idx="557">
                  <c:v>-9.0827205234542596</c:v>
                </c:pt>
                <c:pt idx="558">
                  <c:v>-9.0827420815356863</c:v>
                </c:pt>
                <c:pt idx="559">
                  <c:v>-9.0827636393107909</c:v>
                </c:pt>
                <c:pt idx="560">
                  <c:v>-9.0827851967795787</c:v>
                </c:pt>
                <c:pt idx="561">
                  <c:v>-9.0828067539420569</c:v>
                </c:pt>
                <c:pt idx="562">
                  <c:v>-9.0828283107982255</c:v>
                </c:pt>
                <c:pt idx="563">
                  <c:v>-9.082849867348088</c:v>
                </c:pt>
                <c:pt idx="564">
                  <c:v>-9.0828714235916461</c:v>
                </c:pt>
                <c:pt idx="565">
                  <c:v>-9.0828929795289</c:v>
                </c:pt>
                <c:pt idx="566">
                  <c:v>-9.0829145351598566</c:v>
                </c:pt>
                <c:pt idx="567">
                  <c:v>-9.0829360904845196</c:v>
                </c:pt>
                <c:pt idx="568">
                  <c:v>-9.0829576455028924</c:v>
                </c:pt>
                <c:pt idx="569">
                  <c:v>-9.0829792002149734</c:v>
                </c:pt>
                <c:pt idx="570">
                  <c:v>-9.0830007546207749</c:v>
                </c:pt>
                <c:pt idx="571">
                  <c:v>-9.0830223087202935</c:v>
                </c:pt>
                <c:pt idx="572">
                  <c:v>-9.083043862513529</c:v>
                </c:pt>
                <c:pt idx="573">
                  <c:v>-9.083065416000494</c:v>
                </c:pt>
                <c:pt idx="574">
                  <c:v>-9.0830869691811813</c:v>
                </c:pt>
                <c:pt idx="575">
                  <c:v>-9.0831085220555998</c:v>
                </c:pt>
                <c:pt idx="576">
                  <c:v>-9.0831300746237567</c:v>
                </c:pt>
                <c:pt idx="577">
                  <c:v>-9.0831516268856483</c:v>
                </c:pt>
                <c:pt idx="578">
                  <c:v>-9.0831731788412746</c:v>
                </c:pt>
                <c:pt idx="579">
                  <c:v>-9.0831947304906464</c:v>
                </c:pt>
                <c:pt idx="580">
                  <c:v>-9.0832162818337672</c:v>
                </c:pt>
                <c:pt idx="581">
                  <c:v>-9.0832378328706298</c:v>
                </c:pt>
                <c:pt idx="582">
                  <c:v>-9.0832593836012485</c:v>
                </c:pt>
                <c:pt idx="583">
                  <c:v>-9.0832809340256233</c:v>
                </c:pt>
                <c:pt idx="584">
                  <c:v>-9.0833024841437595</c:v>
                </c:pt>
                <c:pt idx="585">
                  <c:v>-9.0833240339556518</c:v>
                </c:pt>
                <c:pt idx="586">
                  <c:v>-9.0833455834613144</c:v>
                </c:pt>
                <c:pt idx="587">
                  <c:v>-9.0833671326607366</c:v>
                </c:pt>
                <c:pt idx="588">
                  <c:v>-9.0833886815539344</c:v>
                </c:pt>
                <c:pt idx="589">
                  <c:v>-9.0834102301409096</c:v>
                </c:pt>
                <c:pt idx="590">
                  <c:v>-9.0834317784216552</c:v>
                </c:pt>
                <c:pt idx="591">
                  <c:v>-9.083453326396187</c:v>
                </c:pt>
                <c:pt idx="592">
                  <c:v>-9.0834748740644979</c:v>
                </c:pt>
                <c:pt idx="593">
                  <c:v>-9.0834964214265934</c:v>
                </c:pt>
                <c:pt idx="594">
                  <c:v>-9.0835179684824858</c:v>
                </c:pt>
                <c:pt idx="595">
                  <c:v>-9.0835395152321645</c:v>
                </c:pt>
                <c:pt idx="596">
                  <c:v>-9.0835610616756437</c:v>
                </c:pt>
                <c:pt idx="597">
                  <c:v>-9.0835826078129251</c:v>
                </c:pt>
                <c:pt idx="598">
                  <c:v>-9.0836041536440018</c:v>
                </c:pt>
                <c:pt idx="599">
                  <c:v>-9.083625699168886</c:v>
                </c:pt>
                <c:pt idx="600">
                  <c:v>-9.083647244387576</c:v>
                </c:pt>
                <c:pt idx="601">
                  <c:v>-9.0836687893000789</c:v>
                </c:pt>
                <c:pt idx="602">
                  <c:v>-9.0836903339064001</c:v>
                </c:pt>
                <c:pt idx="603">
                  <c:v>-9.0837118782065289</c:v>
                </c:pt>
                <c:pt idx="604">
                  <c:v>-9.0837334222004884</c:v>
                </c:pt>
                <c:pt idx="605">
                  <c:v>-9.0837549658882679</c:v>
                </c:pt>
                <c:pt idx="606">
                  <c:v>-9.0837765092698763</c:v>
                </c:pt>
                <c:pt idx="607">
                  <c:v>-9.0837980523453119</c:v>
                </c:pt>
                <c:pt idx="608">
                  <c:v>-9.0838195951145835</c:v>
                </c:pt>
                <c:pt idx="609">
                  <c:v>-9.0838411375776928</c:v>
                </c:pt>
                <c:pt idx="610">
                  <c:v>-9.0838626797346418</c:v>
                </c:pt>
                <c:pt idx="611">
                  <c:v>-9.0838842215854303</c:v>
                </c:pt>
                <c:pt idx="612">
                  <c:v>-9.0839057631300637</c:v>
                </c:pt>
                <c:pt idx="613">
                  <c:v>-9.0839273043685438</c:v>
                </c:pt>
                <c:pt idx="614">
                  <c:v>-9.083948845300883</c:v>
                </c:pt>
                <c:pt idx="615">
                  <c:v>-9.0839703859270724</c:v>
                </c:pt>
                <c:pt idx="616">
                  <c:v>-9.0839919262471192</c:v>
                </c:pt>
                <c:pt idx="617">
                  <c:v>-9.0840134662610232</c:v>
                </c:pt>
                <c:pt idx="618">
                  <c:v>-9.0840350059688042</c:v>
                </c:pt>
                <c:pt idx="619">
                  <c:v>-9.0840565453704407</c:v>
                </c:pt>
                <c:pt idx="620">
                  <c:v>-9.0840780844659594</c:v>
                </c:pt>
                <c:pt idx="621">
                  <c:v>-9.084099623255339</c:v>
                </c:pt>
                <c:pt idx="622">
                  <c:v>-9.0841211617386062</c:v>
                </c:pt>
                <c:pt idx="623">
                  <c:v>-9.0841426999157413</c:v>
                </c:pt>
                <c:pt idx="624">
                  <c:v>-9.0841642377867728</c:v>
                </c:pt>
                <c:pt idx="625">
                  <c:v>-9.084185775351683</c:v>
                </c:pt>
                <c:pt idx="626">
                  <c:v>-9.0842073126104843</c:v>
                </c:pt>
                <c:pt idx="627">
                  <c:v>-9.0842288495631802</c:v>
                </c:pt>
                <c:pt idx="628">
                  <c:v>-9.0842503862097708</c:v>
                </c:pt>
                <c:pt idx="629">
                  <c:v>-9.0842719225502542</c:v>
                </c:pt>
                <c:pt idx="630">
                  <c:v>-9.0842934585846464</c:v>
                </c:pt>
                <c:pt idx="631">
                  <c:v>-9.0843149943129387</c:v>
                </c:pt>
                <c:pt idx="632">
                  <c:v>-9.0843365297351415</c:v>
                </c:pt>
                <c:pt idx="633">
                  <c:v>-9.0843580648512585</c:v>
                </c:pt>
                <c:pt idx="634">
                  <c:v>-9.0843795996612844</c:v>
                </c:pt>
                <c:pt idx="635">
                  <c:v>-9.084401134165228</c:v>
                </c:pt>
                <c:pt idx="636">
                  <c:v>-9.0844226683630946</c:v>
                </c:pt>
                <c:pt idx="637">
                  <c:v>-9.0844442022548826</c:v>
                </c:pt>
                <c:pt idx="638">
                  <c:v>-9.0844657358405989</c:v>
                </c:pt>
                <c:pt idx="639">
                  <c:v>-9.0844872691202454</c:v>
                </c:pt>
                <c:pt idx="640">
                  <c:v>-9.0845088020938221</c:v>
                </c:pt>
                <c:pt idx="641">
                  <c:v>-9.0845303347613431</c:v>
                </c:pt>
                <c:pt idx="642">
                  <c:v>-9.0845518671227961</c:v>
                </c:pt>
                <c:pt idx="643">
                  <c:v>-9.0845733991781881</c:v>
                </c:pt>
                <c:pt idx="644">
                  <c:v>-9.0845949309275316</c:v>
                </c:pt>
                <c:pt idx="645">
                  <c:v>-9.084616462370823</c:v>
                </c:pt>
                <c:pt idx="646">
                  <c:v>-9.0846379935080623</c:v>
                </c:pt>
                <c:pt idx="647">
                  <c:v>-9.084659524339262</c:v>
                </c:pt>
                <c:pt idx="648">
                  <c:v>-9.0846810548644132</c:v>
                </c:pt>
                <c:pt idx="649">
                  <c:v>-9.0847025850835266</c:v>
                </c:pt>
                <c:pt idx="650">
                  <c:v>-9.0847241149966074</c:v>
                </c:pt>
                <c:pt idx="651">
                  <c:v>-9.0847456446036592</c:v>
                </c:pt>
                <c:pt idx="652">
                  <c:v>-9.0847671739046749</c:v>
                </c:pt>
                <c:pt idx="653">
                  <c:v>-9.084788702899667</c:v>
                </c:pt>
                <c:pt idx="654">
                  <c:v>-9.0848102315886337</c:v>
                </c:pt>
                <c:pt idx="655">
                  <c:v>-9.0848317599715802</c:v>
                </c:pt>
                <c:pt idx="656">
                  <c:v>-9.0848532880485084</c:v>
                </c:pt>
                <c:pt idx="657">
                  <c:v>-9.0848748158194255</c:v>
                </c:pt>
                <c:pt idx="658">
                  <c:v>-9.0848963432843295</c:v>
                </c:pt>
                <c:pt idx="659">
                  <c:v>-9.0849178704432259</c:v>
                </c:pt>
                <c:pt idx="660">
                  <c:v>-9.0849393972961163</c:v>
                </c:pt>
                <c:pt idx="661">
                  <c:v>-9.0849609238430116</c:v>
                </c:pt>
                <c:pt idx="662">
                  <c:v>-9.0849824500839009</c:v>
                </c:pt>
                <c:pt idx="663">
                  <c:v>-9.0850039760187968</c:v>
                </c:pt>
                <c:pt idx="664">
                  <c:v>-9.0850255016477046</c:v>
                </c:pt>
                <c:pt idx="665">
                  <c:v>-9.0850470269706189</c:v>
                </c:pt>
                <c:pt idx="666">
                  <c:v>-9.0850685519875487</c:v>
                </c:pt>
                <c:pt idx="667">
                  <c:v>-9.0850900766984974</c:v>
                </c:pt>
                <c:pt idx="668">
                  <c:v>-9.0851116011034598</c:v>
                </c:pt>
                <c:pt idx="669">
                  <c:v>-9.0851331252024501</c:v>
                </c:pt>
                <c:pt idx="670">
                  <c:v>-9.08515464899547</c:v>
                </c:pt>
                <c:pt idx="671">
                  <c:v>-9.0851761724825106</c:v>
                </c:pt>
                <c:pt idx="672">
                  <c:v>-9.0851976956635916</c:v>
                </c:pt>
                <c:pt idx="673">
                  <c:v>-9.085219218538704</c:v>
                </c:pt>
                <c:pt idx="674">
                  <c:v>-9.0852407411078584</c:v>
                </c:pt>
                <c:pt idx="675">
                  <c:v>-9.0852622633710531</c:v>
                </c:pt>
                <c:pt idx="676">
                  <c:v>-9.0852837853282935</c:v>
                </c:pt>
                <c:pt idx="677">
                  <c:v>-9.0853053069795848</c:v>
                </c:pt>
                <c:pt idx="678">
                  <c:v>-9.08532682832492</c:v>
                </c:pt>
                <c:pt idx="679">
                  <c:v>-9.0853483493643168</c:v>
                </c:pt>
                <c:pt idx="680">
                  <c:v>-9.0853698700977699</c:v>
                </c:pt>
                <c:pt idx="681">
                  <c:v>-9.0853913905252845</c:v>
                </c:pt>
                <c:pt idx="682">
                  <c:v>-9.0854129106468591</c:v>
                </c:pt>
                <c:pt idx="683">
                  <c:v>-9.0854344304625005</c:v>
                </c:pt>
                <c:pt idx="684">
                  <c:v>-9.0854559499722143</c:v>
                </c:pt>
                <c:pt idx="685">
                  <c:v>-9.0854774691759967</c:v>
                </c:pt>
                <c:pt idx="686">
                  <c:v>-9.0854989880738639</c:v>
                </c:pt>
                <c:pt idx="687">
                  <c:v>-9.0855205066658051</c:v>
                </c:pt>
                <c:pt idx="688">
                  <c:v>-9.0855420249518275</c:v>
                </c:pt>
                <c:pt idx="689">
                  <c:v>-9.0855635429319364</c:v>
                </c:pt>
                <c:pt idx="690">
                  <c:v>-9.0855850606061388</c:v>
                </c:pt>
                <c:pt idx="691">
                  <c:v>-9.0856065779744295</c:v>
                </c:pt>
                <c:pt idx="692">
                  <c:v>-9.0856280950368138</c:v>
                </c:pt>
                <c:pt idx="693">
                  <c:v>-9.0856496117932988</c:v>
                </c:pt>
                <c:pt idx="694">
                  <c:v>-9.0856711282438827</c:v>
                </c:pt>
                <c:pt idx="695">
                  <c:v>-9.0856926443885726</c:v>
                </c:pt>
                <c:pt idx="696">
                  <c:v>-9.0857141602273739</c:v>
                </c:pt>
                <c:pt idx="697">
                  <c:v>-9.0857356757602794</c:v>
                </c:pt>
                <c:pt idx="698">
                  <c:v>-9.0857571909872998</c:v>
                </c:pt>
                <c:pt idx="699">
                  <c:v>-9.0857787059084369</c:v>
                </c:pt>
                <c:pt idx="700">
                  <c:v>-9.0858002205236943</c:v>
                </c:pt>
                <c:pt idx="701">
                  <c:v>-9.085821734833079</c:v>
                </c:pt>
                <c:pt idx="702">
                  <c:v>-9.0858432488365821</c:v>
                </c:pt>
                <c:pt idx="703">
                  <c:v>-9.0858647625342197</c:v>
                </c:pt>
                <c:pt idx="704">
                  <c:v>-9.08588627592599</c:v>
                </c:pt>
                <c:pt idx="705">
                  <c:v>-9.0859077890118893</c:v>
                </c:pt>
                <c:pt idx="706">
                  <c:v>-9.0859293017919338</c:v>
                </c:pt>
                <c:pt idx="707">
                  <c:v>-9.0859508142661198</c:v>
                </c:pt>
                <c:pt idx="708">
                  <c:v>-9.0859723264344492</c:v>
                </c:pt>
                <c:pt idx="709">
                  <c:v>-9.0859938382969272</c:v>
                </c:pt>
                <c:pt idx="710">
                  <c:v>-9.0860153498535574</c:v>
                </c:pt>
                <c:pt idx="711">
                  <c:v>-9.0860368611043398</c:v>
                </c:pt>
                <c:pt idx="712">
                  <c:v>-9.0860583720492762</c:v>
                </c:pt>
                <c:pt idx="713">
                  <c:v>-9.0860798826883791</c:v>
                </c:pt>
                <c:pt idx="714">
                  <c:v>-9.0861013930216412</c:v>
                </c:pt>
                <c:pt idx="715">
                  <c:v>-9.0861229030490733</c:v>
                </c:pt>
                <c:pt idx="716">
                  <c:v>-9.0861444127706736</c:v>
                </c:pt>
                <c:pt idx="717">
                  <c:v>-9.0861659221864475</c:v>
                </c:pt>
                <c:pt idx="718">
                  <c:v>-9.0861874312963931</c:v>
                </c:pt>
                <c:pt idx="719">
                  <c:v>-9.0862089401005228</c:v>
                </c:pt>
                <c:pt idx="720">
                  <c:v>-9.086230448598835</c:v>
                </c:pt>
                <c:pt idx="721">
                  <c:v>-9.0862519567913331</c:v>
                </c:pt>
                <c:pt idx="722">
                  <c:v>-9.0862734646780154</c:v>
                </c:pt>
                <c:pt idx="723">
                  <c:v>-9.0862949722588926</c:v>
                </c:pt>
                <c:pt idx="724">
                  <c:v>-9.0863164795339628</c:v>
                </c:pt>
                <c:pt idx="725">
                  <c:v>-9.0863379865032261</c:v>
                </c:pt>
                <c:pt idx="726">
                  <c:v>-9.0863594931666984</c:v>
                </c:pt>
                <c:pt idx="727">
                  <c:v>-9.0863809995243745</c:v>
                </c:pt>
                <c:pt idx="728">
                  <c:v>-9.0864025055762561</c:v>
                </c:pt>
                <c:pt idx="729">
                  <c:v>-9.0864240113223467</c:v>
                </c:pt>
                <c:pt idx="730">
                  <c:v>-9.0864455167626499</c:v>
                </c:pt>
                <c:pt idx="731">
                  <c:v>-9.0864670218971728</c:v>
                </c:pt>
                <c:pt idx="732">
                  <c:v>-9.0864885267259137</c:v>
                </c:pt>
                <c:pt idx="733">
                  <c:v>-9.086510031248876</c:v>
                </c:pt>
                <c:pt idx="734">
                  <c:v>-9.0865315354660616</c:v>
                </c:pt>
                <c:pt idx="735">
                  <c:v>-9.0865530393774794</c:v>
                </c:pt>
                <c:pt idx="736">
                  <c:v>-9.0865745429831293</c:v>
                </c:pt>
                <c:pt idx="737">
                  <c:v>-9.0865960462830166</c:v>
                </c:pt>
                <c:pt idx="738">
                  <c:v>-9.0866175492771415</c:v>
                </c:pt>
                <c:pt idx="739">
                  <c:v>-9.0866390519655074</c:v>
                </c:pt>
                <c:pt idx="740">
                  <c:v>-9.0866605543481143</c:v>
                </c:pt>
                <c:pt idx="741">
                  <c:v>-9.0866820564249711</c:v>
                </c:pt>
                <c:pt idx="742">
                  <c:v>-9.0867035581960778</c:v>
                </c:pt>
                <c:pt idx="743">
                  <c:v>-9.0867250596614433</c:v>
                </c:pt>
                <c:pt idx="744">
                  <c:v>-9.0867465608210622</c:v>
                </c:pt>
                <c:pt idx="745">
                  <c:v>-9.0867680616749418</c:v>
                </c:pt>
                <c:pt idx="746">
                  <c:v>-9.0867895622230819</c:v>
                </c:pt>
                <c:pt idx="747">
                  <c:v>-9.0868110624654932</c:v>
                </c:pt>
                <c:pt idx="748">
                  <c:v>-9.0868325624021722</c:v>
                </c:pt>
                <c:pt idx="749">
                  <c:v>-9.0868540620331189</c:v>
                </c:pt>
                <c:pt idx="750">
                  <c:v>-9.0868755613583456</c:v>
                </c:pt>
                <c:pt idx="751">
                  <c:v>-9.0868970603778525</c:v>
                </c:pt>
                <c:pt idx="752">
                  <c:v>-9.0869185590916359</c:v>
                </c:pt>
                <c:pt idx="753">
                  <c:v>-9.0869400574997172</c:v>
                </c:pt>
                <c:pt idx="754">
                  <c:v>-9.0869615556020751</c:v>
                </c:pt>
                <c:pt idx="755">
                  <c:v>-9.0869830533987273</c:v>
                </c:pt>
                <c:pt idx="756">
                  <c:v>-9.0870045508896684</c:v>
                </c:pt>
                <c:pt idx="757">
                  <c:v>-9.0870260480749163</c:v>
                </c:pt>
                <c:pt idx="758">
                  <c:v>-9.0870475449544603</c:v>
                </c:pt>
                <c:pt idx="759">
                  <c:v>-9.0870690415283075</c:v>
                </c:pt>
                <c:pt idx="760">
                  <c:v>-9.0870905377964633</c:v>
                </c:pt>
                <c:pt idx="761">
                  <c:v>-9.0871120337589293</c:v>
                </c:pt>
                <c:pt idx="762">
                  <c:v>-9.087133529415711</c:v>
                </c:pt>
                <c:pt idx="763">
                  <c:v>-9.0871550247668011</c:v>
                </c:pt>
                <c:pt idx="764">
                  <c:v>-9.0871765198122176</c:v>
                </c:pt>
                <c:pt idx="765">
                  <c:v>-9.0871980145519498</c:v>
                </c:pt>
                <c:pt idx="766">
                  <c:v>-9.0872195089860153</c:v>
                </c:pt>
                <c:pt idx="767">
                  <c:v>-9.0872410031144053</c:v>
                </c:pt>
                <c:pt idx="768">
                  <c:v>-9.087262496937127</c:v>
                </c:pt>
                <c:pt idx="769">
                  <c:v>-9.0872839904541856</c:v>
                </c:pt>
                <c:pt idx="770">
                  <c:v>-9.0873054836655793</c:v>
                </c:pt>
                <c:pt idx="771">
                  <c:v>-9.0873269765713154</c:v>
                </c:pt>
                <c:pt idx="772">
                  <c:v>-9.087348469171399</c:v>
                </c:pt>
                <c:pt idx="773">
                  <c:v>-9.0873699614658214</c:v>
                </c:pt>
                <c:pt idx="774">
                  <c:v>-9.0873914534546056</c:v>
                </c:pt>
                <c:pt idx="775">
                  <c:v>-9.0874129451377375</c:v>
                </c:pt>
                <c:pt idx="776">
                  <c:v>-9.087434436515224</c:v>
                </c:pt>
                <c:pt idx="777">
                  <c:v>-9.0874559275870723</c:v>
                </c:pt>
                <c:pt idx="778">
                  <c:v>-9.0874774183532807</c:v>
                </c:pt>
                <c:pt idx="779">
                  <c:v>-9.0874989088138598</c:v>
                </c:pt>
                <c:pt idx="780">
                  <c:v>-9.0875203989688078</c:v>
                </c:pt>
                <c:pt idx="781">
                  <c:v>-9.0875418888181283</c:v>
                </c:pt>
                <c:pt idx="782">
                  <c:v>-9.0875633783618248</c:v>
                </c:pt>
                <c:pt idx="783">
                  <c:v>-9.0875848675998974</c:v>
                </c:pt>
                <c:pt idx="784">
                  <c:v>-9.0876063565323548</c:v>
                </c:pt>
                <c:pt idx="785">
                  <c:v>-9.0876278451591919</c:v>
                </c:pt>
                <c:pt idx="786">
                  <c:v>-9.0876493334804209</c:v>
                </c:pt>
                <c:pt idx="787">
                  <c:v>-9.0876708214960402</c:v>
                </c:pt>
                <c:pt idx="788">
                  <c:v>-9.0876923092060533</c:v>
                </c:pt>
                <c:pt idx="789">
                  <c:v>-9.0877137966104655</c:v>
                </c:pt>
                <c:pt idx="790">
                  <c:v>-9.0877352837092733</c:v>
                </c:pt>
                <c:pt idx="791">
                  <c:v>-9.0877567705024909</c:v>
                </c:pt>
                <c:pt idx="792">
                  <c:v>-9.0877782569901076</c:v>
                </c:pt>
                <c:pt idx="793">
                  <c:v>-9.0877997431721429</c:v>
                </c:pt>
                <c:pt idx="794">
                  <c:v>-9.0878212290485862</c:v>
                </c:pt>
                <c:pt idx="795">
                  <c:v>-9.0878427146194447</c:v>
                </c:pt>
                <c:pt idx="796">
                  <c:v>-9.0878641998847218</c:v>
                </c:pt>
                <c:pt idx="797">
                  <c:v>-9.0878856848444229</c:v>
                </c:pt>
                <c:pt idx="798">
                  <c:v>-9.087907169498548</c:v>
                </c:pt>
                <c:pt idx="799">
                  <c:v>-9.0879286538471042</c:v>
                </c:pt>
                <c:pt idx="800">
                  <c:v>-9.0879501378900915</c:v>
                </c:pt>
                <c:pt idx="801">
                  <c:v>-9.0879716216275082</c:v>
                </c:pt>
                <c:pt idx="802">
                  <c:v>-9.0879931050593683</c:v>
                </c:pt>
                <c:pt idx="803">
                  <c:v>-9.0880145881856702</c:v>
                </c:pt>
                <c:pt idx="804">
                  <c:v>-9.0880360710064103</c:v>
                </c:pt>
                <c:pt idx="805">
                  <c:v>-9.0880575535216028</c:v>
                </c:pt>
                <c:pt idx="806">
                  <c:v>-9.0880790357312389</c:v>
                </c:pt>
                <c:pt idx="807">
                  <c:v>-9.0881005176353344</c:v>
                </c:pt>
                <c:pt idx="808">
                  <c:v>-9.088121999233886</c:v>
                </c:pt>
                <c:pt idx="809">
                  <c:v>-9.088143480526897</c:v>
                </c:pt>
                <c:pt idx="810">
                  <c:v>-9.0881649615143711</c:v>
                </c:pt>
                <c:pt idx="811">
                  <c:v>-9.0881864421963119</c:v>
                </c:pt>
                <c:pt idx="812">
                  <c:v>-9.0882079225727175</c:v>
                </c:pt>
                <c:pt idx="813">
                  <c:v>-9.0882294026436004</c:v>
                </c:pt>
                <c:pt idx="814">
                  <c:v>-9.0882508824089516</c:v>
                </c:pt>
                <c:pt idx="815">
                  <c:v>-9.0882723618687837</c:v>
                </c:pt>
                <c:pt idx="816">
                  <c:v>-9.0882938410230985</c:v>
                </c:pt>
                <c:pt idx="817">
                  <c:v>-9.0883153198718958</c:v>
                </c:pt>
                <c:pt idx="818">
                  <c:v>-9.0883367984151793</c:v>
                </c:pt>
                <c:pt idx="819">
                  <c:v>-9.088358276652956</c:v>
                </c:pt>
                <c:pt idx="820">
                  <c:v>-9.0883797545852296</c:v>
                </c:pt>
                <c:pt idx="821">
                  <c:v>-9.0884012322119982</c:v>
                </c:pt>
                <c:pt idx="822">
                  <c:v>-9.0884227095332619</c:v>
                </c:pt>
                <c:pt idx="823">
                  <c:v>-9.0884441865490331</c:v>
                </c:pt>
                <c:pt idx="824">
                  <c:v>-9.0884656632593099</c:v>
                </c:pt>
                <c:pt idx="825">
                  <c:v>-9.088487139664096</c:v>
                </c:pt>
                <c:pt idx="826">
                  <c:v>-9.0885086157633967</c:v>
                </c:pt>
                <c:pt idx="827">
                  <c:v>-9.0885300915572138</c:v>
                </c:pt>
                <c:pt idx="828">
                  <c:v>-9.0885515670455508</c:v>
                </c:pt>
                <c:pt idx="829">
                  <c:v>-9.0885730422284023</c:v>
                </c:pt>
                <c:pt idx="830">
                  <c:v>-9.0885945171057827</c:v>
                </c:pt>
                <c:pt idx="831">
                  <c:v>-9.0886159916776936</c:v>
                </c:pt>
                <c:pt idx="832">
                  <c:v>-9.0886374659441316</c:v>
                </c:pt>
                <c:pt idx="833">
                  <c:v>-9.0886589399051054</c:v>
                </c:pt>
                <c:pt idx="834">
                  <c:v>-9.0886804135606205</c:v>
                </c:pt>
                <c:pt idx="835">
                  <c:v>-9.0887018869106715</c:v>
                </c:pt>
                <c:pt idx="836">
                  <c:v>-9.0887233599552673</c:v>
                </c:pt>
                <c:pt idx="837">
                  <c:v>-9.0887448326944114</c:v>
                </c:pt>
                <c:pt idx="838">
                  <c:v>-9.0887663051281073</c:v>
                </c:pt>
                <c:pt idx="839">
                  <c:v>-9.0887877772563499</c:v>
                </c:pt>
                <c:pt idx="840">
                  <c:v>-9.0888092490791585</c:v>
                </c:pt>
                <c:pt idx="841">
                  <c:v>-9.0888307205965209</c:v>
                </c:pt>
                <c:pt idx="842">
                  <c:v>-9.0888521918084404</c:v>
                </c:pt>
                <c:pt idx="843">
                  <c:v>-9.0888736627149349</c:v>
                </c:pt>
                <c:pt idx="844">
                  <c:v>-9.0888951333159902</c:v>
                </c:pt>
                <c:pt idx="845">
                  <c:v>-9.0889166036116258</c:v>
                </c:pt>
                <c:pt idx="846">
                  <c:v>-9.088938073601831</c:v>
                </c:pt>
                <c:pt idx="847">
                  <c:v>-9.088959543286613</c:v>
                </c:pt>
                <c:pt idx="848">
                  <c:v>-9.0889810126659807</c:v>
                </c:pt>
                <c:pt idx="849">
                  <c:v>-9.0890024817399269</c:v>
                </c:pt>
                <c:pt idx="850">
                  <c:v>-9.0890239505084622</c:v>
                </c:pt>
                <c:pt idx="851">
                  <c:v>-9.0890454189715886</c:v>
                </c:pt>
                <c:pt idx="852">
                  <c:v>-9.0890668871293094</c:v>
                </c:pt>
                <c:pt idx="853">
                  <c:v>-9.0890883549816248</c:v>
                </c:pt>
                <c:pt idx="854">
                  <c:v>-9.0891098225285401</c:v>
                </c:pt>
                <c:pt idx="855">
                  <c:v>-9.0891312897700622</c:v>
                </c:pt>
                <c:pt idx="856">
                  <c:v>-9.0891527567061878</c:v>
                </c:pt>
                <c:pt idx="857">
                  <c:v>-9.0891742233369239</c:v>
                </c:pt>
                <c:pt idx="858">
                  <c:v>-9.0891956896622723</c:v>
                </c:pt>
                <c:pt idx="859">
                  <c:v>-9.0892171556822312</c:v>
                </c:pt>
                <c:pt idx="860">
                  <c:v>-9.0892386213968148</c:v>
                </c:pt>
                <c:pt idx="861">
                  <c:v>-9.089260086806016</c:v>
                </c:pt>
                <c:pt idx="862">
                  <c:v>-9.0892815519098438</c:v>
                </c:pt>
                <c:pt idx="863">
                  <c:v>-9.089303016708298</c:v>
                </c:pt>
                <c:pt idx="864">
                  <c:v>-9.089324481201384</c:v>
                </c:pt>
                <c:pt idx="865">
                  <c:v>-9.0893459453891055</c:v>
                </c:pt>
                <c:pt idx="866">
                  <c:v>-9.0893674092714587</c:v>
                </c:pt>
                <c:pt idx="867">
                  <c:v>-9.0893888728484598</c:v>
                </c:pt>
                <c:pt idx="868">
                  <c:v>-9.0894103361201015</c:v>
                </c:pt>
                <c:pt idx="869">
                  <c:v>-9.0894317990863875</c:v>
                </c:pt>
                <c:pt idx="870">
                  <c:v>-9.0894532617473267</c:v>
                </c:pt>
                <c:pt idx="871">
                  <c:v>-9.0894747241029101</c:v>
                </c:pt>
                <c:pt idx="872">
                  <c:v>-9.0894961861531609</c:v>
                </c:pt>
                <c:pt idx="873">
                  <c:v>-9.0895176478980666</c:v>
                </c:pt>
                <c:pt idx="874">
                  <c:v>-9.0895391093376325</c:v>
                </c:pt>
                <c:pt idx="875">
                  <c:v>-9.0895605704718623</c:v>
                </c:pt>
                <c:pt idx="876">
                  <c:v>-9.0895820313007647</c:v>
                </c:pt>
                <c:pt idx="877">
                  <c:v>-9.0896034918243345</c:v>
                </c:pt>
                <c:pt idx="878">
                  <c:v>-9.089624952042584</c:v>
                </c:pt>
                <c:pt idx="879">
                  <c:v>-9.0896464119555063</c:v>
                </c:pt>
                <c:pt idx="880">
                  <c:v>-9.0896678715631154</c:v>
                </c:pt>
                <c:pt idx="881">
                  <c:v>-9.0896893308654043</c:v>
                </c:pt>
                <c:pt idx="882">
                  <c:v>-9.0897107898623801</c:v>
                </c:pt>
                <c:pt idx="883">
                  <c:v>-9.0897322485540446</c:v>
                </c:pt>
                <c:pt idx="884">
                  <c:v>-9.0897537069404049</c:v>
                </c:pt>
                <c:pt idx="885">
                  <c:v>-9.0897751650214644</c:v>
                </c:pt>
                <c:pt idx="886">
                  <c:v>-9.0897966227972198</c:v>
                </c:pt>
                <c:pt idx="887">
                  <c:v>-9.0898180802676762</c:v>
                </c:pt>
                <c:pt idx="888">
                  <c:v>-9.0898395374328427</c:v>
                </c:pt>
                <c:pt idx="889">
                  <c:v>-9.0898609942927138</c:v>
                </c:pt>
                <c:pt idx="890">
                  <c:v>-9.0898824508473002</c:v>
                </c:pt>
                <c:pt idx="891">
                  <c:v>-9.0899039070965966</c:v>
                </c:pt>
                <c:pt idx="892">
                  <c:v>-9.0899253630406172</c:v>
                </c:pt>
                <c:pt idx="893">
                  <c:v>-9.0899468186793637</c:v>
                </c:pt>
                <c:pt idx="894">
                  <c:v>-9.0899682740128203</c:v>
                </c:pt>
                <c:pt idx="895">
                  <c:v>-9.0899897290410152</c:v>
                </c:pt>
                <c:pt idx="896">
                  <c:v>-9.0900111837639344</c:v>
                </c:pt>
                <c:pt idx="897">
                  <c:v>-9.0900326381815901</c:v>
                </c:pt>
                <c:pt idx="898">
                  <c:v>-9.0900540922939825</c:v>
                </c:pt>
                <c:pt idx="899">
                  <c:v>-9.0900755461011187</c:v>
                </c:pt>
                <c:pt idx="900">
                  <c:v>-9.0900969996029932</c:v>
                </c:pt>
                <c:pt idx="901">
                  <c:v>-9.0901184527996168</c:v>
                </c:pt>
                <c:pt idx="902">
                  <c:v>-9.090139905690986</c:v>
                </c:pt>
                <c:pt idx="903">
                  <c:v>-9.090161358277113</c:v>
                </c:pt>
                <c:pt idx="904">
                  <c:v>-9.0901828105579892</c:v>
                </c:pt>
                <c:pt idx="905">
                  <c:v>-9.0902042625336303</c:v>
                </c:pt>
                <c:pt idx="906">
                  <c:v>-9.090225714204033</c:v>
                </c:pt>
                <c:pt idx="907">
                  <c:v>-9.0902471655691954</c:v>
                </c:pt>
                <c:pt idx="908">
                  <c:v>-9.0902686166291318</c:v>
                </c:pt>
                <c:pt idx="909">
                  <c:v>-9.0902900673838367</c:v>
                </c:pt>
                <c:pt idx="910">
                  <c:v>-9.0903115178333103</c:v>
                </c:pt>
                <c:pt idx="911">
                  <c:v>-9.0903329679775702</c:v>
                </c:pt>
                <c:pt idx="912">
                  <c:v>-9.0903544178166111</c:v>
                </c:pt>
                <c:pt idx="913">
                  <c:v>-9.0903758673504313</c:v>
                </c:pt>
                <c:pt idx="914">
                  <c:v>-9.0903973165790379</c:v>
                </c:pt>
                <c:pt idx="915">
                  <c:v>-9.0904187655024362</c:v>
                </c:pt>
                <c:pt idx="916">
                  <c:v>-9.0904402141206244</c:v>
                </c:pt>
                <c:pt idx="917">
                  <c:v>-9.0904616624336096</c:v>
                </c:pt>
                <c:pt idx="918">
                  <c:v>-9.0904831104413955</c:v>
                </c:pt>
                <c:pt idx="919">
                  <c:v>-9.0905045581439801</c:v>
                </c:pt>
                <c:pt idx="920">
                  <c:v>-9.0905260055413777</c:v>
                </c:pt>
                <c:pt idx="921">
                  <c:v>-9.0905474526335759</c:v>
                </c:pt>
                <c:pt idx="922">
                  <c:v>-9.090568899420596</c:v>
                </c:pt>
                <c:pt idx="923">
                  <c:v>-9.0905903459024238</c:v>
                </c:pt>
                <c:pt idx="924">
                  <c:v>-9.0906117920790717</c:v>
                </c:pt>
                <c:pt idx="925">
                  <c:v>-9.0906332379505415</c:v>
                </c:pt>
                <c:pt idx="926">
                  <c:v>-9.0906546835168296</c:v>
                </c:pt>
                <c:pt idx="927">
                  <c:v>-9.0906761287779485</c:v>
                </c:pt>
                <c:pt idx="928">
                  <c:v>-9.0906975737339</c:v>
                </c:pt>
                <c:pt idx="929">
                  <c:v>-9.0907190183846822</c:v>
                </c:pt>
                <c:pt idx="930">
                  <c:v>-9.0907404627303006</c:v>
                </c:pt>
                <c:pt idx="931">
                  <c:v>-9.0907619067707621</c:v>
                </c:pt>
                <c:pt idx="932">
                  <c:v>-9.0907833505060687</c:v>
                </c:pt>
                <c:pt idx="933">
                  <c:v>-9.0908047939362149</c:v>
                </c:pt>
                <c:pt idx="934">
                  <c:v>-9.0908262370612185</c:v>
                </c:pt>
                <c:pt idx="935">
                  <c:v>-9.0908476798810653</c:v>
                </c:pt>
                <c:pt idx="936">
                  <c:v>-9.0908691223957714</c:v>
                </c:pt>
                <c:pt idx="937">
                  <c:v>-9.0908905646053348</c:v>
                </c:pt>
                <c:pt idx="938">
                  <c:v>-9.0909120065097646</c:v>
                </c:pt>
                <c:pt idx="939">
                  <c:v>-9.0909334481090482</c:v>
                </c:pt>
                <c:pt idx="940">
                  <c:v>-9.0909548894032071</c:v>
                </c:pt>
                <c:pt idx="941">
                  <c:v>-9.0909763303922357</c:v>
                </c:pt>
                <c:pt idx="942">
                  <c:v>-9.0909977710761378</c:v>
                </c:pt>
                <c:pt idx="943">
                  <c:v>-9.0910192114549204</c:v>
                </c:pt>
                <c:pt idx="944">
                  <c:v>-9.09104065152858</c:v>
                </c:pt>
                <c:pt idx="945">
                  <c:v>-9.0910620912971254</c:v>
                </c:pt>
                <c:pt idx="946">
                  <c:v>-9.0910835307605531</c:v>
                </c:pt>
                <c:pt idx="947">
                  <c:v>-9.0911049699188702</c:v>
                </c:pt>
                <c:pt idx="948">
                  <c:v>-9.0911264087720856</c:v>
                </c:pt>
                <c:pt idx="949">
                  <c:v>-9.0911478473201957</c:v>
                </c:pt>
                <c:pt idx="950">
                  <c:v>-9.0911692855632058</c:v>
                </c:pt>
                <c:pt idx="951">
                  <c:v>-9.0911907235011142</c:v>
                </c:pt>
                <c:pt idx="952">
                  <c:v>-9.0912121611339298</c:v>
                </c:pt>
                <c:pt idx="953">
                  <c:v>-9.0912335984616526</c:v>
                </c:pt>
                <c:pt idx="954">
                  <c:v>-9.091255035484286</c:v>
                </c:pt>
                <c:pt idx="955">
                  <c:v>-9.0912764722018355</c:v>
                </c:pt>
                <c:pt idx="956">
                  <c:v>-9.0912979086143011</c:v>
                </c:pt>
                <c:pt idx="957">
                  <c:v>-9.0913193447216898</c:v>
                </c:pt>
                <c:pt idx="958">
                  <c:v>-9.0913407805240016</c:v>
                </c:pt>
                <c:pt idx="959">
                  <c:v>-9.0913622160212419</c:v>
                </c:pt>
                <c:pt idx="960">
                  <c:v>-9.0913836512134054</c:v>
                </c:pt>
                <c:pt idx="961">
                  <c:v>-9.091405086100508</c:v>
                </c:pt>
                <c:pt idx="962">
                  <c:v>-9.091426520682548</c:v>
                </c:pt>
                <c:pt idx="963">
                  <c:v>-9.0914479549595235</c:v>
                </c:pt>
                <c:pt idx="964">
                  <c:v>-9.0914693889314435</c:v>
                </c:pt>
                <c:pt idx="965">
                  <c:v>-9.0914908225983133</c:v>
                </c:pt>
                <c:pt idx="966">
                  <c:v>-9.0915122559601258</c:v>
                </c:pt>
                <c:pt idx="967">
                  <c:v>-9.0915336890168916</c:v>
                </c:pt>
                <c:pt idx="968">
                  <c:v>-9.0915551217686161</c:v>
                </c:pt>
                <c:pt idx="969">
                  <c:v>-9.0915765542152993</c:v>
                </c:pt>
                <c:pt idx="970">
                  <c:v>-9.0915979863569412</c:v>
                </c:pt>
                <c:pt idx="971">
                  <c:v>-9.0916194181935399</c:v>
                </c:pt>
                <c:pt idx="972">
                  <c:v>-9.0916408497251151</c:v>
                </c:pt>
                <c:pt idx="973">
                  <c:v>-9.0916622809516596</c:v>
                </c:pt>
                <c:pt idx="974">
                  <c:v>-9.091683711873177</c:v>
                </c:pt>
                <c:pt idx="975">
                  <c:v>-9.0917051424896727</c:v>
                </c:pt>
                <c:pt idx="976">
                  <c:v>-9.0917265728011447</c:v>
                </c:pt>
                <c:pt idx="977">
                  <c:v>-9.0917480028076021</c:v>
                </c:pt>
                <c:pt idx="978">
                  <c:v>-9.0917694325090466</c:v>
                </c:pt>
                <c:pt idx="979">
                  <c:v>-9.0917908619054817</c:v>
                </c:pt>
                <c:pt idx="980">
                  <c:v>-9.0918122909969057</c:v>
                </c:pt>
                <c:pt idx="981">
                  <c:v>-9.0918337197833257</c:v>
                </c:pt>
                <c:pt idx="982">
                  <c:v>-9.0918551482647487</c:v>
                </c:pt>
                <c:pt idx="983">
                  <c:v>-9.0918765764411695</c:v>
                </c:pt>
                <c:pt idx="984">
                  <c:v>-9.0918980043125934</c:v>
                </c:pt>
                <c:pt idx="985">
                  <c:v>-9.0919194318790328</c:v>
                </c:pt>
                <c:pt idx="986">
                  <c:v>-9.0919408591404771</c:v>
                </c:pt>
                <c:pt idx="987">
                  <c:v>-9.0919622860969387</c:v>
                </c:pt>
                <c:pt idx="988">
                  <c:v>-9.091983712748414</c:v>
                </c:pt>
                <c:pt idx="989">
                  <c:v>-9.0920051390949119</c:v>
                </c:pt>
                <c:pt idx="990">
                  <c:v>-9.0920265651364325</c:v>
                </c:pt>
                <c:pt idx="991">
                  <c:v>-9.0920479908729792</c:v>
                </c:pt>
                <c:pt idx="992">
                  <c:v>-9.0920694163045574</c:v>
                </c:pt>
                <c:pt idx="993">
                  <c:v>-9.0920908414311672</c:v>
                </c:pt>
                <c:pt idx="994">
                  <c:v>-9.0921122662528155</c:v>
                </c:pt>
                <c:pt idx="995">
                  <c:v>-9.0921336907695025</c:v>
                </c:pt>
                <c:pt idx="996">
                  <c:v>-9.0921551149812334</c:v>
                </c:pt>
                <c:pt idx="997">
                  <c:v>-9.0921765388880065</c:v>
                </c:pt>
                <c:pt idx="998">
                  <c:v>-9.092197962489827</c:v>
                </c:pt>
                <c:pt idx="999">
                  <c:v>-9.0922193857867004</c:v>
                </c:pt>
                <c:pt idx="1000">
                  <c:v>-9.0922408087786319</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Calculs!$J$4:$J$1004</c:f>
              <c:numCache>
                <c:formatCode>0.00</c:formatCode>
                <c:ptCount val="1001"/>
                <c:pt idx="0">
                  <c:v>130.45589407791991</c:v>
                </c:pt>
                <c:pt idx="1">
                  <c:v>130.84107192906617</c:v>
                </c:pt>
                <c:pt idx="2">
                  <c:v>131.22679616033091</c:v>
                </c:pt>
                <c:pt idx="3">
                  <c:v>131.61375915766303</c:v>
                </c:pt>
                <c:pt idx="4">
                  <c:v>132.00208678886878</c:v>
                </c:pt>
                <c:pt idx="5">
                  <c:v>132.39165897084709</c:v>
                </c:pt>
                <c:pt idx="6">
                  <c:v>132.78243053276123</c:v>
                </c:pt>
                <c:pt idx="7">
                  <c:v>133.17439377598132</c:v>
                </c:pt>
                <c:pt idx="8">
                  <c:v>133.56754099722195</c:v>
                </c:pt>
                <c:pt idx="9">
                  <c:v>133.96186448876557</c:v>
                </c:pt>
                <c:pt idx="10">
                  <c:v>134.35735653868366</c:v>
                </c:pt>
                <c:pt idx="11">
                  <c:v>134.75400943105569</c:v>
                </c:pt>
                <c:pt idx="12">
                  <c:v>135.15181544618591</c:v>
                </c:pt>
                <c:pt idx="13">
                  <c:v>135.55076686081779</c:v>
                </c:pt>
                <c:pt idx="14">
                  <c:v>135.95085594834657</c:v>
                </c:pt>
                <c:pt idx="15">
                  <c:v>136.35207497902928</c:v>
                </c:pt>
                <c:pt idx="16">
                  <c:v>136.75441622019287</c:v>
                </c:pt>
                <c:pt idx="17">
                  <c:v>137.15787193643996</c:v>
                </c:pt>
                <c:pt idx="18">
                  <c:v>137.5624343898526</c:v>
                </c:pt>
                <c:pt idx="19">
                  <c:v>137.96809584019368</c:v>
                </c:pt>
                <c:pt idx="20">
                  <c:v>138.37484854510646</c:v>
                </c:pt>
                <c:pt idx="21">
                  <c:v>138.78268476031161</c:v>
                </c:pt>
                <c:pt idx="22">
                  <c:v>139.19159673980246</c:v>
                </c:pt>
                <c:pt idx="23">
                  <c:v>139.60157673603783</c:v>
                </c:pt>
                <c:pt idx="24">
                  <c:v>140.01261700013296</c:v>
                </c:pt>
                <c:pt idx="25">
                  <c:v>140.42470978204821</c:v>
                </c:pt>
                <c:pt idx="26">
                  <c:v>140.83784733077562</c:v>
                </c:pt>
                <c:pt idx="27">
                  <c:v>141.25202189452347</c:v>
                </c:pt>
                <c:pt idx="28">
                  <c:v>141.66722572089867</c:v>
                </c:pt>
                <c:pt idx="29">
                  <c:v>142.0834510570871</c:v>
                </c:pt>
                <c:pt idx="30">
                  <c:v>142.5006901500318</c:v>
                </c:pt>
                <c:pt idx="31">
                  <c:v>142.91893524660921</c:v>
                </c:pt>
                <c:pt idx="32">
                  <c:v>143.33817859380321</c:v>
                </c:pt>
                <c:pt idx="33">
                  <c:v>143.7584124388772</c:v>
                </c:pt>
                <c:pt idx="34">
                  <c:v>144.17962902954403</c:v>
                </c:pt>
                <c:pt idx="35">
                  <c:v>144.60182061413397</c:v>
                </c:pt>
                <c:pt idx="36">
                  <c:v>145.02497944176059</c:v>
                </c:pt>
                <c:pt idx="37">
                  <c:v>145.44909776248468</c:v>
                </c:pt>
                <c:pt idx="38">
                  <c:v>145.87416782747599</c:v>
                </c:pt>
                <c:pt idx="39">
                  <c:v>146.3001818891731</c:v>
                </c:pt>
                <c:pt idx="40">
                  <c:v>146.72713220144129</c:v>
                </c:pt>
                <c:pt idx="41">
                  <c:v>147.15501101972828</c:v>
                </c:pt>
                <c:pt idx="42">
                  <c:v>147.583810601218</c:v>
                </c:pt>
                <c:pt idx="43">
                  <c:v>148.01352320498256</c:v>
                </c:pt>
                <c:pt idx="44">
                  <c:v>148.44414109213196</c:v>
                </c:pt>
                <c:pt idx="45">
                  <c:v>148.875656525962</c:v>
                </c:pt>
                <c:pt idx="46">
                  <c:v>149.30806177210022</c:v>
                </c:pt>
                <c:pt idx="47">
                  <c:v>149.74134909864983</c:v>
                </c:pt>
                <c:pt idx="48">
                  <c:v>150.17551077633175</c:v>
                </c:pt>
                <c:pt idx="49">
                  <c:v>150.61053907862453</c:v>
                </c:pt>
                <c:pt idx="50">
                  <c:v>151.04642628190268</c:v>
                </c:pt>
                <c:pt idx="51">
                  <c:v>151.48316466557273</c:v>
                </c:pt>
                <c:pt idx="52">
                  <c:v>151.92074651220756</c:v>
                </c:pt>
                <c:pt idx="53">
                  <c:v>152.35916410767874</c:v>
                </c:pt>
                <c:pt idx="54">
                  <c:v>152.79840974128706</c:v>
                </c:pt>
                <c:pt idx="55">
                  <c:v>153.23847570589103</c:v>
                </c:pt>
                <c:pt idx="56">
                  <c:v>153.6793542980337</c:v>
                </c:pt>
                <c:pt idx="57">
                  <c:v>154.12103781806729</c:v>
                </c:pt>
                <c:pt idx="58">
                  <c:v>154.56351857027633</c:v>
                </c:pt>
                <c:pt idx="59">
                  <c:v>155.00678886299858</c:v>
                </c:pt>
                <c:pt idx="60">
                  <c:v>155.45084100874436</c:v>
                </c:pt>
                <c:pt idx="61">
                  <c:v>155.89566732431396</c:v>
                </c:pt>
                <c:pt idx="62">
                  <c:v>156.3412601309131</c:v>
                </c:pt>
                <c:pt idx="63">
                  <c:v>156.78760838134522</c:v>
                </c:pt>
                <c:pt idx="64">
                  <c:v>157.23469428692397</c:v>
                </c:pt>
                <c:pt idx="65">
                  <c:v>157.68249669558105</c:v>
                </c:pt>
                <c:pt idx="66">
                  <c:v>158.13099447042157</c:v>
                </c:pt>
                <c:pt idx="67">
                  <c:v>158.58016339133351</c:v>
                </c:pt>
                <c:pt idx="68">
                  <c:v>159.02997305666455</c:v>
                </c:pt>
                <c:pt idx="69">
                  <c:v>159.48038447006095</c:v>
                </c:pt>
                <c:pt idx="70">
                  <c:v>159.93134762809802</c:v>
                </c:pt>
                <c:pt idx="71">
                  <c:v>160.38280704903644</c:v>
                </c:pt>
                <c:pt idx="72">
                  <c:v>160.83470730152141</c:v>
                </c:pt>
                <c:pt idx="73">
                  <c:v>161.28699300659846</c:v>
                </c:pt>
                <c:pt idx="74">
                  <c:v>161.73960883965449</c:v>
                </c:pt>
                <c:pt idx="75">
                  <c:v>162.19249953228439</c:v>
                </c:pt>
                <c:pt idx="76">
                  <c:v>162.64560987408373</c:v>
                </c:pt>
                <c:pt idx="77">
                  <c:v>163.09888471436753</c:v>
                </c:pt>
                <c:pt idx="78">
                  <c:v>163.55226896381555</c:v>
                </c:pt>
                <c:pt idx="79">
                  <c:v>164.00570759604452</c:v>
                </c:pt>
                <c:pt idx="80">
                  <c:v>164.45914564910734</c:v>
                </c:pt>
                <c:pt idx="81">
                  <c:v>164.91253483437146</c:v>
                </c:pt>
                <c:pt idx="82">
                  <c:v>165.36584014107387</c:v>
                </c:pt>
                <c:pt idx="83">
                  <c:v>165.81903321285054</c:v>
                </c:pt>
                <c:pt idx="84">
                  <c:v>166.27208572795121</c:v>
                </c:pt>
                <c:pt idx="85">
                  <c:v>166.72496939941763</c:v>
                </c:pt>
                <c:pt idx="86">
                  <c:v>167.17765597524334</c:v>
                </c:pt>
                <c:pt idx="87">
                  <c:v>167.6301172385148</c:v>
                </c:pt>
                <c:pt idx="88">
                  <c:v>168.08232500753442</c:v>
                </c:pt>
                <c:pt idx="89">
                  <c:v>168.53425323291472</c:v>
                </c:pt>
                <c:pt idx="90">
                  <c:v>168.98588009305493</c:v>
                </c:pt>
                <c:pt idx="91">
                  <c:v>169.43718589144967</c:v>
                </c:pt>
                <c:pt idx="92">
                  <c:v>169.88815095552732</c:v>
                </c:pt>
                <c:pt idx="93">
                  <c:v>170.33875616208695</c:v>
                </c:pt>
                <c:pt idx="94">
                  <c:v>170.78898346230827</c:v>
                </c:pt>
                <c:pt idx="95">
                  <c:v>171.23881535470255</c:v>
                </c:pt>
                <c:pt idx="96">
                  <c:v>171.6882343584688</c:v>
                </c:pt>
                <c:pt idx="97">
                  <c:v>172.13722512032987</c:v>
                </c:pt>
                <c:pt idx="98">
                  <c:v>172.58577651963452</c:v>
                </c:pt>
                <c:pt idx="99">
                  <c:v>173.03387955538832</c:v>
                </c:pt>
                <c:pt idx="100">
                  <c:v>173.48152523501804</c:v>
                </c:pt>
                <c:pt idx="101">
                  <c:v>173.92870457426446</c:v>
                </c:pt>
                <c:pt idx="102">
                  <c:v>174.37540859707386</c:v>
                </c:pt>
                <c:pt idx="103">
                  <c:v>174.82162833548801</c:v>
                </c:pt>
                <c:pt idx="104">
                  <c:v>175.26735482953259</c:v>
                </c:pt>
                <c:pt idx="105">
                  <c:v>175.71257912710419</c:v>
                </c:pt>
                <c:pt idx="106">
                  <c:v>176.15729228385578</c:v>
                </c:pt>
                <c:pt idx="107">
                  <c:v>176.6014853630808</c:v>
                </c:pt>
                <c:pt idx="108">
                  <c:v>177.0451494355957</c:v>
                </c:pt>
                <c:pt idx="109">
                  <c:v>177.48827823157185</c:v>
                </c:pt>
                <c:pt idx="110">
                  <c:v>177.93087079021291</c:v>
                </c:pt>
                <c:pt idx="111">
                  <c:v>178.37292880039641</c:v>
                </c:pt>
                <c:pt idx="112">
                  <c:v>178.81445394355129</c:v>
                </c:pt>
                <c:pt idx="113">
                  <c:v>179.25544789370255</c:v>
                </c:pt>
                <c:pt idx="114">
                  <c:v>179.69591231751565</c:v>
                </c:pt>
                <c:pt idx="115">
                  <c:v>180.13584887434038</c:v>
                </c:pt>
                <c:pt idx="116">
                  <c:v>180.57525921625469</c:v>
                </c:pt>
                <c:pt idx="117">
                  <c:v>181.01414498810792</c:v>
                </c:pt>
                <c:pt idx="118">
                  <c:v>181.45250782756384</c:v>
                </c:pt>
                <c:pt idx="119">
                  <c:v>181.89034936514338</c:v>
                </c:pt>
                <c:pt idx="120">
                  <c:v>182.32767122426702</c:v>
                </c:pt>
                <c:pt idx="121">
                  <c:v>182.76447502129682</c:v>
                </c:pt>
                <c:pt idx="122">
                  <c:v>183.20076236557816</c:v>
                </c:pt>
                <c:pt idx="123">
                  <c:v>183.63653485948123</c:v>
                </c:pt>
                <c:pt idx="124">
                  <c:v>184.07179409844218</c:v>
                </c:pt>
                <c:pt idx="125">
                  <c:v>184.50654167100393</c:v>
                </c:pt>
                <c:pt idx="126">
                  <c:v>184.94077915885671</c:v>
                </c:pt>
                <c:pt idx="127">
                  <c:v>185.37450813687832</c:v>
                </c:pt>
                <c:pt idx="128">
                  <c:v>185.80773017317401</c:v>
                </c:pt>
                <c:pt idx="129">
                  <c:v>186.24044682911619</c:v>
                </c:pt>
                <c:pt idx="130">
                  <c:v>186.67265965938378</c:v>
                </c:pt>
                <c:pt idx="131">
                  <c:v>187.10437021200127</c:v>
                </c:pt>
                <c:pt idx="132">
                  <c:v>187.53558002837752</c:v>
                </c:pt>
                <c:pt idx="133">
                  <c:v>187.96629064334422</c:v>
                </c:pt>
                <c:pt idx="134">
                  <c:v>188.39650358519421</c:v>
                </c:pt>
                <c:pt idx="135">
                  <c:v>188.82622037571929</c:v>
                </c:pt>
                <c:pt idx="136">
                  <c:v>189.25544253024802</c:v>
                </c:pt>
                <c:pt idx="137">
                  <c:v>189.68417155768302</c:v>
                </c:pt>
                <c:pt idx="138">
                  <c:v>190.11240896053815</c:v>
                </c:pt>
                <c:pt idx="139">
                  <c:v>190.54015623497537</c:v>
                </c:pt>
                <c:pt idx="140">
                  <c:v>190.96741487084128</c:v>
                </c:pt>
                <c:pt idx="141">
                  <c:v>191.39418635170352</c:v>
                </c:pt>
                <c:pt idx="142">
                  <c:v>191.82047215488677</c:v>
                </c:pt>
                <c:pt idx="143">
                  <c:v>192.24627375150862</c:v>
                </c:pt>
                <c:pt idx="144">
                  <c:v>192.67159260651508</c:v>
                </c:pt>
                <c:pt idx="145">
                  <c:v>193.09643017871585</c:v>
                </c:pt>
                <c:pt idx="146">
                  <c:v>193.52078792081946</c:v>
                </c:pt>
                <c:pt idx="147">
                  <c:v>193.94466727946798</c:v>
                </c:pt>
                <c:pt idx="148">
                  <c:v>194.36806969527157</c:v>
                </c:pt>
                <c:pt idx="149">
                  <c:v>194.79099660284285</c:v>
                </c:pt>
                <c:pt idx="150">
                  <c:v>195.21344943083088</c:v>
                </c:pt>
                <c:pt idx="151">
                  <c:v>195.63542960195497</c:v>
                </c:pt>
                <c:pt idx="152">
                  <c:v>196.05693853303831</c:v>
                </c:pt>
                <c:pt idx="153">
                  <c:v>196.4779776350413</c:v>
                </c:pt>
                <c:pt idx="154">
                  <c:v>196.89854831309461</c:v>
                </c:pt>
                <c:pt idx="155">
                  <c:v>197.31865196653206</c:v>
                </c:pt>
                <c:pt idx="156">
                  <c:v>197.7382899889233</c:v>
                </c:pt>
                <c:pt idx="157">
                  <c:v>198.15746376810614</c:v>
                </c:pt>
                <c:pt idx="158">
                  <c:v>198.57617468621882</c:v>
                </c:pt>
                <c:pt idx="159">
                  <c:v>198.99442411973186</c:v>
                </c:pt>
                <c:pt idx="160">
                  <c:v>199.41221343947984</c:v>
                </c:pt>
                <c:pt idx="161">
                  <c:v>199.82954401069296</c:v>
                </c:pt>
                <c:pt idx="162">
                  <c:v>200.24641719302818</c:v>
                </c:pt>
                <c:pt idx="163">
                  <c:v>200.66283434060048</c:v>
                </c:pt>
                <c:pt idx="164">
                  <c:v>201.07879680201353</c:v>
                </c:pt>
                <c:pt idx="165">
                  <c:v>201.49430592039045</c:v>
                </c:pt>
                <c:pt idx="166">
                  <c:v>201.90936303340419</c:v>
                </c:pt>
                <c:pt idx="167">
                  <c:v>202.3239694733077</c:v>
                </c:pt>
                <c:pt idx="168">
                  <c:v>202.73812656696401</c:v>
                </c:pt>
                <c:pt idx="169">
                  <c:v>203.15183563587601</c:v>
                </c:pt>
                <c:pt idx="170">
                  <c:v>203.56509799621597</c:v>
                </c:pt>
                <c:pt idx="171">
                  <c:v>203.977914958855</c:v>
                </c:pt>
                <c:pt idx="172">
                  <c:v>204.39028782939218</c:v>
                </c:pt>
                <c:pt idx="173">
                  <c:v>204.80221790818362</c:v>
                </c:pt>
                <c:pt idx="174">
                  <c:v>205.21370649037115</c:v>
                </c:pt>
                <c:pt idx="175">
                  <c:v>205.62475486591097</c:v>
                </c:pt>
                <c:pt idx="176">
                  <c:v>206.03536431960202</c:v>
                </c:pt>
                <c:pt idx="177">
                  <c:v>206.44553613111415</c:v>
                </c:pt>
                <c:pt idx="178">
                  <c:v>206.85527157501613</c:v>
                </c:pt>
                <c:pt idx="179">
                  <c:v>207.26457192080352</c:v>
                </c:pt>
                <c:pt idx="180">
                  <c:v>207.67343843292625</c:v>
                </c:pt>
                <c:pt idx="181">
                  <c:v>208.081872370816</c:v>
                </c:pt>
                <c:pt idx="182">
                  <c:v>208.48987498891353</c:v>
                </c:pt>
                <c:pt idx="183">
                  <c:v>208.89744753669572</c:v>
                </c:pt>
                <c:pt idx="184">
                  <c:v>209.30459125870243</c:v>
                </c:pt>
                <c:pt idx="185">
                  <c:v>209.71130739456319</c:v>
                </c:pt>
                <c:pt idx="186">
                  <c:v>210.11759717902376</c:v>
                </c:pt>
                <c:pt idx="187">
                  <c:v>210.52346184197245</c:v>
                </c:pt>
                <c:pt idx="188">
                  <c:v>210.92890260846625</c:v>
                </c:pt>
                <c:pt idx="189">
                  <c:v>211.33392069875683</c:v>
                </c:pt>
                <c:pt idx="190">
                  <c:v>211.73851732831639</c:v>
                </c:pt>
                <c:pt idx="191">
                  <c:v>212.14269370786326</c:v>
                </c:pt>
                <c:pt idx="192">
                  <c:v>212.54645104338732</c:v>
                </c:pt>
                <c:pt idx="193">
                  <c:v>212.94979053617539</c:v>
                </c:pt>
                <c:pt idx="194">
                  <c:v>213.3527133828363</c:v>
                </c:pt>
                <c:pt idx="195">
                  <c:v>213.75522077532585</c:v>
                </c:pt>
                <c:pt idx="196">
                  <c:v>214.15731390097159</c:v>
                </c:pt>
                <c:pt idx="197">
                  <c:v>214.55899394249747</c:v>
                </c:pt>
                <c:pt idx="198">
                  <c:v>214.96026207804832</c:v>
                </c:pt>
                <c:pt idx="199">
                  <c:v>215.36111948121408</c:v>
                </c:pt>
                <c:pt idx="200">
                  <c:v>215.761567321054</c:v>
                </c:pt>
                <c:pt idx="201">
                  <c:v>219.74360993878736</c:v>
                </c:pt>
                <c:pt idx="202">
                  <c:v>223.68544562822927</c:v>
                </c:pt>
                <c:pt idx="203">
                  <c:v>227.58820233260428</c:v>
                </c:pt>
                <c:pt idx="204">
                  <c:v>231.45296566237693</c:v>
                </c:pt>
                <c:pt idx="205">
                  <c:v>235.28078105616564</c:v>
                </c:pt>
                <c:pt idx="206">
                  <c:v>239.07265580517239</c:v>
                </c:pt>
                <c:pt idx="207">
                  <c:v>242.82956095138232</c:v>
                </c:pt>
                <c:pt idx="208">
                  <c:v>246.55243306889571</c:v>
                </c:pt>
                <c:pt idx="209">
                  <c:v>250.24217593694996</c:v>
                </c:pt>
                <c:pt idx="210">
                  <c:v>253.89966211246298</c:v>
                </c:pt>
                <c:pt idx="211">
                  <c:v>257.52573440927279</c:v>
                </c:pt>
                <c:pt idx="212">
                  <c:v>261.12120729065367</c:v>
                </c:pt>
                <c:pt idx="213">
                  <c:v>264.68686818115032</c:v>
                </c:pt>
                <c:pt idx="214">
                  <c:v>268.22347870328286</c:v>
                </c:pt>
                <c:pt idx="215">
                  <c:v>271.73177584423115</c:v>
                </c:pt>
                <c:pt idx="216">
                  <c:v>275.21247305720209</c:v>
                </c:pt>
                <c:pt idx="217">
                  <c:v>278.66626130181658</c:v>
                </c:pt>
                <c:pt idx="218">
                  <c:v>282.09381002751672</c:v>
                </c:pt>
                <c:pt idx="219">
                  <c:v>285.49576810368694</c:v>
                </c:pt>
                <c:pt idx="220">
                  <c:v>288.87276469990371</c:v>
                </c:pt>
                <c:pt idx="221">
                  <c:v>292.22541011947169</c:v>
                </c:pt>
                <c:pt idx="222">
                  <c:v>295.55429658916972</c:v>
                </c:pt>
                <c:pt idx="223">
                  <c:v>298.85999900791563</c:v>
                </c:pt>
                <c:pt idx="224">
                  <c:v>302.14307565686033</c:v>
                </c:pt>
                <c:pt idx="225">
                  <c:v>305.40406887324139</c:v>
                </c:pt>
                <c:pt idx="226">
                  <c:v>308.64350569015909</c:v>
                </c:pt>
                <c:pt idx="227">
                  <c:v>311.86189844428424</c:v>
                </c:pt>
                <c:pt idx="228">
                  <c:v>315.05974535336611</c:v>
                </c:pt>
                <c:pt idx="229">
                  <c:v>318.23753106527755</c:v>
                </c:pt>
                <c:pt idx="230">
                  <c:v>321.39572718021475</c:v>
                </c:pt>
                <c:pt idx="231">
                  <c:v>324.53479274755682</c:v>
                </c:pt>
                <c:pt idx="232">
                  <c:v>327.65517473878742</c:v>
                </c:pt>
                <c:pt idx="233">
                  <c:v>330.75730849778535</c:v>
                </c:pt>
                <c:pt idx="234">
                  <c:v>333.84161816970226</c:v>
                </c:pt>
                <c:pt idx="235">
                  <c:v>336.90851710956281</c:v>
                </c:pt>
                <c:pt idx="236">
                  <c:v>339.95840827164682</c:v>
                </c:pt>
                <c:pt idx="237">
                  <c:v>342.99168458064071</c:v>
                </c:pt>
                <c:pt idx="238">
                  <c:v>346.00872928547989</c:v>
                </c:pt>
                <c:pt idx="239">
                  <c:v>349.00991629674098</c:v>
                </c:pt>
                <c:pt idx="240">
                  <c:v>351.99561050838497</c:v>
                </c:pt>
                <c:pt idx="241">
                  <c:v>354.96616810459778</c:v>
                </c:pt>
                <c:pt idx="242">
                  <c:v>357.92193685242398</c:v>
                </c:pt>
                <c:pt idx="243">
                  <c:v>360.86325638084105</c:v>
                </c:pt>
                <c:pt idx="244">
                  <c:v>363.79045844687602</c:v>
                </c:pt>
                <c:pt idx="245">
                  <c:v>366.7038671893244</c:v>
                </c:pt>
                <c:pt idx="246">
                  <c:v>369.6037993705902</c:v>
                </c:pt>
                <c:pt idx="247">
                  <c:v>372.49056460712711</c:v>
                </c:pt>
                <c:pt idx="248">
                  <c:v>375.3644655889255</c:v>
                </c:pt>
                <c:pt idx="249">
                  <c:v>378.22579828845386</c:v>
                </c:pt>
                <c:pt idx="250">
                  <c:v>381.07485215943007</c:v>
                </c:pt>
                <c:pt idx="251">
                  <c:v>383.91191032576654</c:v>
                </c:pt>
                <c:pt idx="252">
                  <c:v>386.73724976100141</c:v>
                </c:pt>
                <c:pt idx="253">
                  <c:v>389.55114145849831</c:v>
                </c:pt>
                <c:pt idx="254">
                  <c:v>392.35385059266838</c:v>
                </c:pt>
                <c:pt idx="255">
                  <c:v>395.1456366714396</c:v>
                </c:pt>
                <c:pt idx="256">
                  <c:v>397.92675368017069</c:v>
                </c:pt>
                <c:pt idx="257">
                  <c:v>400.69745021718006</c:v>
                </c:pt>
                <c:pt idx="258">
                  <c:v>403.45796962103293</c:v>
                </c:pt>
                <c:pt idx="259">
                  <c:v>406.20855008970358</c:v>
                </c:pt>
                <c:pt idx="260">
                  <c:v>408.94942479170368</c:v>
                </c:pt>
                <c:pt idx="261">
                  <c:v>411.68082196924081</c:v>
                </c:pt>
                <c:pt idx="262">
                  <c:v>414.40296503344689</c:v>
                </c:pt>
                <c:pt idx="263">
                  <c:v>417.1160726516888</c:v>
                </c:pt>
                <c:pt idx="264">
                  <c:v>419.82035882694964</c:v>
                </c:pt>
                <c:pt idx="265">
                  <c:v>422.51603296924293</c:v>
                </c:pt>
                <c:pt idx="266">
                  <c:v>425.20329995899766</c:v>
                </c:pt>
                <c:pt idx="267">
                  <c:v>427.88236020232756</c:v>
                </c:pt>
                <c:pt idx="268">
                  <c:v>430.55340967807479</c:v>
                </c:pt>
                <c:pt idx="269">
                  <c:v>433.21663997649591</c:v>
                </c:pt>
                <c:pt idx="270">
                  <c:v>435.87223832943664</c:v>
                </c:pt>
                <c:pt idx="271">
                  <c:v>438.52038763182389</c:v>
                </c:pt>
                <c:pt idx="272">
                  <c:v>441.16126645428699</c:v>
                </c:pt>
                <c:pt idx="273">
                  <c:v>443.79504904670762</c:v>
                </c:pt>
                <c:pt idx="274">
                  <c:v>446.42190533249016</c:v>
                </c:pt>
                <c:pt idx="275">
                  <c:v>449.04200089334211</c:v>
                </c:pt>
                <c:pt idx="276">
                  <c:v>451.65549694435919</c:v>
                </c:pt>
                <c:pt idx="277">
                  <c:v>454.26255029922328</c:v>
                </c:pt>
                <c:pt idx="278">
                  <c:v>456.86331332534763</c:v>
                </c:pt>
                <c:pt idx="279">
                  <c:v>459.45793388883965</c:v>
                </c:pt>
                <c:pt idx="280">
                  <c:v>462.04655528920637</c:v>
                </c:pt>
                <c:pt idx="281">
                  <c:v>464.62931618379878</c:v>
                </c:pt>
                <c:pt idx="282">
                  <c:v>467.2063505020821</c:v>
                </c:pt>
                <c:pt idx="283">
                  <c:v>469.77778734993558</c:v>
                </c:pt>
                <c:pt idx="284">
                  <c:v>472.34375090432536</c:v>
                </c:pt>
                <c:pt idx="285">
                  <c:v>474.90436029886331</c:v>
                </c:pt>
                <c:pt idx="286">
                  <c:v>477.45972950096115</c:v>
                </c:pt>
                <c:pt idx="287">
                  <c:v>480.00996718151578</c:v>
                </c:pt>
                <c:pt idx="288">
                  <c:v>482.5551765783153</c:v>
                </c:pt>
                <c:pt idx="289">
                  <c:v>485.09545535463104</c:v>
                </c:pt>
                <c:pt idx="290">
                  <c:v>487.6308954547564</c:v>
                </c:pt>
                <c:pt idx="291">
                  <c:v>490.16158295855428</c:v>
                </c:pt>
                <c:pt idx="292">
                  <c:v>492.68759793737479</c:v>
                </c:pt>
                <c:pt idx="293">
                  <c:v>495.20901431398437</c:v>
                </c:pt>
                <c:pt idx="294">
                  <c:v>497.72589972938914</c:v>
                </c:pt>
                <c:pt idx="295">
                  <c:v>500.23831541962352</c:v>
                </c:pt>
                <c:pt idx="296">
                  <c:v>502.74631610568309</c:v>
                </c:pt>
                <c:pt idx="297">
                  <c:v>505.24994989979575</c:v>
                </c:pt>
                <c:pt idx="298">
                  <c:v>507.74925823112744</c:v>
                </c:pt>
                <c:pt idx="299">
                  <c:v>510.24427579379983</c:v>
                </c:pt>
                <c:pt idx="300">
                  <c:v>512.73503051975399</c:v>
                </c:pt>
                <c:pt idx="301">
                  <c:v>515.22154357853276</c:v>
                </c:pt>
                <c:pt idx="302">
                  <c:v>517.7038294054887</c:v>
                </c:pt>
                <c:pt idx="303">
                  <c:v>520.1818957592817</c:v>
                </c:pt>
                <c:pt idx="304">
                  <c:v>522.65574380884027</c:v>
                </c:pt>
                <c:pt idx="305">
                  <c:v>525.12536824925633</c:v>
                </c:pt>
                <c:pt idx="306">
                  <c:v>527.5907574454103</c:v>
                </c:pt>
                <c:pt idx="307">
                  <c:v>530.05189360150609</c:v>
                </c:pt>
                <c:pt idx="308">
                  <c:v>532.50875295417279</c:v>
                </c:pt>
                <c:pt idx="309">
                  <c:v>534.96130598637774</c:v>
                </c:pt>
                <c:pt idx="310">
                  <c:v>537.40951765910688</c:v>
                </c:pt>
                <c:pt idx="311">
                  <c:v>539.85334765760865</c:v>
                </c:pt>
                <c:pt idx="312">
                  <c:v>542.29275064895717</c:v>
                </c:pt>
                <c:pt idx="313">
                  <c:v>544.72767654775873</c:v>
                </c:pt>
                <c:pt idx="314">
                  <c:v>547.1580707869872</c:v>
                </c:pt>
                <c:pt idx="315">
                  <c:v>549.58387459115932</c:v>
                </c:pt>
                <c:pt idx="316">
                  <c:v>552.00502524934336</c:v>
                </c:pt>
                <c:pt idx="317">
                  <c:v>554.42145638579996</c:v>
                </c:pt>
                <c:pt idx="318">
                  <c:v>556.83309822637557</c:v>
                </c:pt>
                <c:pt idx="319">
                  <c:v>559.23987785908548</c:v>
                </c:pt>
                <c:pt idx="320">
                  <c:v>561.64171948762623</c:v>
                </c:pt>
                <c:pt idx="321">
                  <c:v>564.03854467684005</c:v>
                </c:pt>
                <c:pt idx="322">
                  <c:v>566.43027258940549</c:v>
                </c:pt>
                <c:pt idx="323">
                  <c:v>568.81682021325526</c:v>
                </c:pt>
                <c:pt idx="324">
                  <c:v>571.19810257941197</c:v>
                </c:pt>
                <c:pt idx="325">
                  <c:v>573.57403297009876</c:v>
                </c:pt>
                <c:pt idx="326">
                  <c:v>575.9445231171145</c:v>
                </c:pt>
                <c:pt idx="327">
                  <c:v>578.30948339057318</c:v>
                </c:pt>
                <c:pt idx="328">
                  <c:v>580.66882297819234</c:v>
                </c:pt>
                <c:pt idx="329">
                  <c:v>583.0224500553818</c:v>
                </c:pt>
                <c:pt idx="330">
                  <c:v>585.37027194643179</c:v>
                </c:pt>
                <c:pt idx="331">
                  <c:v>587.71219527713481</c:v>
                </c:pt>
                <c:pt idx="332">
                  <c:v>590.0481261191951</c:v>
                </c:pt>
                <c:pt idx="333">
                  <c:v>592.37797012679505</c:v>
                </c:pt>
                <c:pt idx="334">
                  <c:v>594.70163266568898</c:v>
                </c:pt>
                <c:pt idx="335">
                  <c:v>597.01901893519494</c:v>
                </c:pt>
                <c:pt idx="336">
                  <c:v>599.33003408344814</c:v>
                </c:pt>
                <c:pt idx="337">
                  <c:v>601.63458331626873</c:v>
                </c:pt>
                <c:pt idx="338">
                  <c:v>603.9325719999847</c:v>
                </c:pt>
                <c:pt idx="339">
                  <c:v>606.22390575853649</c:v>
                </c:pt>
                <c:pt idx="340">
                  <c:v>608.50849056517313</c:v>
                </c:pt>
                <c:pt idx="341">
                  <c:v>610.7862328290347</c:v>
                </c:pt>
                <c:pt idx="342">
                  <c:v>613.05703947689949</c:v>
                </c:pt>
                <c:pt idx="343">
                  <c:v>615.3208180303568</c:v>
                </c:pt>
                <c:pt idx="344">
                  <c:v>617.57747667865215</c:v>
                </c:pt>
                <c:pt idx="345">
                  <c:v>619.82692434743478</c:v>
                </c:pt>
                <c:pt idx="346">
                  <c:v>622.06907076362347</c:v>
                </c:pt>
                <c:pt idx="347">
                  <c:v>624.30382651659215</c:v>
                </c:pt>
                <c:pt idx="348">
                  <c:v>626.53110311586374</c:v>
                </c:pt>
                <c:pt idx="349">
                  <c:v>628.75081304548826</c:v>
                </c:pt>
                <c:pt idx="350">
                  <c:v>630.96286981526839</c:v>
                </c:pt>
                <c:pt idx="351">
                  <c:v>633.16718800898718</c:v>
                </c:pt>
                <c:pt idx="352">
                  <c:v>635.36368332977884</c:v>
                </c:pt>
                <c:pt idx="353">
                  <c:v>637.55227264277767</c:v>
                </c:pt>
                <c:pt idx="354">
                  <c:v>639.73287401516905</c:v>
                </c:pt>
                <c:pt idx="355">
                  <c:v>641.9054067537586</c:v>
                </c:pt>
                <c:pt idx="356">
                  <c:v>644.06979144016941</c:v>
                </c:pt>
                <c:pt idx="357">
                  <c:v>646.22594996376858</c:v>
                </c:pt>
                <c:pt idx="358">
                  <c:v>648.37380555241953</c:v>
                </c:pt>
                <c:pt idx="359">
                  <c:v>650.51328280114876</c:v>
                </c:pt>
                <c:pt idx="360">
                  <c:v>652.64430769881312</c:v>
                </c:pt>
                <c:pt idx="361">
                  <c:v>654.7668076528455</c:v>
                </c:pt>
                <c:pt idx="362">
                  <c:v>656.88071151215513</c:v>
                </c:pt>
                <c:pt idx="363">
                  <c:v>658.9859495882522</c:v>
                </c:pt>
                <c:pt idx="364">
                  <c:v>661.08245367466463</c:v>
                </c:pt>
                <c:pt idx="365">
                  <c:v>663.17015706471011</c:v>
                </c:pt>
                <c:pt idx="366">
                  <c:v>665.24899456768298</c:v>
                </c:pt>
                <c:pt idx="367">
                  <c:v>667.31890252351445</c:v>
                </c:pt>
                <c:pt idx="368">
                  <c:v>669.37981881595977</c:v>
                </c:pt>
                <c:pt idx="369">
                  <c:v>671.43168288436402</c:v>
                </c:pt>
                <c:pt idx="370">
                  <c:v>673.47443573405781</c:v>
                </c:pt>
                <c:pt idx="371">
                  <c:v>675.50801994542837</c:v>
                </c:pt>
                <c:pt idx="372">
                  <c:v>677.53237968171391</c:v>
                </c:pt>
                <c:pt idx="373">
                  <c:v>679.54746069556336</c:v>
                </c:pt>
                <c:pt idx="374">
                  <c:v>681.5532103344043</c:v>
                </c:pt>
                <c:pt idx="375">
                  <c:v>683.54957754466056</c:v>
                </c:pt>
                <c:pt idx="376">
                  <c:v>685.53651287485764</c:v>
                </c:pt>
                <c:pt idx="377">
                  <c:v>687.51396847765443</c:v>
                </c:pt>
                <c:pt idx="378">
                  <c:v>689.48189811083819</c:v>
                </c:pt>
                <c:pt idx="379">
                  <c:v>691.4402571373181</c:v>
                </c:pt>
                <c:pt idx="380">
                  <c:v>693.38900252415226</c:v>
                </c:pt>
                <c:pt idx="381">
                  <c:v>695.32809284064183</c:v>
                </c:pt>
                <c:pt idx="382">
                  <c:v>697.25748825552421</c:v>
                </c:pt>
                <c:pt idx="383">
                  <c:v>699.17715053329846</c:v>
                </c:pt>
                <c:pt idx="384">
                  <c:v>701.08704302971296</c:v>
                </c:pt>
                <c:pt idx="385">
                  <c:v>702.98713068644577</c:v>
                </c:pt>
                <c:pt idx="386">
                  <c:v>704.87738002500771</c:v>
                </c:pt>
                <c:pt idx="387">
                  <c:v>706.75775913989639</c:v>
                </c:pt>
                <c:pt idx="388">
                  <c:v>708.62823769102988</c:v>
                </c:pt>
                <c:pt idx="389">
                  <c:v>710.48878689548724</c:v>
                </c:pt>
                <c:pt idx="390">
                  <c:v>712.33937951858309</c:v>
                </c:pt>
                <c:pt idx="391">
                  <c:v>714.17998986430302</c:v>
                </c:pt>
                <c:pt idx="392">
                  <c:v>716.01059376512455</c:v>
                </c:pt>
                <c:pt idx="393">
                  <c:v>717.83116857125037</c:v>
                </c:pt>
                <c:pt idx="394">
                  <c:v>719.64169313927766</c:v>
                </c:pt>
                <c:pt idx="395">
                  <c:v>721.44214782032793</c:v>
                </c:pt>
                <c:pt idx="396">
                  <c:v>723.23251444766186</c:v>
                </c:pt>
                <c:pt idx="397">
                  <c:v>725.01277632380118</c:v>
                </c:pt>
                <c:pt idx="398">
                  <c:v>726.78291820718209</c:v>
                </c:pt>
                <c:pt idx="399">
                  <c:v>728.54292629836095</c:v>
                </c:pt>
                <c:pt idx="400">
                  <c:v>730.29278822579511</c:v>
                </c:pt>
                <c:pt idx="401">
                  <c:v>732.03249303122038</c:v>
                </c:pt>
                <c:pt idx="402">
                  <c:v>733.76203115464557</c:v>
                </c:pt>
                <c:pt idx="403">
                  <c:v>735.48139441898536</c:v>
                </c:pt>
                <c:pt idx="404">
                  <c:v>737.19057601435111</c:v>
                </c:pt>
                <c:pt idx="405">
                  <c:v>738.88957048201962</c:v>
                </c:pt>
                <c:pt idx="406">
                  <c:v>740.57837369809931</c:v>
                </c:pt>
                <c:pt idx="407">
                  <c:v>742.25698285691203</c:v>
                </c:pt>
                <c:pt idx="408">
                  <c:v>743.92539645410989</c:v>
                </c:pt>
                <c:pt idx="409">
                  <c:v>745.58361426954434</c:v>
                </c:pt>
                <c:pt idx="410">
                  <c:v>747.23163734990555</c:v>
                </c:pt>
                <c:pt idx="411">
                  <c:v>748.86946799114912</c:v>
                </c:pt>
                <c:pt idx="412">
                  <c:v>750.49710972072728</c:v>
                </c:pt>
                <c:pt idx="413">
                  <c:v>752.1145672796406</c:v>
                </c:pt>
                <c:pt idx="414">
                  <c:v>753.72184660432606</c:v>
                </c:pt>
                <c:pt idx="415">
                  <c:v>755.31895480839762</c:v>
                </c:pt>
                <c:pt idx="416">
                  <c:v>756.90590016425449</c:v>
                </c:pt>
                <c:pt idx="417">
                  <c:v>758.48269208457077</c:v>
                </c:pt>
                <c:pt idx="418">
                  <c:v>760.04934110368288</c:v>
                </c:pt>
                <c:pt idx="419">
                  <c:v>761.60585885888656</c:v>
                </c:pt>
                <c:pt idx="420">
                  <c:v>763.15225807165882</c:v>
                </c:pt>
                <c:pt idx="421">
                  <c:v>764.68855252881713</c:v>
                </c:pt>
                <c:pt idx="422">
                  <c:v>766.21475706362924</c:v>
                </c:pt>
                <c:pt idx="423">
                  <c:v>767.73088753688558</c:v>
                </c:pt>
                <c:pt idx="424">
                  <c:v>769.23696081794662</c:v>
                </c:pt>
                <c:pt idx="425">
                  <c:v>770.73299476577745</c:v>
                </c:pt>
                <c:pt idx="426">
                  <c:v>772.21900820997951</c:v>
                </c:pt>
                <c:pt idx="427">
                  <c:v>773.69502093183235</c:v>
                </c:pt>
                <c:pt idx="428">
                  <c:v>775.16105364535417</c:v>
                </c:pt>
                <c:pt idx="429">
                  <c:v>776.61712797839323</c:v>
                </c:pt>
                <c:pt idx="430">
                  <c:v>778.06326645375816</c:v>
                </c:pt>
                <c:pt idx="431">
                  <c:v>779.49949247039854</c:v>
                </c:pt>
                <c:pt idx="432">
                  <c:v>780.92583028464367</c:v>
                </c:pt>
                <c:pt idx="433">
                  <c:v>782.34230499150942</c:v>
                </c:pt>
                <c:pt idx="434">
                  <c:v>783.74894250608031</c:v>
                </c:pt>
                <c:pt idx="435">
                  <c:v>785.14576954497682</c:v>
                </c:pt>
                <c:pt idx="436">
                  <c:v>786.53281360791448</c:v>
                </c:pt>
                <c:pt idx="437">
                  <c:v>787.91010295936292</c:v>
                </c:pt>
                <c:pt idx="438">
                  <c:v>789.2776666103116</c:v>
                </c:pt>
                <c:pt idx="439">
                  <c:v>790.6355343001502</c:v>
                </c:pt>
                <c:pt idx="440">
                  <c:v>791.98373647866902</c:v>
                </c:pt>
                <c:pt idx="441">
                  <c:v>793.32230428818661</c:v>
                </c:pt>
                <c:pt idx="442">
                  <c:v>794.65126954581035</c:v>
                </c:pt>
                <c:pt idx="443">
                  <c:v>795.97066472583606</c:v>
                </c:pt>
                <c:pt idx="444">
                  <c:v>797.28052294229121</c:v>
                </c:pt>
                <c:pt idx="445">
                  <c:v>798.58087793162849</c:v>
                </c:pt>
                <c:pt idx="446">
                  <c:v>799.87176403557282</c:v>
                </c:pt>
                <c:pt idx="447">
                  <c:v>801.15321618412781</c:v>
                </c:pt>
                <c:pt idx="448">
                  <c:v>802.42526987874567</c:v>
                </c:pt>
                <c:pt idx="449">
                  <c:v>803.68796117566433</c:v>
                </c:pt>
                <c:pt idx="450">
                  <c:v>804.94132666941641</c:v>
                </c:pt>
                <c:pt idx="451">
                  <c:v>806.18540347651287</c:v>
                </c:pt>
                <c:pt idx="452">
                  <c:v>807.42022921930538</c:v>
                </c:pt>
                <c:pt idx="453">
                  <c:v>808.64584201003004</c:v>
                </c:pt>
                <c:pt idx="454">
                  <c:v>809.86228043503638</c:v>
                </c:pt>
                <c:pt idx="455">
                  <c:v>811.06958353920265</c:v>
                </c:pt>
                <c:pt idx="456">
                  <c:v>812.2677908105419</c:v>
                </c:pt>
                <c:pt idx="457">
                  <c:v>813.45694216499987</c:v>
                </c:pt>
                <c:pt idx="458">
                  <c:v>814.63707793144692</c:v>
                </c:pt>
                <c:pt idx="459">
                  <c:v>815.80823883686651</c:v>
                </c:pt>
                <c:pt idx="460">
                  <c:v>816.97046599174143</c:v>
                </c:pt>
                <c:pt idx="461">
                  <c:v>818.1238008756394</c:v>
                </c:pt>
                <c:pt idx="462">
                  <c:v>819.26828532299953</c:v>
                </c:pt>
                <c:pt idx="463">
                  <c:v>820.40396150912079</c:v>
                </c:pt>
                <c:pt idx="464">
                  <c:v>821.53087193635326</c:v>
                </c:pt>
                <c:pt idx="465">
                  <c:v>822.6490594204937</c:v>
                </c:pt>
                <c:pt idx="466">
                  <c:v>823.75856707738478</c:v>
                </c:pt>
                <c:pt idx="467">
                  <c:v>824.8594383097203</c:v>
                </c:pt>
                <c:pt idx="468">
                  <c:v>825.95171679405553</c:v>
                </c:pt>
                <c:pt idx="469">
                  <c:v>827.03544646802277</c:v>
                </c:pt>
                <c:pt idx="470">
                  <c:v>828.11067151775342</c:v>
                </c:pt>
                <c:pt idx="471">
                  <c:v>829.17743636550574</c:v>
                </c:pt>
                <c:pt idx="472">
                  <c:v>830.23578565749779</c:v>
                </c:pt>
                <c:pt idx="473">
                  <c:v>831.28576425194638</c:v>
                </c:pt>
                <c:pt idx="474">
                  <c:v>832.32741720731042</c:v>
                </c:pt>
                <c:pt idx="475">
                  <c:v>833.3607897707393</c:v>
                </c:pt>
                <c:pt idx="476">
                  <c:v>834.38592736672513</c:v>
                </c:pt>
                <c:pt idx="477">
                  <c:v>835.40287558595787</c:v>
                </c:pt>
                <c:pt idx="478">
                  <c:v>836.41168017438281</c:v>
                </c:pt>
                <c:pt idx="479">
                  <c:v>837.41238702246028</c:v>
                </c:pt>
                <c:pt idx="480">
                  <c:v>838.40504215462477</c:v>
                </c:pt>
                <c:pt idx="481">
                  <c:v>839.38969171894473</c:v>
                </c:pt>
                <c:pt idx="482">
                  <c:v>840.36638197697937</c:v>
                </c:pt>
                <c:pt idx="483">
                  <c:v>841.3351592938335</c:v>
                </c:pt>
                <c:pt idx="484">
                  <c:v>842.29607012840756</c:v>
                </c:pt>
                <c:pt idx="485">
                  <c:v>843.24916102384236</c:v>
                </c:pt>
                <c:pt idx="486">
                  <c:v>844.19447859815614</c:v>
                </c:pt>
                <c:pt idx="487">
                  <c:v>845.13206953507381</c:v>
                </c:pt>
                <c:pt idx="488">
                  <c:v>846.06198057504537</c:v>
                </c:pt>
                <c:pt idx="489">
                  <c:v>846.98425850645287</c:v>
                </c:pt>
                <c:pt idx="490">
                  <c:v>847.8989501570037</c:v>
                </c:pt>
                <c:pt idx="491">
                  <c:v>848.80610238530892</c:v>
                </c:pt>
                <c:pt idx="492">
                  <c:v>849.70576207264423</c:v>
                </c:pt>
                <c:pt idx="493">
                  <c:v>850.59797611489262</c:v>
                </c:pt>
                <c:pt idx="494">
                  <c:v>851.48279141466583</c:v>
                </c:pt>
                <c:pt idx="495">
                  <c:v>852.36025487360394</c:v>
                </c:pt>
                <c:pt idx="496">
                  <c:v>853.2304133848495</c:v>
                </c:pt>
                <c:pt idx="497">
                  <c:v>854.09331382569644</c:v>
                </c:pt>
                <c:pt idx="498">
                  <c:v>854.94900305040949</c:v>
                </c:pt>
                <c:pt idx="499">
                  <c:v>855.79752788321366</c:v>
                </c:pt>
                <c:pt idx="500">
                  <c:v>856.63893511145113</c:v>
                </c:pt>
                <c:pt idx="501">
                  <c:v>857.47327147890371</c:v>
                </c:pt>
                <c:pt idx="502">
                  <c:v>858.30058367927847</c:v>
                </c:pt>
                <c:pt idx="503">
                  <c:v>859.12091834985461</c:v>
                </c:pt>
                <c:pt idx="504">
                  <c:v>859.93432206528962</c:v>
                </c:pt>
                <c:pt idx="505">
                  <c:v>859.93432206528962</c:v>
                </c:pt>
                <c:pt idx="506">
                  <c:v>859.93432206528962</c:v>
                </c:pt>
                <c:pt idx="507">
                  <c:v>859.93432206528962</c:v>
                </c:pt>
                <c:pt idx="508">
                  <c:v>859.93432206528962</c:v>
                </c:pt>
                <c:pt idx="509">
                  <c:v>859.93432206528962</c:v>
                </c:pt>
                <c:pt idx="510">
                  <c:v>859.93432206528962</c:v>
                </c:pt>
                <c:pt idx="511">
                  <c:v>859.93432206528962</c:v>
                </c:pt>
                <c:pt idx="512">
                  <c:v>859.93432206528962</c:v>
                </c:pt>
                <c:pt idx="513">
                  <c:v>859.93432206528962</c:v>
                </c:pt>
                <c:pt idx="514">
                  <c:v>859.93432206528962</c:v>
                </c:pt>
                <c:pt idx="515">
                  <c:v>859.93432206528962</c:v>
                </c:pt>
                <c:pt idx="516">
                  <c:v>859.93432206528962</c:v>
                </c:pt>
                <c:pt idx="517">
                  <c:v>859.93432206528962</c:v>
                </c:pt>
                <c:pt idx="518">
                  <c:v>859.93432206528962</c:v>
                </c:pt>
                <c:pt idx="519">
                  <c:v>859.93432206528962</c:v>
                </c:pt>
                <c:pt idx="520">
                  <c:v>859.93432206528962</c:v>
                </c:pt>
                <c:pt idx="521">
                  <c:v>859.93432206528962</c:v>
                </c:pt>
                <c:pt idx="522">
                  <c:v>859.93432206528962</c:v>
                </c:pt>
                <c:pt idx="523">
                  <c:v>859.93432206528962</c:v>
                </c:pt>
                <c:pt idx="524">
                  <c:v>859.93432206528962</c:v>
                </c:pt>
                <c:pt idx="525">
                  <c:v>859.93432206528962</c:v>
                </c:pt>
                <c:pt idx="526">
                  <c:v>859.93432206528962</c:v>
                </c:pt>
                <c:pt idx="527">
                  <c:v>859.93432206528962</c:v>
                </c:pt>
                <c:pt idx="528">
                  <c:v>859.93432206528962</c:v>
                </c:pt>
                <c:pt idx="529">
                  <c:v>859.93432206528962</c:v>
                </c:pt>
                <c:pt idx="530">
                  <c:v>859.93432206528962</c:v>
                </c:pt>
                <c:pt idx="531">
                  <c:v>859.93432206528962</c:v>
                </c:pt>
                <c:pt idx="532">
                  <c:v>859.93432206528962</c:v>
                </c:pt>
                <c:pt idx="533">
                  <c:v>859.93432206528962</c:v>
                </c:pt>
                <c:pt idx="534">
                  <c:v>859.93432206528962</c:v>
                </c:pt>
                <c:pt idx="535">
                  <c:v>859.93432206528962</c:v>
                </c:pt>
                <c:pt idx="536">
                  <c:v>859.93432206528962</c:v>
                </c:pt>
                <c:pt idx="537">
                  <c:v>859.93432206528962</c:v>
                </c:pt>
                <c:pt idx="538">
                  <c:v>859.93432206528962</c:v>
                </c:pt>
                <c:pt idx="539">
                  <c:v>859.93432206528962</c:v>
                </c:pt>
                <c:pt idx="540">
                  <c:v>859.93432206528962</c:v>
                </c:pt>
                <c:pt idx="541">
                  <c:v>859.93432206528962</c:v>
                </c:pt>
                <c:pt idx="542">
                  <c:v>859.93432206528962</c:v>
                </c:pt>
                <c:pt idx="543">
                  <c:v>859.93432206528962</c:v>
                </c:pt>
                <c:pt idx="544">
                  <c:v>859.93432206528962</c:v>
                </c:pt>
                <c:pt idx="545">
                  <c:v>859.93432206528962</c:v>
                </c:pt>
                <c:pt idx="546">
                  <c:v>859.93432206528962</c:v>
                </c:pt>
                <c:pt idx="547">
                  <c:v>859.93432206528962</c:v>
                </c:pt>
                <c:pt idx="548">
                  <c:v>859.93432206528962</c:v>
                </c:pt>
                <c:pt idx="549">
                  <c:v>859.93432206528962</c:v>
                </c:pt>
                <c:pt idx="550">
                  <c:v>859.93432206528962</c:v>
                </c:pt>
                <c:pt idx="551">
                  <c:v>859.93432206528962</c:v>
                </c:pt>
                <c:pt idx="552">
                  <c:v>859.93432206528962</c:v>
                </c:pt>
                <c:pt idx="553">
                  <c:v>859.93432206528962</c:v>
                </c:pt>
                <c:pt idx="554">
                  <c:v>859.93432206528962</c:v>
                </c:pt>
                <c:pt idx="555">
                  <c:v>859.93432206528962</c:v>
                </c:pt>
                <c:pt idx="556">
                  <c:v>859.93432206528962</c:v>
                </c:pt>
                <c:pt idx="557">
                  <c:v>859.93432206528962</c:v>
                </c:pt>
                <c:pt idx="558">
                  <c:v>859.93432206528962</c:v>
                </c:pt>
                <c:pt idx="559">
                  <c:v>859.93432206528962</c:v>
                </c:pt>
                <c:pt idx="560">
                  <c:v>859.93432206528962</c:v>
                </c:pt>
                <c:pt idx="561">
                  <c:v>859.93432206528962</c:v>
                </c:pt>
                <c:pt idx="562">
                  <c:v>859.93432206528962</c:v>
                </c:pt>
                <c:pt idx="563">
                  <c:v>859.93432206528962</c:v>
                </c:pt>
                <c:pt idx="564">
                  <c:v>859.93432206528962</c:v>
                </c:pt>
                <c:pt idx="565">
                  <c:v>859.93432206528962</c:v>
                </c:pt>
                <c:pt idx="566">
                  <c:v>859.93432206528962</c:v>
                </c:pt>
                <c:pt idx="567">
                  <c:v>859.93432206528962</c:v>
                </c:pt>
                <c:pt idx="568">
                  <c:v>859.93432206528962</c:v>
                </c:pt>
                <c:pt idx="569">
                  <c:v>859.93432206528962</c:v>
                </c:pt>
                <c:pt idx="570">
                  <c:v>859.93432206528962</c:v>
                </c:pt>
                <c:pt idx="571">
                  <c:v>859.93432206528962</c:v>
                </c:pt>
                <c:pt idx="572">
                  <c:v>859.93432206528962</c:v>
                </c:pt>
                <c:pt idx="573">
                  <c:v>859.93432206528962</c:v>
                </c:pt>
                <c:pt idx="574">
                  <c:v>859.93432206528962</c:v>
                </c:pt>
                <c:pt idx="575">
                  <c:v>859.93432206528962</c:v>
                </c:pt>
                <c:pt idx="576">
                  <c:v>859.93432206528962</c:v>
                </c:pt>
                <c:pt idx="577">
                  <c:v>859.93432206528962</c:v>
                </c:pt>
                <c:pt idx="578">
                  <c:v>859.93432206528962</c:v>
                </c:pt>
                <c:pt idx="579">
                  <c:v>859.93432206528962</c:v>
                </c:pt>
                <c:pt idx="580">
                  <c:v>859.93432206528962</c:v>
                </c:pt>
                <c:pt idx="581">
                  <c:v>859.93432206528962</c:v>
                </c:pt>
                <c:pt idx="582">
                  <c:v>859.93432206528962</c:v>
                </c:pt>
                <c:pt idx="583">
                  <c:v>859.93432206528962</c:v>
                </c:pt>
                <c:pt idx="584">
                  <c:v>859.93432206528962</c:v>
                </c:pt>
                <c:pt idx="585">
                  <c:v>859.93432206528962</c:v>
                </c:pt>
                <c:pt idx="586">
                  <c:v>859.93432206528962</c:v>
                </c:pt>
                <c:pt idx="587">
                  <c:v>859.93432206528962</c:v>
                </c:pt>
                <c:pt idx="588">
                  <c:v>859.93432206528962</c:v>
                </c:pt>
                <c:pt idx="589">
                  <c:v>859.93432206528962</c:v>
                </c:pt>
                <c:pt idx="590">
                  <c:v>859.93432206528962</c:v>
                </c:pt>
                <c:pt idx="591">
                  <c:v>859.93432206528962</c:v>
                </c:pt>
                <c:pt idx="592">
                  <c:v>859.93432206528962</c:v>
                </c:pt>
                <c:pt idx="593">
                  <c:v>859.93432206528962</c:v>
                </c:pt>
                <c:pt idx="594">
                  <c:v>859.93432206528962</c:v>
                </c:pt>
                <c:pt idx="595">
                  <c:v>859.93432206528962</c:v>
                </c:pt>
                <c:pt idx="596">
                  <c:v>859.93432206528962</c:v>
                </c:pt>
                <c:pt idx="597">
                  <c:v>859.93432206528962</c:v>
                </c:pt>
                <c:pt idx="598">
                  <c:v>859.93432206528962</c:v>
                </c:pt>
                <c:pt idx="599">
                  <c:v>859.93432206528962</c:v>
                </c:pt>
                <c:pt idx="600">
                  <c:v>859.93432206528962</c:v>
                </c:pt>
                <c:pt idx="601">
                  <c:v>859.93432206528962</c:v>
                </c:pt>
                <c:pt idx="602">
                  <c:v>859.93432206528962</c:v>
                </c:pt>
                <c:pt idx="603">
                  <c:v>859.93432206528962</c:v>
                </c:pt>
                <c:pt idx="604">
                  <c:v>859.93432206528962</c:v>
                </c:pt>
                <c:pt idx="605">
                  <c:v>859.93432206528962</c:v>
                </c:pt>
                <c:pt idx="606">
                  <c:v>859.93432206528962</c:v>
                </c:pt>
                <c:pt idx="607">
                  <c:v>859.93432206528962</c:v>
                </c:pt>
                <c:pt idx="608">
                  <c:v>859.93432206528962</c:v>
                </c:pt>
                <c:pt idx="609">
                  <c:v>859.93432206528962</c:v>
                </c:pt>
                <c:pt idx="610">
                  <c:v>859.93432206528962</c:v>
                </c:pt>
                <c:pt idx="611">
                  <c:v>859.93432206528962</c:v>
                </c:pt>
                <c:pt idx="612">
                  <c:v>859.93432206528962</c:v>
                </c:pt>
                <c:pt idx="613">
                  <c:v>859.93432206528962</c:v>
                </c:pt>
                <c:pt idx="614">
                  <c:v>859.93432206528962</c:v>
                </c:pt>
                <c:pt idx="615">
                  <c:v>859.93432206528962</c:v>
                </c:pt>
                <c:pt idx="616">
                  <c:v>859.93432206528962</c:v>
                </c:pt>
                <c:pt idx="617">
                  <c:v>859.93432206528962</c:v>
                </c:pt>
                <c:pt idx="618">
                  <c:v>859.93432206528962</c:v>
                </c:pt>
                <c:pt idx="619">
                  <c:v>859.93432206528962</c:v>
                </c:pt>
                <c:pt idx="620">
                  <c:v>859.93432206528962</c:v>
                </c:pt>
                <c:pt idx="621">
                  <c:v>859.93432206528962</c:v>
                </c:pt>
                <c:pt idx="622">
                  <c:v>859.93432206528962</c:v>
                </c:pt>
                <c:pt idx="623">
                  <c:v>859.93432206528962</c:v>
                </c:pt>
                <c:pt idx="624">
                  <c:v>859.93432206528962</c:v>
                </c:pt>
                <c:pt idx="625">
                  <c:v>859.93432206528962</c:v>
                </c:pt>
                <c:pt idx="626">
                  <c:v>859.93432206528962</c:v>
                </c:pt>
                <c:pt idx="627">
                  <c:v>859.93432206528962</c:v>
                </c:pt>
                <c:pt idx="628">
                  <c:v>859.93432206528962</c:v>
                </c:pt>
                <c:pt idx="629">
                  <c:v>859.93432206528962</c:v>
                </c:pt>
                <c:pt idx="630">
                  <c:v>859.93432206528962</c:v>
                </c:pt>
                <c:pt idx="631">
                  <c:v>859.93432206528962</c:v>
                </c:pt>
                <c:pt idx="632">
                  <c:v>859.93432206528962</c:v>
                </c:pt>
                <c:pt idx="633">
                  <c:v>859.93432206528962</c:v>
                </c:pt>
                <c:pt idx="634">
                  <c:v>859.93432206528962</c:v>
                </c:pt>
                <c:pt idx="635">
                  <c:v>859.93432206528962</c:v>
                </c:pt>
                <c:pt idx="636">
                  <c:v>859.93432206528962</c:v>
                </c:pt>
                <c:pt idx="637">
                  <c:v>859.93432206528962</c:v>
                </c:pt>
                <c:pt idx="638">
                  <c:v>859.93432206528962</c:v>
                </c:pt>
                <c:pt idx="639">
                  <c:v>859.93432206528962</c:v>
                </c:pt>
                <c:pt idx="640">
                  <c:v>859.93432206528962</c:v>
                </c:pt>
                <c:pt idx="641">
                  <c:v>859.93432206528962</c:v>
                </c:pt>
                <c:pt idx="642">
                  <c:v>859.93432206528962</c:v>
                </c:pt>
                <c:pt idx="643">
                  <c:v>859.93432206528962</c:v>
                </c:pt>
                <c:pt idx="644">
                  <c:v>859.93432206528962</c:v>
                </c:pt>
                <c:pt idx="645">
                  <c:v>859.93432206528962</c:v>
                </c:pt>
                <c:pt idx="646">
                  <c:v>859.93432206528962</c:v>
                </c:pt>
                <c:pt idx="647">
                  <c:v>859.93432206528962</c:v>
                </c:pt>
                <c:pt idx="648">
                  <c:v>859.93432206528962</c:v>
                </c:pt>
                <c:pt idx="649">
                  <c:v>859.93432206528962</c:v>
                </c:pt>
                <c:pt idx="650">
                  <c:v>859.93432206528962</c:v>
                </c:pt>
                <c:pt idx="651">
                  <c:v>859.93432206528962</c:v>
                </c:pt>
                <c:pt idx="652">
                  <c:v>859.93432206528962</c:v>
                </c:pt>
                <c:pt idx="653">
                  <c:v>859.93432206528962</c:v>
                </c:pt>
                <c:pt idx="654">
                  <c:v>859.93432206528962</c:v>
                </c:pt>
                <c:pt idx="655">
                  <c:v>859.93432206528962</c:v>
                </c:pt>
                <c:pt idx="656">
                  <c:v>859.93432206528962</c:v>
                </c:pt>
                <c:pt idx="657">
                  <c:v>859.93432206528962</c:v>
                </c:pt>
                <c:pt idx="658">
                  <c:v>859.93432206528962</c:v>
                </c:pt>
                <c:pt idx="659">
                  <c:v>859.93432206528962</c:v>
                </c:pt>
                <c:pt idx="660">
                  <c:v>859.93432206528962</c:v>
                </c:pt>
                <c:pt idx="661">
                  <c:v>859.93432206528962</c:v>
                </c:pt>
                <c:pt idx="662">
                  <c:v>859.93432206528962</c:v>
                </c:pt>
                <c:pt idx="663">
                  <c:v>859.93432206528962</c:v>
                </c:pt>
                <c:pt idx="664">
                  <c:v>859.93432206528962</c:v>
                </c:pt>
                <c:pt idx="665">
                  <c:v>859.93432206528962</c:v>
                </c:pt>
                <c:pt idx="666">
                  <c:v>859.93432206528962</c:v>
                </c:pt>
                <c:pt idx="667">
                  <c:v>859.93432206528962</c:v>
                </c:pt>
                <c:pt idx="668">
                  <c:v>859.93432206528962</c:v>
                </c:pt>
                <c:pt idx="669">
                  <c:v>859.93432206528962</c:v>
                </c:pt>
                <c:pt idx="670">
                  <c:v>859.93432206528962</c:v>
                </c:pt>
                <c:pt idx="671">
                  <c:v>859.93432206528962</c:v>
                </c:pt>
                <c:pt idx="672">
                  <c:v>859.93432206528962</c:v>
                </c:pt>
                <c:pt idx="673">
                  <c:v>859.93432206528962</c:v>
                </c:pt>
                <c:pt idx="674">
                  <c:v>859.93432206528962</c:v>
                </c:pt>
                <c:pt idx="675">
                  <c:v>859.93432206528962</c:v>
                </c:pt>
                <c:pt idx="676">
                  <c:v>859.93432206528962</c:v>
                </c:pt>
                <c:pt idx="677">
                  <c:v>859.93432206528962</c:v>
                </c:pt>
                <c:pt idx="678">
                  <c:v>859.93432206528962</c:v>
                </c:pt>
                <c:pt idx="679">
                  <c:v>859.93432206528962</c:v>
                </c:pt>
                <c:pt idx="680">
                  <c:v>859.93432206528962</c:v>
                </c:pt>
                <c:pt idx="681">
                  <c:v>859.93432206528962</c:v>
                </c:pt>
                <c:pt idx="682">
                  <c:v>859.93432206528962</c:v>
                </c:pt>
                <c:pt idx="683">
                  <c:v>859.93432206528962</c:v>
                </c:pt>
                <c:pt idx="684">
                  <c:v>859.93432206528962</c:v>
                </c:pt>
                <c:pt idx="685">
                  <c:v>859.93432206528962</c:v>
                </c:pt>
                <c:pt idx="686">
                  <c:v>859.93432206528962</c:v>
                </c:pt>
                <c:pt idx="687">
                  <c:v>859.93432206528962</c:v>
                </c:pt>
                <c:pt idx="688">
                  <c:v>859.93432206528962</c:v>
                </c:pt>
                <c:pt idx="689">
                  <c:v>859.93432206528962</c:v>
                </c:pt>
                <c:pt idx="690">
                  <c:v>859.93432206528962</c:v>
                </c:pt>
                <c:pt idx="691">
                  <c:v>859.93432206528962</c:v>
                </c:pt>
                <c:pt idx="692">
                  <c:v>859.93432206528962</c:v>
                </c:pt>
                <c:pt idx="693">
                  <c:v>859.93432206528962</c:v>
                </c:pt>
                <c:pt idx="694">
                  <c:v>859.93432206528962</c:v>
                </c:pt>
                <c:pt idx="695">
                  <c:v>859.93432206528962</c:v>
                </c:pt>
                <c:pt idx="696">
                  <c:v>859.93432206528962</c:v>
                </c:pt>
                <c:pt idx="697">
                  <c:v>859.93432206528962</c:v>
                </c:pt>
                <c:pt idx="698">
                  <c:v>859.93432206528962</c:v>
                </c:pt>
                <c:pt idx="699">
                  <c:v>859.93432206528962</c:v>
                </c:pt>
                <c:pt idx="700">
                  <c:v>859.93432206528962</c:v>
                </c:pt>
                <c:pt idx="701">
                  <c:v>859.93432206528962</c:v>
                </c:pt>
                <c:pt idx="702">
                  <c:v>859.93432206528962</c:v>
                </c:pt>
                <c:pt idx="703">
                  <c:v>859.93432206528962</c:v>
                </c:pt>
                <c:pt idx="704">
                  <c:v>859.93432206528962</c:v>
                </c:pt>
                <c:pt idx="705">
                  <c:v>859.93432206528962</c:v>
                </c:pt>
                <c:pt idx="706">
                  <c:v>859.93432206528962</c:v>
                </c:pt>
                <c:pt idx="707">
                  <c:v>859.93432206528962</c:v>
                </c:pt>
                <c:pt idx="708">
                  <c:v>859.93432206528962</c:v>
                </c:pt>
                <c:pt idx="709">
                  <c:v>859.93432206528962</c:v>
                </c:pt>
                <c:pt idx="710">
                  <c:v>859.93432206528962</c:v>
                </c:pt>
                <c:pt idx="711">
                  <c:v>859.93432206528962</c:v>
                </c:pt>
                <c:pt idx="712">
                  <c:v>859.93432206528962</c:v>
                </c:pt>
                <c:pt idx="713">
                  <c:v>859.93432206528962</c:v>
                </c:pt>
                <c:pt idx="714">
                  <c:v>859.93432206528962</c:v>
                </c:pt>
                <c:pt idx="715">
                  <c:v>859.93432206528962</c:v>
                </c:pt>
                <c:pt idx="716">
                  <c:v>859.93432206528962</c:v>
                </c:pt>
                <c:pt idx="717">
                  <c:v>859.93432206528962</c:v>
                </c:pt>
                <c:pt idx="718">
                  <c:v>859.93432206528962</c:v>
                </c:pt>
                <c:pt idx="719">
                  <c:v>859.93432206528962</c:v>
                </c:pt>
                <c:pt idx="720">
                  <c:v>859.93432206528962</c:v>
                </c:pt>
                <c:pt idx="721">
                  <c:v>859.93432206528962</c:v>
                </c:pt>
                <c:pt idx="722">
                  <c:v>859.93432206528962</c:v>
                </c:pt>
                <c:pt idx="723">
                  <c:v>859.93432206528962</c:v>
                </c:pt>
                <c:pt idx="724">
                  <c:v>859.93432206528962</c:v>
                </c:pt>
                <c:pt idx="725">
                  <c:v>859.93432206528962</c:v>
                </c:pt>
                <c:pt idx="726">
                  <c:v>859.93432206528962</c:v>
                </c:pt>
                <c:pt idx="727">
                  <c:v>859.93432206528962</c:v>
                </c:pt>
                <c:pt idx="728">
                  <c:v>859.93432206528962</c:v>
                </c:pt>
                <c:pt idx="729">
                  <c:v>859.93432206528962</c:v>
                </c:pt>
                <c:pt idx="730">
                  <c:v>859.93432206528962</c:v>
                </c:pt>
                <c:pt idx="731">
                  <c:v>859.93432206528962</c:v>
                </c:pt>
                <c:pt idx="732">
                  <c:v>859.93432206528962</c:v>
                </c:pt>
                <c:pt idx="733">
                  <c:v>859.93432206528962</c:v>
                </c:pt>
                <c:pt idx="734">
                  <c:v>859.93432206528962</c:v>
                </c:pt>
                <c:pt idx="735">
                  <c:v>859.93432206528962</c:v>
                </c:pt>
                <c:pt idx="736">
                  <c:v>859.93432206528962</c:v>
                </c:pt>
                <c:pt idx="737">
                  <c:v>859.93432206528962</c:v>
                </c:pt>
                <c:pt idx="738">
                  <c:v>859.93432206528962</c:v>
                </c:pt>
                <c:pt idx="739">
                  <c:v>859.93432206528962</c:v>
                </c:pt>
                <c:pt idx="740">
                  <c:v>859.93432206528962</c:v>
                </c:pt>
                <c:pt idx="741">
                  <c:v>859.93432206528962</c:v>
                </c:pt>
                <c:pt idx="742">
                  <c:v>859.93432206528962</c:v>
                </c:pt>
                <c:pt idx="743">
                  <c:v>859.93432206528962</c:v>
                </c:pt>
                <c:pt idx="744">
                  <c:v>859.93432206528962</c:v>
                </c:pt>
                <c:pt idx="745">
                  <c:v>859.93432206528962</c:v>
                </c:pt>
                <c:pt idx="746">
                  <c:v>859.93432206528962</c:v>
                </c:pt>
                <c:pt idx="747">
                  <c:v>859.93432206528962</c:v>
                </c:pt>
                <c:pt idx="748">
                  <c:v>859.93432206528962</c:v>
                </c:pt>
                <c:pt idx="749">
                  <c:v>859.93432206528962</c:v>
                </c:pt>
                <c:pt idx="750">
                  <c:v>859.93432206528962</c:v>
                </c:pt>
                <c:pt idx="751">
                  <c:v>859.93432206528962</c:v>
                </c:pt>
                <c:pt idx="752">
                  <c:v>859.93432206528962</c:v>
                </c:pt>
                <c:pt idx="753">
                  <c:v>859.93432206528962</c:v>
                </c:pt>
                <c:pt idx="754">
                  <c:v>859.93432206528962</c:v>
                </c:pt>
                <c:pt idx="755">
                  <c:v>859.93432206528962</c:v>
                </c:pt>
                <c:pt idx="756">
                  <c:v>859.93432206528962</c:v>
                </c:pt>
                <c:pt idx="757">
                  <c:v>859.93432206528962</c:v>
                </c:pt>
                <c:pt idx="758">
                  <c:v>859.93432206528962</c:v>
                </c:pt>
                <c:pt idx="759">
                  <c:v>859.93432206528962</c:v>
                </c:pt>
                <c:pt idx="760">
                  <c:v>859.93432206528962</c:v>
                </c:pt>
                <c:pt idx="761">
                  <c:v>859.93432206528962</c:v>
                </c:pt>
                <c:pt idx="762">
                  <c:v>859.93432206528962</c:v>
                </c:pt>
                <c:pt idx="763">
                  <c:v>859.93432206528962</c:v>
                </c:pt>
                <c:pt idx="764">
                  <c:v>859.93432206528962</c:v>
                </c:pt>
                <c:pt idx="765">
                  <c:v>859.93432206528962</c:v>
                </c:pt>
                <c:pt idx="766">
                  <c:v>859.93432206528962</c:v>
                </c:pt>
                <c:pt idx="767">
                  <c:v>859.93432206528962</c:v>
                </c:pt>
                <c:pt idx="768">
                  <c:v>859.93432206528962</c:v>
                </c:pt>
                <c:pt idx="769">
                  <c:v>859.93432206528962</c:v>
                </c:pt>
                <c:pt idx="770">
                  <c:v>859.93432206528962</c:v>
                </c:pt>
                <c:pt idx="771">
                  <c:v>859.93432206528962</c:v>
                </c:pt>
                <c:pt idx="772">
                  <c:v>859.93432206528962</c:v>
                </c:pt>
                <c:pt idx="773">
                  <c:v>859.93432206528962</c:v>
                </c:pt>
                <c:pt idx="774">
                  <c:v>859.93432206528962</c:v>
                </c:pt>
                <c:pt idx="775">
                  <c:v>859.93432206528962</c:v>
                </c:pt>
                <c:pt idx="776">
                  <c:v>859.93432206528962</c:v>
                </c:pt>
                <c:pt idx="777">
                  <c:v>859.93432206528962</c:v>
                </c:pt>
                <c:pt idx="778">
                  <c:v>859.93432206528962</c:v>
                </c:pt>
                <c:pt idx="779">
                  <c:v>859.93432206528962</c:v>
                </c:pt>
                <c:pt idx="780">
                  <c:v>859.93432206528962</c:v>
                </c:pt>
                <c:pt idx="781">
                  <c:v>859.93432206528962</c:v>
                </c:pt>
                <c:pt idx="782">
                  <c:v>859.93432206528962</c:v>
                </c:pt>
                <c:pt idx="783">
                  <c:v>859.93432206528962</c:v>
                </c:pt>
                <c:pt idx="784">
                  <c:v>859.93432206528962</c:v>
                </c:pt>
                <c:pt idx="785">
                  <c:v>859.93432206528962</c:v>
                </c:pt>
                <c:pt idx="786">
                  <c:v>859.93432206528962</c:v>
                </c:pt>
                <c:pt idx="787">
                  <c:v>859.93432206528962</c:v>
                </c:pt>
                <c:pt idx="788">
                  <c:v>859.93432206528962</c:v>
                </c:pt>
                <c:pt idx="789">
                  <c:v>859.93432206528962</c:v>
                </c:pt>
                <c:pt idx="790">
                  <c:v>859.93432206528962</c:v>
                </c:pt>
                <c:pt idx="791">
                  <c:v>859.93432206528962</c:v>
                </c:pt>
                <c:pt idx="792">
                  <c:v>859.93432206528962</c:v>
                </c:pt>
                <c:pt idx="793">
                  <c:v>859.93432206528962</c:v>
                </c:pt>
                <c:pt idx="794">
                  <c:v>859.93432206528962</c:v>
                </c:pt>
                <c:pt idx="795">
                  <c:v>859.93432206528962</c:v>
                </c:pt>
                <c:pt idx="796">
                  <c:v>859.93432206528962</c:v>
                </c:pt>
                <c:pt idx="797">
                  <c:v>859.93432206528962</c:v>
                </c:pt>
                <c:pt idx="798">
                  <c:v>859.93432206528962</c:v>
                </c:pt>
                <c:pt idx="799">
                  <c:v>859.93432206528962</c:v>
                </c:pt>
                <c:pt idx="800">
                  <c:v>859.93432206528962</c:v>
                </c:pt>
                <c:pt idx="801">
                  <c:v>859.93432206528962</c:v>
                </c:pt>
                <c:pt idx="802">
                  <c:v>859.93432206528962</c:v>
                </c:pt>
                <c:pt idx="803">
                  <c:v>859.93432206528962</c:v>
                </c:pt>
                <c:pt idx="804">
                  <c:v>859.93432206528962</c:v>
                </c:pt>
                <c:pt idx="805">
                  <c:v>859.93432206528962</c:v>
                </c:pt>
                <c:pt idx="806">
                  <c:v>859.93432206528962</c:v>
                </c:pt>
                <c:pt idx="807">
                  <c:v>859.93432206528962</c:v>
                </c:pt>
                <c:pt idx="808">
                  <c:v>859.93432206528962</c:v>
                </c:pt>
                <c:pt idx="809">
                  <c:v>859.93432206528962</c:v>
                </c:pt>
                <c:pt idx="810">
                  <c:v>859.93432206528962</c:v>
                </c:pt>
                <c:pt idx="811">
                  <c:v>859.93432206528962</c:v>
                </c:pt>
                <c:pt idx="812">
                  <c:v>859.93432206528962</c:v>
                </c:pt>
                <c:pt idx="813">
                  <c:v>859.93432206528962</c:v>
                </c:pt>
                <c:pt idx="814">
                  <c:v>859.93432206528962</c:v>
                </c:pt>
                <c:pt idx="815">
                  <c:v>859.93432206528962</c:v>
                </c:pt>
                <c:pt idx="816">
                  <c:v>859.93432206528962</c:v>
                </c:pt>
                <c:pt idx="817">
                  <c:v>859.93432206528962</c:v>
                </c:pt>
                <c:pt idx="818">
                  <c:v>859.93432206528962</c:v>
                </c:pt>
                <c:pt idx="819">
                  <c:v>859.93432206528962</c:v>
                </c:pt>
                <c:pt idx="820">
                  <c:v>859.93432206528962</c:v>
                </c:pt>
                <c:pt idx="821">
                  <c:v>859.93432206528962</c:v>
                </c:pt>
                <c:pt idx="822">
                  <c:v>859.93432206528962</c:v>
                </c:pt>
                <c:pt idx="823">
                  <c:v>859.93432206528962</c:v>
                </c:pt>
                <c:pt idx="824">
                  <c:v>859.93432206528962</c:v>
                </c:pt>
                <c:pt idx="825">
                  <c:v>859.93432206528962</c:v>
                </c:pt>
                <c:pt idx="826">
                  <c:v>859.93432206528962</c:v>
                </c:pt>
                <c:pt idx="827">
                  <c:v>859.93432206528962</c:v>
                </c:pt>
                <c:pt idx="828">
                  <c:v>859.93432206528962</c:v>
                </c:pt>
                <c:pt idx="829">
                  <c:v>859.93432206528962</c:v>
                </c:pt>
                <c:pt idx="830">
                  <c:v>859.93432206528962</c:v>
                </c:pt>
                <c:pt idx="831">
                  <c:v>859.93432206528962</c:v>
                </c:pt>
                <c:pt idx="832">
                  <c:v>859.93432206528962</c:v>
                </c:pt>
                <c:pt idx="833">
                  <c:v>859.93432206528962</c:v>
                </c:pt>
                <c:pt idx="834">
                  <c:v>859.93432206528962</c:v>
                </c:pt>
                <c:pt idx="835">
                  <c:v>859.93432206528962</c:v>
                </c:pt>
                <c:pt idx="836">
                  <c:v>859.93432206528962</c:v>
                </c:pt>
                <c:pt idx="837">
                  <c:v>859.93432206528962</c:v>
                </c:pt>
                <c:pt idx="838">
                  <c:v>859.93432206528962</c:v>
                </c:pt>
                <c:pt idx="839">
                  <c:v>859.93432206528962</c:v>
                </c:pt>
                <c:pt idx="840">
                  <c:v>859.93432206528962</c:v>
                </c:pt>
                <c:pt idx="841">
                  <c:v>859.93432206528962</c:v>
                </c:pt>
                <c:pt idx="842">
                  <c:v>859.93432206528962</c:v>
                </c:pt>
                <c:pt idx="843">
                  <c:v>859.93432206528962</c:v>
                </c:pt>
                <c:pt idx="844">
                  <c:v>859.93432206528962</c:v>
                </c:pt>
                <c:pt idx="845">
                  <c:v>859.93432206528962</c:v>
                </c:pt>
                <c:pt idx="846">
                  <c:v>859.93432206528962</c:v>
                </c:pt>
                <c:pt idx="847">
                  <c:v>859.93432206528962</c:v>
                </c:pt>
                <c:pt idx="848">
                  <c:v>859.93432206528962</c:v>
                </c:pt>
                <c:pt idx="849">
                  <c:v>859.93432206528962</c:v>
                </c:pt>
                <c:pt idx="850">
                  <c:v>859.93432206528962</c:v>
                </c:pt>
                <c:pt idx="851">
                  <c:v>859.93432206528962</c:v>
                </c:pt>
                <c:pt idx="852">
                  <c:v>859.93432206528962</c:v>
                </c:pt>
                <c:pt idx="853">
                  <c:v>859.93432206528962</c:v>
                </c:pt>
                <c:pt idx="854">
                  <c:v>859.93432206528962</c:v>
                </c:pt>
                <c:pt idx="855">
                  <c:v>859.93432206528962</c:v>
                </c:pt>
                <c:pt idx="856">
                  <c:v>859.93432206528962</c:v>
                </c:pt>
                <c:pt idx="857">
                  <c:v>859.93432206528962</c:v>
                </c:pt>
                <c:pt idx="858">
                  <c:v>859.93432206528962</c:v>
                </c:pt>
                <c:pt idx="859">
                  <c:v>859.93432206528962</c:v>
                </c:pt>
                <c:pt idx="860">
                  <c:v>859.93432206528962</c:v>
                </c:pt>
                <c:pt idx="861">
                  <c:v>859.93432206528962</c:v>
                </c:pt>
                <c:pt idx="862">
                  <c:v>859.93432206528962</c:v>
                </c:pt>
                <c:pt idx="863">
                  <c:v>859.93432206528962</c:v>
                </c:pt>
                <c:pt idx="864">
                  <c:v>859.93432206528962</c:v>
                </c:pt>
                <c:pt idx="865">
                  <c:v>859.93432206528962</c:v>
                </c:pt>
                <c:pt idx="866">
                  <c:v>859.93432206528962</c:v>
                </c:pt>
                <c:pt idx="867">
                  <c:v>859.93432206528962</c:v>
                </c:pt>
                <c:pt idx="868">
                  <c:v>859.93432206528962</c:v>
                </c:pt>
                <c:pt idx="869">
                  <c:v>859.93432206528962</c:v>
                </c:pt>
                <c:pt idx="870">
                  <c:v>859.93432206528962</c:v>
                </c:pt>
                <c:pt idx="871">
                  <c:v>859.93432206528962</c:v>
                </c:pt>
                <c:pt idx="872">
                  <c:v>859.93432206528962</c:v>
                </c:pt>
                <c:pt idx="873">
                  <c:v>859.93432206528962</c:v>
                </c:pt>
                <c:pt idx="874">
                  <c:v>859.93432206528962</c:v>
                </c:pt>
                <c:pt idx="875">
                  <c:v>859.93432206528962</c:v>
                </c:pt>
                <c:pt idx="876">
                  <c:v>859.93432206528962</c:v>
                </c:pt>
                <c:pt idx="877">
                  <c:v>859.93432206528962</c:v>
                </c:pt>
                <c:pt idx="878">
                  <c:v>859.93432206528962</c:v>
                </c:pt>
                <c:pt idx="879">
                  <c:v>859.93432206528962</c:v>
                </c:pt>
                <c:pt idx="880">
                  <c:v>859.93432206528962</c:v>
                </c:pt>
                <c:pt idx="881">
                  <c:v>859.93432206528962</c:v>
                </c:pt>
                <c:pt idx="882">
                  <c:v>859.93432206528962</c:v>
                </c:pt>
                <c:pt idx="883">
                  <c:v>859.93432206528962</c:v>
                </c:pt>
                <c:pt idx="884">
                  <c:v>859.93432206528962</c:v>
                </c:pt>
                <c:pt idx="885">
                  <c:v>859.93432206528962</c:v>
                </c:pt>
                <c:pt idx="886">
                  <c:v>859.93432206528962</c:v>
                </c:pt>
                <c:pt idx="887">
                  <c:v>859.93432206528962</c:v>
                </c:pt>
                <c:pt idx="888">
                  <c:v>859.93432206528962</c:v>
                </c:pt>
                <c:pt idx="889">
                  <c:v>859.93432206528962</c:v>
                </c:pt>
                <c:pt idx="890">
                  <c:v>859.93432206528962</c:v>
                </c:pt>
                <c:pt idx="891">
                  <c:v>859.93432206528962</c:v>
                </c:pt>
                <c:pt idx="892">
                  <c:v>859.93432206528962</c:v>
                </c:pt>
                <c:pt idx="893">
                  <c:v>859.93432206528962</c:v>
                </c:pt>
                <c:pt idx="894">
                  <c:v>859.93432206528962</c:v>
                </c:pt>
                <c:pt idx="895">
                  <c:v>859.93432206528962</c:v>
                </c:pt>
                <c:pt idx="896">
                  <c:v>859.93432206528962</c:v>
                </c:pt>
                <c:pt idx="897">
                  <c:v>859.93432206528962</c:v>
                </c:pt>
                <c:pt idx="898">
                  <c:v>859.93432206528962</c:v>
                </c:pt>
                <c:pt idx="899">
                  <c:v>859.93432206528962</c:v>
                </c:pt>
                <c:pt idx="900">
                  <c:v>859.93432206528962</c:v>
                </c:pt>
                <c:pt idx="901">
                  <c:v>859.93432206528962</c:v>
                </c:pt>
                <c:pt idx="902">
                  <c:v>859.93432206528962</c:v>
                </c:pt>
                <c:pt idx="903">
                  <c:v>859.93432206528962</c:v>
                </c:pt>
                <c:pt idx="904">
                  <c:v>859.93432206528962</c:v>
                </c:pt>
                <c:pt idx="905">
                  <c:v>859.93432206528962</c:v>
                </c:pt>
                <c:pt idx="906">
                  <c:v>859.93432206528962</c:v>
                </c:pt>
                <c:pt idx="907">
                  <c:v>859.93432206528962</c:v>
                </c:pt>
                <c:pt idx="908">
                  <c:v>859.93432206528962</c:v>
                </c:pt>
                <c:pt idx="909">
                  <c:v>859.93432206528962</c:v>
                </c:pt>
                <c:pt idx="910">
                  <c:v>859.93432206528962</c:v>
                </c:pt>
                <c:pt idx="911">
                  <c:v>859.93432206528962</c:v>
                </c:pt>
                <c:pt idx="912">
                  <c:v>859.93432206528962</c:v>
                </c:pt>
                <c:pt idx="913">
                  <c:v>859.93432206528962</c:v>
                </c:pt>
                <c:pt idx="914">
                  <c:v>859.93432206528962</c:v>
                </c:pt>
                <c:pt idx="915">
                  <c:v>859.93432206528962</c:v>
                </c:pt>
                <c:pt idx="916">
                  <c:v>859.93432206528962</c:v>
                </c:pt>
                <c:pt idx="917">
                  <c:v>859.93432206528962</c:v>
                </c:pt>
                <c:pt idx="918">
                  <c:v>859.93432206528962</c:v>
                </c:pt>
                <c:pt idx="919">
                  <c:v>859.93432206528962</c:v>
                </c:pt>
                <c:pt idx="920">
                  <c:v>859.93432206528962</c:v>
                </c:pt>
                <c:pt idx="921">
                  <c:v>859.93432206528962</c:v>
                </c:pt>
                <c:pt idx="922">
                  <c:v>859.93432206528962</c:v>
                </c:pt>
                <c:pt idx="923">
                  <c:v>859.93432206528962</c:v>
                </c:pt>
                <c:pt idx="924">
                  <c:v>859.93432206528962</c:v>
                </c:pt>
                <c:pt idx="925">
                  <c:v>859.93432206528962</c:v>
                </c:pt>
                <c:pt idx="926">
                  <c:v>859.93432206528962</c:v>
                </c:pt>
                <c:pt idx="927">
                  <c:v>859.93432206528962</c:v>
                </c:pt>
                <c:pt idx="928">
                  <c:v>859.93432206528962</c:v>
                </c:pt>
                <c:pt idx="929">
                  <c:v>859.93432206528962</c:v>
                </c:pt>
                <c:pt idx="930">
                  <c:v>859.93432206528962</c:v>
                </c:pt>
                <c:pt idx="931">
                  <c:v>859.93432206528962</c:v>
                </c:pt>
                <c:pt idx="932">
                  <c:v>859.93432206528962</c:v>
                </c:pt>
                <c:pt idx="933">
                  <c:v>859.93432206528962</c:v>
                </c:pt>
                <c:pt idx="934">
                  <c:v>859.93432206528962</c:v>
                </c:pt>
                <c:pt idx="935">
                  <c:v>859.93432206528962</c:v>
                </c:pt>
                <c:pt idx="936">
                  <c:v>859.93432206528962</c:v>
                </c:pt>
                <c:pt idx="937">
                  <c:v>859.93432206528962</c:v>
                </c:pt>
                <c:pt idx="938">
                  <c:v>859.93432206528962</c:v>
                </c:pt>
                <c:pt idx="939">
                  <c:v>859.93432206528962</c:v>
                </c:pt>
                <c:pt idx="940">
                  <c:v>859.93432206528962</c:v>
                </c:pt>
                <c:pt idx="941">
                  <c:v>859.93432206528962</c:v>
                </c:pt>
                <c:pt idx="942">
                  <c:v>859.93432206528962</c:v>
                </c:pt>
                <c:pt idx="943">
                  <c:v>859.93432206528962</c:v>
                </c:pt>
                <c:pt idx="944">
                  <c:v>859.93432206528962</c:v>
                </c:pt>
                <c:pt idx="945">
                  <c:v>859.93432206528962</c:v>
                </c:pt>
                <c:pt idx="946">
                  <c:v>859.93432206528962</c:v>
                </c:pt>
                <c:pt idx="947">
                  <c:v>859.93432206528962</c:v>
                </c:pt>
                <c:pt idx="948">
                  <c:v>859.93432206528962</c:v>
                </c:pt>
                <c:pt idx="949">
                  <c:v>859.93432206528962</c:v>
                </c:pt>
                <c:pt idx="950">
                  <c:v>859.93432206528962</c:v>
                </c:pt>
                <c:pt idx="951">
                  <c:v>859.93432206528962</c:v>
                </c:pt>
                <c:pt idx="952">
                  <c:v>859.93432206528962</c:v>
                </c:pt>
                <c:pt idx="953">
                  <c:v>859.93432206528962</c:v>
                </c:pt>
                <c:pt idx="954">
                  <c:v>859.93432206528962</c:v>
                </c:pt>
                <c:pt idx="955">
                  <c:v>859.93432206528962</c:v>
                </c:pt>
                <c:pt idx="956">
                  <c:v>859.93432206528962</c:v>
                </c:pt>
                <c:pt idx="957">
                  <c:v>859.93432206528962</c:v>
                </c:pt>
                <c:pt idx="958">
                  <c:v>859.93432206528962</c:v>
                </c:pt>
                <c:pt idx="959">
                  <c:v>859.93432206528962</c:v>
                </c:pt>
                <c:pt idx="960">
                  <c:v>859.93432206528962</c:v>
                </c:pt>
                <c:pt idx="961">
                  <c:v>859.93432206528962</c:v>
                </c:pt>
                <c:pt idx="962">
                  <c:v>859.93432206528962</c:v>
                </c:pt>
                <c:pt idx="963">
                  <c:v>859.93432206528962</c:v>
                </c:pt>
                <c:pt idx="964">
                  <c:v>859.93432206528962</c:v>
                </c:pt>
                <c:pt idx="965">
                  <c:v>859.93432206528962</c:v>
                </c:pt>
                <c:pt idx="966">
                  <c:v>859.93432206528962</c:v>
                </c:pt>
                <c:pt idx="967">
                  <c:v>859.93432206528962</c:v>
                </c:pt>
                <c:pt idx="968">
                  <c:v>859.93432206528962</c:v>
                </c:pt>
                <c:pt idx="969">
                  <c:v>859.93432206528962</c:v>
                </c:pt>
                <c:pt idx="970">
                  <c:v>859.93432206528962</c:v>
                </c:pt>
                <c:pt idx="971">
                  <c:v>859.93432206528962</c:v>
                </c:pt>
                <c:pt idx="972">
                  <c:v>859.93432206528962</c:v>
                </c:pt>
                <c:pt idx="973">
                  <c:v>859.93432206528962</c:v>
                </c:pt>
                <c:pt idx="974">
                  <c:v>859.93432206528962</c:v>
                </c:pt>
                <c:pt idx="975">
                  <c:v>859.93432206528962</c:v>
                </c:pt>
                <c:pt idx="976">
                  <c:v>859.93432206528962</c:v>
                </c:pt>
                <c:pt idx="977">
                  <c:v>859.93432206528962</c:v>
                </c:pt>
                <c:pt idx="978">
                  <c:v>859.93432206528962</c:v>
                </c:pt>
                <c:pt idx="979">
                  <c:v>859.93432206528962</c:v>
                </c:pt>
                <c:pt idx="980">
                  <c:v>859.93432206528962</c:v>
                </c:pt>
                <c:pt idx="981">
                  <c:v>859.93432206528962</c:v>
                </c:pt>
                <c:pt idx="982">
                  <c:v>859.93432206528962</c:v>
                </c:pt>
                <c:pt idx="983">
                  <c:v>859.93432206528962</c:v>
                </c:pt>
                <c:pt idx="984">
                  <c:v>859.93432206528962</c:v>
                </c:pt>
                <c:pt idx="985">
                  <c:v>859.93432206528962</c:v>
                </c:pt>
                <c:pt idx="986">
                  <c:v>859.93432206528962</c:v>
                </c:pt>
                <c:pt idx="987">
                  <c:v>859.93432206528962</c:v>
                </c:pt>
                <c:pt idx="988">
                  <c:v>859.93432206528962</c:v>
                </c:pt>
                <c:pt idx="989">
                  <c:v>859.93432206528962</c:v>
                </c:pt>
                <c:pt idx="990">
                  <c:v>859.93432206528962</c:v>
                </c:pt>
                <c:pt idx="991">
                  <c:v>859.93432206528962</c:v>
                </c:pt>
                <c:pt idx="992">
                  <c:v>859.93432206528962</c:v>
                </c:pt>
                <c:pt idx="993">
                  <c:v>859.93432206528962</c:v>
                </c:pt>
                <c:pt idx="994">
                  <c:v>859.93432206528962</c:v>
                </c:pt>
                <c:pt idx="995">
                  <c:v>859.93432206528962</c:v>
                </c:pt>
                <c:pt idx="996">
                  <c:v>859.93432206528962</c:v>
                </c:pt>
                <c:pt idx="997">
                  <c:v>859.93432206528962</c:v>
                </c:pt>
                <c:pt idx="998">
                  <c:v>859.93432206528962</c:v>
                </c:pt>
                <c:pt idx="999">
                  <c:v>859.93432206528962</c:v>
                </c:pt>
                <c:pt idx="1000">
                  <c:v>859.93432206528962</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4.5999999999999996</c:v>
                </c:pt>
                <c:pt idx="1">
                  <c:v>4.6099999999999994</c:v>
                </c:pt>
                <c:pt idx="2">
                  <c:v>4.6199999999999992</c:v>
                </c:pt>
                <c:pt idx="3">
                  <c:v>4.629999999999999</c:v>
                </c:pt>
                <c:pt idx="4">
                  <c:v>4.6399999999999988</c:v>
                </c:pt>
                <c:pt idx="5">
                  <c:v>4.6499999999999986</c:v>
                </c:pt>
                <c:pt idx="6">
                  <c:v>4.6599999999999984</c:v>
                </c:pt>
                <c:pt idx="7">
                  <c:v>4.6699999999999982</c:v>
                </c:pt>
                <c:pt idx="8">
                  <c:v>4.6799999999999979</c:v>
                </c:pt>
                <c:pt idx="9">
                  <c:v>4.6899999999999977</c:v>
                </c:pt>
                <c:pt idx="10">
                  <c:v>4.6999999999999975</c:v>
                </c:pt>
                <c:pt idx="11">
                  <c:v>4.7099999999999973</c:v>
                </c:pt>
                <c:pt idx="12">
                  <c:v>4.7199999999999971</c:v>
                </c:pt>
                <c:pt idx="13">
                  <c:v>4.7299999999999969</c:v>
                </c:pt>
                <c:pt idx="14">
                  <c:v>4.7399999999999967</c:v>
                </c:pt>
                <c:pt idx="15">
                  <c:v>4.7499999999999964</c:v>
                </c:pt>
                <c:pt idx="16">
                  <c:v>4.7599999999999962</c:v>
                </c:pt>
                <c:pt idx="17">
                  <c:v>4.769999999999996</c:v>
                </c:pt>
                <c:pt idx="18">
                  <c:v>4.7799999999999958</c:v>
                </c:pt>
                <c:pt idx="19">
                  <c:v>4.7899999999999956</c:v>
                </c:pt>
                <c:pt idx="20">
                  <c:v>4.7999999999999954</c:v>
                </c:pt>
                <c:pt idx="21">
                  <c:v>4.8099999999999952</c:v>
                </c:pt>
                <c:pt idx="22">
                  <c:v>4.819999999999995</c:v>
                </c:pt>
                <c:pt idx="23">
                  <c:v>4.8299999999999947</c:v>
                </c:pt>
                <c:pt idx="24">
                  <c:v>4.8399999999999945</c:v>
                </c:pt>
                <c:pt idx="25">
                  <c:v>4.8499999999999943</c:v>
                </c:pt>
                <c:pt idx="26">
                  <c:v>4.8599999999999941</c:v>
                </c:pt>
                <c:pt idx="27">
                  <c:v>4.8699999999999939</c:v>
                </c:pt>
                <c:pt idx="28">
                  <c:v>4.8799999999999937</c:v>
                </c:pt>
                <c:pt idx="29">
                  <c:v>4.8899999999999935</c:v>
                </c:pt>
                <c:pt idx="30">
                  <c:v>4.8999999999999932</c:v>
                </c:pt>
                <c:pt idx="31">
                  <c:v>4.909999999999993</c:v>
                </c:pt>
                <c:pt idx="32">
                  <c:v>4.9199999999999928</c:v>
                </c:pt>
                <c:pt idx="33">
                  <c:v>4.9299999999999926</c:v>
                </c:pt>
                <c:pt idx="34">
                  <c:v>4.9399999999999924</c:v>
                </c:pt>
                <c:pt idx="35">
                  <c:v>4.9499999999999922</c:v>
                </c:pt>
                <c:pt idx="36">
                  <c:v>4.959999999999992</c:v>
                </c:pt>
                <c:pt idx="37">
                  <c:v>4.9699999999999918</c:v>
                </c:pt>
                <c:pt idx="38">
                  <c:v>4.9799999999999915</c:v>
                </c:pt>
                <c:pt idx="39">
                  <c:v>4.9899999999999913</c:v>
                </c:pt>
                <c:pt idx="40">
                  <c:v>4.9999999999999911</c:v>
                </c:pt>
                <c:pt idx="41">
                  <c:v>5.0099999999999909</c:v>
                </c:pt>
                <c:pt idx="42">
                  <c:v>5.0199999999999907</c:v>
                </c:pt>
                <c:pt idx="43">
                  <c:v>5.0299999999999905</c:v>
                </c:pt>
                <c:pt idx="44">
                  <c:v>5.0399999999999903</c:v>
                </c:pt>
                <c:pt idx="45">
                  <c:v>5.0499999999999901</c:v>
                </c:pt>
                <c:pt idx="46">
                  <c:v>5.0599999999999898</c:v>
                </c:pt>
                <c:pt idx="47">
                  <c:v>5.0699999999999896</c:v>
                </c:pt>
                <c:pt idx="48">
                  <c:v>5.0799999999999894</c:v>
                </c:pt>
                <c:pt idx="49">
                  <c:v>5.0899999999999892</c:v>
                </c:pt>
                <c:pt idx="50">
                  <c:v>5.099999999999989</c:v>
                </c:pt>
                <c:pt idx="51">
                  <c:v>5.1099999999999888</c:v>
                </c:pt>
                <c:pt idx="52">
                  <c:v>5.1199999999999886</c:v>
                </c:pt>
                <c:pt idx="53">
                  <c:v>5.1299999999999883</c:v>
                </c:pt>
                <c:pt idx="54">
                  <c:v>5.1399999999999881</c:v>
                </c:pt>
                <c:pt idx="55">
                  <c:v>5.1499999999999879</c:v>
                </c:pt>
                <c:pt idx="56">
                  <c:v>5.1599999999999877</c:v>
                </c:pt>
                <c:pt idx="57">
                  <c:v>5.1699999999999875</c:v>
                </c:pt>
                <c:pt idx="58">
                  <c:v>5.1799999999999873</c:v>
                </c:pt>
                <c:pt idx="59">
                  <c:v>5.1899999999999871</c:v>
                </c:pt>
                <c:pt idx="60">
                  <c:v>5.1999999999999869</c:v>
                </c:pt>
                <c:pt idx="61">
                  <c:v>5.2099999999999866</c:v>
                </c:pt>
                <c:pt idx="62">
                  <c:v>5.2199999999999864</c:v>
                </c:pt>
                <c:pt idx="63">
                  <c:v>5.2299999999999862</c:v>
                </c:pt>
                <c:pt idx="64">
                  <c:v>5.239999999999986</c:v>
                </c:pt>
                <c:pt idx="65">
                  <c:v>5.2499999999999858</c:v>
                </c:pt>
                <c:pt idx="66">
                  <c:v>5.2599999999999856</c:v>
                </c:pt>
                <c:pt idx="67">
                  <c:v>5.2699999999999854</c:v>
                </c:pt>
                <c:pt idx="68">
                  <c:v>5.2799999999999851</c:v>
                </c:pt>
                <c:pt idx="69">
                  <c:v>5.2899999999999849</c:v>
                </c:pt>
                <c:pt idx="70">
                  <c:v>5.2999999999999847</c:v>
                </c:pt>
                <c:pt idx="71">
                  <c:v>5.3099999999999845</c:v>
                </c:pt>
                <c:pt idx="72">
                  <c:v>5.3199999999999843</c:v>
                </c:pt>
                <c:pt idx="73">
                  <c:v>5.3299999999999841</c:v>
                </c:pt>
                <c:pt idx="74">
                  <c:v>5.3399999999999839</c:v>
                </c:pt>
                <c:pt idx="75">
                  <c:v>5.3499999999999837</c:v>
                </c:pt>
                <c:pt idx="76">
                  <c:v>5.3599999999999834</c:v>
                </c:pt>
                <c:pt idx="77">
                  <c:v>5.3699999999999832</c:v>
                </c:pt>
                <c:pt idx="78">
                  <c:v>5.379999999999983</c:v>
                </c:pt>
                <c:pt idx="79">
                  <c:v>5.3899999999999828</c:v>
                </c:pt>
                <c:pt idx="80">
                  <c:v>5.3999999999999826</c:v>
                </c:pt>
                <c:pt idx="81">
                  <c:v>5.4099999999999824</c:v>
                </c:pt>
                <c:pt idx="82">
                  <c:v>5.4199999999999822</c:v>
                </c:pt>
                <c:pt idx="83">
                  <c:v>5.429999999999982</c:v>
                </c:pt>
                <c:pt idx="84">
                  <c:v>5.4399999999999817</c:v>
                </c:pt>
                <c:pt idx="85">
                  <c:v>5.4499999999999815</c:v>
                </c:pt>
                <c:pt idx="86">
                  <c:v>5.4599999999999813</c:v>
                </c:pt>
                <c:pt idx="87">
                  <c:v>5.4699999999999811</c:v>
                </c:pt>
                <c:pt idx="88">
                  <c:v>5.4799999999999809</c:v>
                </c:pt>
                <c:pt idx="89">
                  <c:v>5.4899999999999807</c:v>
                </c:pt>
                <c:pt idx="90">
                  <c:v>5.4999999999999805</c:v>
                </c:pt>
                <c:pt idx="91">
                  <c:v>5.5099999999999802</c:v>
                </c:pt>
                <c:pt idx="92">
                  <c:v>5.51999999999998</c:v>
                </c:pt>
                <c:pt idx="93">
                  <c:v>5.5299999999999798</c:v>
                </c:pt>
                <c:pt idx="94">
                  <c:v>5.5399999999999796</c:v>
                </c:pt>
                <c:pt idx="95">
                  <c:v>5.5499999999999794</c:v>
                </c:pt>
                <c:pt idx="96">
                  <c:v>5.5599999999999792</c:v>
                </c:pt>
                <c:pt idx="97">
                  <c:v>5.569999999999979</c:v>
                </c:pt>
                <c:pt idx="98">
                  <c:v>5.5799999999999788</c:v>
                </c:pt>
                <c:pt idx="99">
                  <c:v>5.5899999999999785</c:v>
                </c:pt>
                <c:pt idx="100">
                  <c:v>5.5999999999999783</c:v>
                </c:pt>
                <c:pt idx="101">
                  <c:v>5.6099999999999781</c:v>
                </c:pt>
                <c:pt idx="102">
                  <c:v>5.6199999999999779</c:v>
                </c:pt>
                <c:pt idx="103">
                  <c:v>5.6299999999999777</c:v>
                </c:pt>
                <c:pt idx="104">
                  <c:v>5.6399999999999775</c:v>
                </c:pt>
                <c:pt idx="105">
                  <c:v>5.6499999999999773</c:v>
                </c:pt>
                <c:pt idx="106">
                  <c:v>5.659999999999977</c:v>
                </c:pt>
                <c:pt idx="107">
                  <c:v>5.6699999999999768</c:v>
                </c:pt>
                <c:pt idx="108">
                  <c:v>5.6799999999999766</c:v>
                </c:pt>
                <c:pt idx="109">
                  <c:v>5.6899999999999764</c:v>
                </c:pt>
                <c:pt idx="110">
                  <c:v>5.6999999999999762</c:v>
                </c:pt>
                <c:pt idx="111">
                  <c:v>5.709999999999976</c:v>
                </c:pt>
                <c:pt idx="112">
                  <c:v>5.7199999999999758</c:v>
                </c:pt>
                <c:pt idx="113">
                  <c:v>5.7299999999999756</c:v>
                </c:pt>
                <c:pt idx="114">
                  <c:v>5.7399999999999753</c:v>
                </c:pt>
                <c:pt idx="115">
                  <c:v>5.7499999999999751</c:v>
                </c:pt>
                <c:pt idx="116">
                  <c:v>5.7599999999999749</c:v>
                </c:pt>
                <c:pt idx="117">
                  <c:v>5.7699999999999747</c:v>
                </c:pt>
                <c:pt idx="118">
                  <c:v>5.7799999999999745</c:v>
                </c:pt>
                <c:pt idx="119">
                  <c:v>5.7899999999999743</c:v>
                </c:pt>
                <c:pt idx="120">
                  <c:v>5.7999999999999741</c:v>
                </c:pt>
                <c:pt idx="121">
                  <c:v>5.8099999999999739</c:v>
                </c:pt>
                <c:pt idx="122">
                  <c:v>5.8199999999999736</c:v>
                </c:pt>
                <c:pt idx="123">
                  <c:v>5.8299999999999734</c:v>
                </c:pt>
                <c:pt idx="124">
                  <c:v>5.8399999999999732</c:v>
                </c:pt>
                <c:pt idx="125">
                  <c:v>5.849999999999973</c:v>
                </c:pt>
                <c:pt idx="126">
                  <c:v>5.8599999999999728</c:v>
                </c:pt>
                <c:pt idx="127">
                  <c:v>5.8699999999999726</c:v>
                </c:pt>
                <c:pt idx="128">
                  <c:v>5.8799999999999724</c:v>
                </c:pt>
                <c:pt idx="129">
                  <c:v>5.8899999999999721</c:v>
                </c:pt>
                <c:pt idx="130">
                  <c:v>5.8999999999999719</c:v>
                </c:pt>
                <c:pt idx="131">
                  <c:v>5.9099999999999717</c:v>
                </c:pt>
                <c:pt idx="132">
                  <c:v>5.9199999999999715</c:v>
                </c:pt>
                <c:pt idx="133">
                  <c:v>5.9299999999999713</c:v>
                </c:pt>
                <c:pt idx="134">
                  <c:v>5.9399999999999711</c:v>
                </c:pt>
                <c:pt idx="135">
                  <c:v>5.9499999999999709</c:v>
                </c:pt>
                <c:pt idx="136">
                  <c:v>5.9599999999999707</c:v>
                </c:pt>
                <c:pt idx="137">
                  <c:v>5.9699999999999704</c:v>
                </c:pt>
                <c:pt idx="138">
                  <c:v>5.9799999999999702</c:v>
                </c:pt>
                <c:pt idx="139">
                  <c:v>5.98999999999997</c:v>
                </c:pt>
                <c:pt idx="140">
                  <c:v>5.9999999999999698</c:v>
                </c:pt>
                <c:pt idx="141">
                  <c:v>6.0099999999999696</c:v>
                </c:pt>
                <c:pt idx="142">
                  <c:v>6.0199999999999694</c:v>
                </c:pt>
                <c:pt idx="143">
                  <c:v>6.0299999999999692</c:v>
                </c:pt>
                <c:pt idx="144">
                  <c:v>6.0399999999999689</c:v>
                </c:pt>
                <c:pt idx="145">
                  <c:v>6.0499999999999687</c:v>
                </c:pt>
                <c:pt idx="146">
                  <c:v>6.0599999999999685</c:v>
                </c:pt>
                <c:pt idx="147">
                  <c:v>6.0699999999999683</c:v>
                </c:pt>
                <c:pt idx="148">
                  <c:v>6.0799999999999681</c:v>
                </c:pt>
                <c:pt idx="149">
                  <c:v>6.0899999999999679</c:v>
                </c:pt>
                <c:pt idx="150">
                  <c:v>6.0999999999999677</c:v>
                </c:pt>
                <c:pt idx="151">
                  <c:v>6.1099999999999675</c:v>
                </c:pt>
                <c:pt idx="152">
                  <c:v>6.1199999999999672</c:v>
                </c:pt>
                <c:pt idx="153">
                  <c:v>6.129999999999967</c:v>
                </c:pt>
                <c:pt idx="154">
                  <c:v>6.1399999999999668</c:v>
                </c:pt>
                <c:pt idx="155">
                  <c:v>6.1499999999999666</c:v>
                </c:pt>
                <c:pt idx="156">
                  <c:v>6.1599999999999664</c:v>
                </c:pt>
                <c:pt idx="157">
                  <c:v>6.1699999999999662</c:v>
                </c:pt>
                <c:pt idx="158">
                  <c:v>6.179999999999966</c:v>
                </c:pt>
                <c:pt idx="159">
                  <c:v>6.1899999999999658</c:v>
                </c:pt>
                <c:pt idx="160">
                  <c:v>6.1999999999999655</c:v>
                </c:pt>
                <c:pt idx="161">
                  <c:v>6.2099999999999653</c:v>
                </c:pt>
                <c:pt idx="162">
                  <c:v>6.2199999999999651</c:v>
                </c:pt>
                <c:pt idx="163">
                  <c:v>6.2299999999999649</c:v>
                </c:pt>
                <c:pt idx="164">
                  <c:v>6.2399999999999647</c:v>
                </c:pt>
                <c:pt idx="165">
                  <c:v>6.2499999999999645</c:v>
                </c:pt>
                <c:pt idx="166">
                  <c:v>6.2599999999999643</c:v>
                </c:pt>
                <c:pt idx="167">
                  <c:v>6.269999999999964</c:v>
                </c:pt>
                <c:pt idx="168">
                  <c:v>6.2799999999999638</c:v>
                </c:pt>
                <c:pt idx="169">
                  <c:v>6.2899999999999636</c:v>
                </c:pt>
                <c:pt idx="170">
                  <c:v>6.2999999999999634</c:v>
                </c:pt>
                <c:pt idx="171">
                  <c:v>6.3099999999999632</c:v>
                </c:pt>
                <c:pt idx="172">
                  <c:v>6.319999999999963</c:v>
                </c:pt>
                <c:pt idx="173">
                  <c:v>6.3299999999999628</c:v>
                </c:pt>
                <c:pt idx="174">
                  <c:v>6.3399999999999626</c:v>
                </c:pt>
                <c:pt idx="175">
                  <c:v>6.3499999999999623</c:v>
                </c:pt>
                <c:pt idx="176">
                  <c:v>6.3599999999999621</c:v>
                </c:pt>
                <c:pt idx="177">
                  <c:v>6.3699999999999619</c:v>
                </c:pt>
                <c:pt idx="178">
                  <c:v>6.3799999999999617</c:v>
                </c:pt>
                <c:pt idx="179">
                  <c:v>6.3899999999999615</c:v>
                </c:pt>
                <c:pt idx="180">
                  <c:v>6.3999999999999613</c:v>
                </c:pt>
                <c:pt idx="181">
                  <c:v>6.4099999999999611</c:v>
                </c:pt>
                <c:pt idx="182">
                  <c:v>6.4199999999999608</c:v>
                </c:pt>
                <c:pt idx="183">
                  <c:v>6.4299999999999606</c:v>
                </c:pt>
                <c:pt idx="184">
                  <c:v>6.4399999999999604</c:v>
                </c:pt>
                <c:pt idx="185">
                  <c:v>6.4499999999999602</c:v>
                </c:pt>
                <c:pt idx="186">
                  <c:v>6.45999999999996</c:v>
                </c:pt>
                <c:pt idx="187">
                  <c:v>6.4699999999999598</c:v>
                </c:pt>
                <c:pt idx="188">
                  <c:v>6.4799999999999596</c:v>
                </c:pt>
                <c:pt idx="189">
                  <c:v>6.4899999999999594</c:v>
                </c:pt>
                <c:pt idx="190">
                  <c:v>6.4999999999999591</c:v>
                </c:pt>
                <c:pt idx="191">
                  <c:v>6.5099999999999589</c:v>
                </c:pt>
                <c:pt idx="192">
                  <c:v>6.5199999999999587</c:v>
                </c:pt>
                <c:pt idx="193">
                  <c:v>6.5299999999999585</c:v>
                </c:pt>
                <c:pt idx="194">
                  <c:v>6.5399999999999583</c:v>
                </c:pt>
                <c:pt idx="195">
                  <c:v>6.5499999999999581</c:v>
                </c:pt>
                <c:pt idx="196">
                  <c:v>6.5599999999999579</c:v>
                </c:pt>
                <c:pt idx="197">
                  <c:v>6.5699999999999577</c:v>
                </c:pt>
                <c:pt idx="198">
                  <c:v>6.5799999999999574</c:v>
                </c:pt>
                <c:pt idx="199">
                  <c:v>6.5899999999999572</c:v>
                </c:pt>
                <c:pt idx="200">
                  <c:v>6.599999999999957</c:v>
                </c:pt>
                <c:pt idx="201">
                  <c:v>6.6999999999999567</c:v>
                </c:pt>
                <c:pt idx="202">
                  <c:v>6.7999999999999563</c:v>
                </c:pt>
                <c:pt idx="203">
                  <c:v>6.8999999999999559</c:v>
                </c:pt>
                <c:pt idx="204">
                  <c:v>6.9999999999999556</c:v>
                </c:pt>
                <c:pt idx="205">
                  <c:v>7.0999999999999552</c:v>
                </c:pt>
                <c:pt idx="206">
                  <c:v>7.1999999999999549</c:v>
                </c:pt>
                <c:pt idx="207">
                  <c:v>7.2999999999999545</c:v>
                </c:pt>
                <c:pt idx="208">
                  <c:v>7.3999999999999542</c:v>
                </c:pt>
                <c:pt idx="209">
                  <c:v>7.4999999999999538</c:v>
                </c:pt>
                <c:pt idx="210">
                  <c:v>7.5999999999999535</c:v>
                </c:pt>
                <c:pt idx="211">
                  <c:v>7.6999999999999531</c:v>
                </c:pt>
                <c:pt idx="212">
                  <c:v>7.7999999999999527</c:v>
                </c:pt>
                <c:pt idx="213">
                  <c:v>7.8999999999999524</c:v>
                </c:pt>
                <c:pt idx="214">
                  <c:v>7.999999999999952</c:v>
                </c:pt>
                <c:pt idx="215">
                  <c:v>8.0999999999999517</c:v>
                </c:pt>
                <c:pt idx="216">
                  <c:v>8.1999999999999513</c:v>
                </c:pt>
                <c:pt idx="217">
                  <c:v>8.299999999999951</c:v>
                </c:pt>
                <c:pt idx="218">
                  <c:v>8.3999999999999506</c:v>
                </c:pt>
                <c:pt idx="219">
                  <c:v>8.4999999999999503</c:v>
                </c:pt>
                <c:pt idx="220">
                  <c:v>8.5999999999999499</c:v>
                </c:pt>
                <c:pt idx="221">
                  <c:v>8.6999999999999496</c:v>
                </c:pt>
                <c:pt idx="222">
                  <c:v>8.7999999999999492</c:v>
                </c:pt>
                <c:pt idx="223">
                  <c:v>8.8999999999999488</c:v>
                </c:pt>
                <c:pt idx="224">
                  <c:v>8.9999999999999485</c:v>
                </c:pt>
                <c:pt idx="225">
                  <c:v>9.0999999999999481</c:v>
                </c:pt>
                <c:pt idx="226">
                  <c:v>9.1999999999999478</c:v>
                </c:pt>
                <c:pt idx="227">
                  <c:v>9.2999999999999474</c:v>
                </c:pt>
                <c:pt idx="228">
                  <c:v>9.3999999999999471</c:v>
                </c:pt>
                <c:pt idx="229">
                  <c:v>9.4999999999999467</c:v>
                </c:pt>
                <c:pt idx="230">
                  <c:v>9.5999999999999464</c:v>
                </c:pt>
                <c:pt idx="231">
                  <c:v>9.699999999999946</c:v>
                </c:pt>
                <c:pt idx="232">
                  <c:v>9.7999999999999456</c:v>
                </c:pt>
                <c:pt idx="233">
                  <c:v>9.8999999999999453</c:v>
                </c:pt>
                <c:pt idx="234">
                  <c:v>9.9999999999999449</c:v>
                </c:pt>
                <c:pt idx="235">
                  <c:v>10.099999999999945</c:v>
                </c:pt>
                <c:pt idx="236">
                  <c:v>10.199999999999944</c:v>
                </c:pt>
                <c:pt idx="237">
                  <c:v>10.299999999999944</c:v>
                </c:pt>
                <c:pt idx="238">
                  <c:v>10.399999999999944</c:v>
                </c:pt>
                <c:pt idx="239">
                  <c:v>10.499999999999943</c:v>
                </c:pt>
                <c:pt idx="240">
                  <c:v>10.599999999999943</c:v>
                </c:pt>
                <c:pt idx="241">
                  <c:v>10.699999999999942</c:v>
                </c:pt>
                <c:pt idx="242">
                  <c:v>10.799999999999942</c:v>
                </c:pt>
                <c:pt idx="243">
                  <c:v>10.899999999999942</c:v>
                </c:pt>
                <c:pt idx="244">
                  <c:v>10.999999999999941</c:v>
                </c:pt>
                <c:pt idx="245">
                  <c:v>11.099999999999941</c:v>
                </c:pt>
                <c:pt idx="246">
                  <c:v>11.199999999999941</c:v>
                </c:pt>
                <c:pt idx="247">
                  <c:v>11.29999999999994</c:v>
                </c:pt>
                <c:pt idx="248">
                  <c:v>11.39999999999994</c:v>
                </c:pt>
                <c:pt idx="249">
                  <c:v>11.49999999999994</c:v>
                </c:pt>
                <c:pt idx="250">
                  <c:v>11.599999999999939</c:v>
                </c:pt>
                <c:pt idx="251">
                  <c:v>11.699999999999939</c:v>
                </c:pt>
                <c:pt idx="252">
                  <c:v>11.799999999999939</c:v>
                </c:pt>
                <c:pt idx="253">
                  <c:v>11.899999999999938</c:v>
                </c:pt>
                <c:pt idx="254">
                  <c:v>11.999999999999938</c:v>
                </c:pt>
                <c:pt idx="255">
                  <c:v>12.099999999999937</c:v>
                </c:pt>
                <c:pt idx="256">
                  <c:v>12.199999999999937</c:v>
                </c:pt>
                <c:pt idx="257">
                  <c:v>12.299999999999937</c:v>
                </c:pt>
                <c:pt idx="258">
                  <c:v>12.399999999999936</c:v>
                </c:pt>
                <c:pt idx="259">
                  <c:v>12.499999999999936</c:v>
                </c:pt>
                <c:pt idx="260">
                  <c:v>12.599999999999936</c:v>
                </c:pt>
                <c:pt idx="261">
                  <c:v>12.699999999999935</c:v>
                </c:pt>
                <c:pt idx="262">
                  <c:v>12.799999999999935</c:v>
                </c:pt>
                <c:pt idx="263">
                  <c:v>12.899999999999935</c:v>
                </c:pt>
                <c:pt idx="264">
                  <c:v>12.999999999999934</c:v>
                </c:pt>
                <c:pt idx="265">
                  <c:v>13.099999999999934</c:v>
                </c:pt>
                <c:pt idx="266">
                  <c:v>13.199999999999934</c:v>
                </c:pt>
                <c:pt idx="267">
                  <c:v>13.299999999999933</c:v>
                </c:pt>
                <c:pt idx="268">
                  <c:v>13.399999999999933</c:v>
                </c:pt>
                <c:pt idx="269">
                  <c:v>13.499999999999932</c:v>
                </c:pt>
                <c:pt idx="270">
                  <c:v>13.599999999999932</c:v>
                </c:pt>
                <c:pt idx="271">
                  <c:v>13.699999999999932</c:v>
                </c:pt>
                <c:pt idx="272">
                  <c:v>13.799999999999931</c:v>
                </c:pt>
                <c:pt idx="273">
                  <c:v>13.899999999999931</c:v>
                </c:pt>
                <c:pt idx="274">
                  <c:v>13.999999999999931</c:v>
                </c:pt>
                <c:pt idx="275">
                  <c:v>14.09999999999993</c:v>
                </c:pt>
                <c:pt idx="276">
                  <c:v>14.19999999999993</c:v>
                </c:pt>
                <c:pt idx="277">
                  <c:v>14.29999999999993</c:v>
                </c:pt>
                <c:pt idx="278">
                  <c:v>14.399999999999929</c:v>
                </c:pt>
                <c:pt idx="279">
                  <c:v>14.499999999999929</c:v>
                </c:pt>
                <c:pt idx="280">
                  <c:v>14.599999999999929</c:v>
                </c:pt>
                <c:pt idx="281">
                  <c:v>14.699999999999928</c:v>
                </c:pt>
                <c:pt idx="282">
                  <c:v>14.799999999999928</c:v>
                </c:pt>
                <c:pt idx="283">
                  <c:v>14.899999999999928</c:v>
                </c:pt>
                <c:pt idx="284">
                  <c:v>14.999999999999927</c:v>
                </c:pt>
                <c:pt idx="285">
                  <c:v>15.099999999999927</c:v>
                </c:pt>
                <c:pt idx="286">
                  <c:v>15.199999999999926</c:v>
                </c:pt>
                <c:pt idx="287">
                  <c:v>15.299999999999926</c:v>
                </c:pt>
                <c:pt idx="288">
                  <c:v>15.399999999999926</c:v>
                </c:pt>
                <c:pt idx="289">
                  <c:v>15.499999999999925</c:v>
                </c:pt>
                <c:pt idx="290">
                  <c:v>15.599999999999925</c:v>
                </c:pt>
                <c:pt idx="291">
                  <c:v>15.699999999999925</c:v>
                </c:pt>
                <c:pt idx="292">
                  <c:v>15.799999999999924</c:v>
                </c:pt>
                <c:pt idx="293">
                  <c:v>15.899999999999924</c:v>
                </c:pt>
                <c:pt idx="294">
                  <c:v>15.999999999999924</c:v>
                </c:pt>
                <c:pt idx="295">
                  <c:v>16.099999999999923</c:v>
                </c:pt>
                <c:pt idx="296">
                  <c:v>16.199999999999925</c:v>
                </c:pt>
                <c:pt idx="297">
                  <c:v>16.299999999999926</c:v>
                </c:pt>
                <c:pt idx="298">
                  <c:v>16.399999999999928</c:v>
                </c:pt>
                <c:pt idx="299">
                  <c:v>16.499999999999929</c:v>
                </c:pt>
                <c:pt idx="300">
                  <c:v>16.59999999999993</c:v>
                </c:pt>
                <c:pt idx="301">
                  <c:v>16.699999999999932</c:v>
                </c:pt>
                <c:pt idx="302">
                  <c:v>16.799999999999933</c:v>
                </c:pt>
                <c:pt idx="303">
                  <c:v>16.899999999999935</c:v>
                </c:pt>
                <c:pt idx="304">
                  <c:v>16.999999999999936</c:v>
                </c:pt>
                <c:pt idx="305">
                  <c:v>17.099999999999937</c:v>
                </c:pt>
                <c:pt idx="306">
                  <c:v>17.199999999999939</c:v>
                </c:pt>
                <c:pt idx="307">
                  <c:v>17.29999999999994</c:v>
                </c:pt>
                <c:pt idx="308">
                  <c:v>17.399999999999942</c:v>
                </c:pt>
                <c:pt idx="309">
                  <c:v>17.499999999999943</c:v>
                </c:pt>
                <c:pt idx="310">
                  <c:v>17.599999999999945</c:v>
                </c:pt>
                <c:pt idx="311">
                  <c:v>17.699999999999946</c:v>
                </c:pt>
                <c:pt idx="312">
                  <c:v>17.799999999999947</c:v>
                </c:pt>
                <c:pt idx="313">
                  <c:v>17.899999999999949</c:v>
                </c:pt>
                <c:pt idx="314">
                  <c:v>17.99999999999995</c:v>
                </c:pt>
                <c:pt idx="315">
                  <c:v>18.099999999999952</c:v>
                </c:pt>
                <c:pt idx="316">
                  <c:v>18.199999999999953</c:v>
                </c:pt>
                <c:pt idx="317">
                  <c:v>18.299999999999955</c:v>
                </c:pt>
                <c:pt idx="318">
                  <c:v>18.399999999999956</c:v>
                </c:pt>
                <c:pt idx="319">
                  <c:v>18.499999999999957</c:v>
                </c:pt>
                <c:pt idx="320">
                  <c:v>18.599999999999959</c:v>
                </c:pt>
                <c:pt idx="321">
                  <c:v>18.69999999999996</c:v>
                </c:pt>
                <c:pt idx="322">
                  <c:v>18.799999999999962</c:v>
                </c:pt>
                <c:pt idx="323">
                  <c:v>18.899999999999963</c:v>
                </c:pt>
                <c:pt idx="324">
                  <c:v>18.999999999999964</c:v>
                </c:pt>
                <c:pt idx="325">
                  <c:v>19.099999999999966</c:v>
                </c:pt>
                <c:pt idx="326">
                  <c:v>19.199999999999967</c:v>
                </c:pt>
                <c:pt idx="327">
                  <c:v>19.299999999999969</c:v>
                </c:pt>
                <c:pt idx="328">
                  <c:v>19.39999999999997</c:v>
                </c:pt>
                <c:pt idx="329">
                  <c:v>19.499999999999972</c:v>
                </c:pt>
                <c:pt idx="330">
                  <c:v>19.599999999999973</c:v>
                </c:pt>
                <c:pt idx="331">
                  <c:v>19.699999999999974</c:v>
                </c:pt>
                <c:pt idx="332">
                  <c:v>19.799999999999976</c:v>
                </c:pt>
                <c:pt idx="333">
                  <c:v>19.899999999999977</c:v>
                </c:pt>
                <c:pt idx="334">
                  <c:v>19.999999999999979</c:v>
                </c:pt>
                <c:pt idx="335">
                  <c:v>20.09999999999998</c:v>
                </c:pt>
                <c:pt idx="336">
                  <c:v>20.199999999999982</c:v>
                </c:pt>
                <c:pt idx="337">
                  <c:v>20.299999999999983</c:v>
                </c:pt>
                <c:pt idx="338">
                  <c:v>20.399999999999984</c:v>
                </c:pt>
                <c:pt idx="339">
                  <c:v>20.499999999999986</c:v>
                </c:pt>
                <c:pt idx="340">
                  <c:v>20.599999999999987</c:v>
                </c:pt>
                <c:pt idx="341">
                  <c:v>20.699999999999989</c:v>
                </c:pt>
                <c:pt idx="342">
                  <c:v>20.79999999999999</c:v>
                </c:pt>
                <c:pt idx="343">
                  <c:v>20.899999999999991</c:v>
                </c:pt>
                <c:pt idx="344">
                  <c:v>20.999999999999993</c:v>
                </c:pt>
                <c:pt idx="345">
                  <c:v>21.099999999999994</c:v>
                </c:pt>
                <c:pt idx="346">
                  <c:v>21.199999999999996</c:v>
                </c:pt>
                <c:pt idx="347">
                  <c:v>21.299999999999997</c:v>
                </c:pt>
                <c:pt idx="348">
                  <c:v>21.4</c:v>
                </c:pt>
                <c:pt idx="349">
                  <c:v>21.5</c:v>
                </c:pt>
                <c:pt idx="350">
                  <c:v>21.6</c:v>
                </c:pt>
                <c:pt idx="351">
                  <c:v>21.700000000000003</c:v>
                </c:pt>
                <c:pt idx="352">
                  <c:v>21.800000000000004</c:v>
                </c:pt>
                <c:pt idx="353">
                  <c:v>21.900000000000006</c:v>
                </c:pt>
                <c:pt idx="354">
                  <c:v>22.000000000000007</c:v>
                </c:pt>
                <c:pt idx="355">
                  <c:v>22.100000000000009</c:v>
                </c:pt>
                <c:pt idx="356">
                  <c:v>22.20000000000001</c:v>
                </c:pt>
                <c:pt idx="357">
                  <c:v>22.300000000000011</c:v>
                </c:pt>
                <c:pt idx="358">
                  <c:v>22.400000000000013</c:v>
                </c:pt>
                <c:pt idx="359">
                  <c:v>22.500000000000014</c:v>
                </c:pt>
                <c:pt idx="360">
                  <c:v>22.600000000000016</c:v>
                </c:pt>
                <c:pt idx="361">
                  <c:v>22.700000000000017</c:v>
                </c:pt>
                <c:pt idx="362">
                  <c:v>22.800000000000018</c:v>
                </c:pt>
                <c:pt idx="363">
                  <c:v>22.90000000000002</c:v>
                </c:pt>
                <c:pt idx="364">
                  <c:v>23.000000000000021</c:v>
                </c:pt>
                <c:pt idx="365">
                  <c:v>23.100000000000023</c:v>
                </c:pt>
                <c:pt idx="366">
                  <c:v>23.200000000000024</c:v>
                </c:pt>
                <c:pt idx="367">
                  <c:v>23.300000000000026</c:v>
                </c:pt>
                <c:pt idx="368">
                  <c:v>23.400000000000027</c:v>
                </c:pt>
                <c:pt idx="369">
                  <c:v>23.500000000000028</c:v>
                </c:pt>
                <c:pt idx="370">
                  <c:v>23.60000000000003</c:v>
                </c:pt>
                <c:pt idx="371">
                  <c:v>23.700000000000031</c:v>
                </c:pt>
                <c:pt idx="372">
                  <c:v>23.800000000000033</c:v>
                </c:pt>
                <c:pt idx="373">
                  <c:v>23.900000000000034</c:v>
                </c:pt>
                <c:pt idx="374">
                  <c:v>24.000000000000036</c:v>
                </c:pt>
                <c:pt idx="375">
                  <c:v>24.100000000000037</c:v>
                </c:pt>
                <c:pt idx="376">
                  <c:v>24.200000000000038</c:v>
                </c:pt>
                <c:pt idx="377">
                  <c:v>24.30000000000004</c:v>
                </c:pt>
                <c:pt idx="378">
                  <c:v>24.400000000000041</c:v>
                </c:pt>
                <c:pt idx="379">
                  <c:v>24.500000000000043</c:v>
                </c:pt>
                <c:pt idx="380">
                  <c:v>24.600000000000044</c:v>
                </c:pt>
                <c:pt idx="381">
                  <c:v>24.700000000000045</c:v>
                </c:pt>
                <c:pt idx="382">
                  <c:v>24.800000000000047</c:v>
                </c:pt>
                <c:pt idx="383">
                  <c:v>24.900000000000048</c:v>
                </c:pt>
                <c:pt idx="384">
                  <c:v>25.00000000000005</c:v>
                </c:pt>
                <c:pt idx="385">
                  <c:v>25.100000000000051</c:v>
                </c:pt>
                <c:pt idx="386">
                  <c:v>25.200000000000053</c:v>
                </c:pt>
                <c:pt idx="387">
                  <c:v>25.300000000000054</c:v>
                </c:pt>
                <c:pt idx="388">
                  <c:v>25.400000000000055</c:v>
                </c:pt>
                <c:pt idx="389">
                  <c:v>25.500000000000057</c:v>
                </c:pt>
                <c:pt idx="390">
                  <c:v>25.600000000000058</c:v>
                </c:pt>
                <c:pt idx="391">
                  <c:v>25.70000000000006</c:v>
                </c:pt>
                <c:pt idx="392">
                  <c:v>25.800000000000061</c:v>
                </c:pt>
                <c:pt idx="393">
                  <c:v>25.900000000000063</c:v>
                </c:pt>
                <c:pt idx="394">
                  <c:v>26.000000000000064</c:v>
                </c:pt>
                <c:pt idx="395">
                  <c:v>26.100000000000065</c:v>
                </c:pt>
                <c:pt idx="396">
                  <c:v>26.200000000000067</c:v>
                </c:pt>
                <c:pt idx="397">
                  <c:v>26.300000000000068</c:v>
                </c:pt>
                <c:pt idx="398">
                  <c:v>26.40000000000007</c:v>
                </c:pt>
                <c:pt idx="399">
                  <c:v>26.500000000000071</c:v>
                </c:pt>
                <c:pt idx="400">
                  <c:v>26.600000000000072</c:v>
                </c:pt>
                <c:pt idx="401">
                  <c:v>26.700000000000074</c:v>
                </c:pt>
                <c:pt idx="402">
                  <c:v>26.800000000000075</c:v>
                </c:pt>
                <c:pt idx="403">
                  <c:v>26.900000000000077</c:v>
                </c:pt>
                <c:pt idx="404">
                  <c:v>27.000000000000078</c:v>
                </c:pt>
                <c:pt idx="405">
                  <c:v>27.10000000000008</c:v>
                </c:pt>
                <c:pt idx="406">
                  <c:v>27.200000000000081</c:v>
                </c:pt>
                <c:pt idx="407">
                  <c:v>27.300000000000082</c:v>
                </c:pt>
                <c:pt idx="408">
                  <c:v>27.400000000000084</c:v>
                </c:pt>
                <c:pt idx="409">
                  <c:v>27.500000000000085</c:v>
                </c:pt>
                <c:pt idx="410">
                  <c:v>27.600000000000087</c:v>
                </c:pt>
                <c:pt idx="411">
                  <c:v>27.700000000000088</c:v>
                </c:pt>
                <c:pt idx="412">
                  <c:v>27.80000000000009</c:v>
                </c:pt>
                <c:pt idx="413">
                  <c:v>27.900000000000091</c:v>
                </c:pt>
                <c:pt idx="414">
                  <c:v>28.000000000000092</c:v>
                </c:pt>
                <c:pt idx="415">
                  <c:v>28.100000000000094</c:v>
                </c:pt>
                <c:pt idx="416">
                  <c:v>28.200000000000095</c:v>
                </c:pt>
                <c:pt idx="417">
                  <c:v>28.300000000000097</c:v>
                </c:pt>
                <c:pt idx="418">
                  <c:v>28.400000000000098</c:v>
                </c:pt>
                <c:pt idx="419">
                  <c:v>28.500000000000099</c:v>
                </c:pt>
                <c:pt idx="420">
                  <c:v>28.600000000000101</c:v>
                </c:pt>
                <c:pt idx="421">
                  <c:v>28.700000000000102</c:v>
                </c:pt>
                <c:pt idx="422">
                  <c:v>28.800000000000104</c:v>
                </c:pt>
                <c:pt idx="423">
                  <c:v>28.900000000000105</c:v>
                </c:pt>
                <c:pt idx="424">
                  <c:v>29.000000000000107</c:v>
                </c:pt>
                <c:pt idx="425">
                  <c:v>29.100000000000108</c:v>
                </c:pt>
                <c:pt idx="426">
                  <c:v>29.200000000000109</c:v>
                </c:pt>
                <c:pt idx="427">
                  <c:v>29.300000000000111</c:v>
                </c:pt>
                <c:pt idx="428">
                  <c:v>29.400000000000112</c:v>
                </c:pt>
                <c:pt idx="429">
                  <c:v>29.500000000000114</c:v>
                </c:pt>
                <c:pt idx="430">
                  <c:v>29.600000000000115</c:v>
                </c:pt>
                <c:pt idx="431">
                  <c:v>29.700000000000117</c:v>
                </c:pt>
                <c:pt idx="432">
                  <c:v>29.800000000000118</c:v>
                </c:pt>
                <c:pt idx="433">
                  <c:v>29.900000000000119</c:v>
                </c:pt>
                <c:pt idx="434">
                  <c:v>30.000000000000121</c:v>
                </c:pt>
                <c:pt idx="435">
                  <c:v>30.100000000000122</c:v>
                </c:pt>
                <c:pt idx="436">
                  <c:v>30.200000000000124</c:v>
                </c:pt>
                <c:pt idx="437">
                  <c:v>30.300000000000125</c:v>
                </c:pt>
                <c:pt idx="438">
                  <c:v>30.400000000000126</c:v>
                </c:pt>
                <c:pt idx="439">
                  <c:v>30.500000000000128</c:v>
                </c:pt>
                <c:pt idx="440">
                  <c:v>30.600000000000129</c:v>
                </c:pt>
                <c:pt idx="441">
                  <c:v>30.700000000000131</c:v>
                </c:pt>
                <c:pt idx="442">
                  <c:v>30.800000000000132</c:v>
                </c:pt>
                <c:pt idx="443">
                  <c:v>30.900000000000134</c:v>
                </c:pt>
                <c:pt idx="444">
                  <c:v>31.000000000000135</c:v>
                </c:pt>
                <c:pt idx="445">
                  <c:v>31.100000000000136</c:v>
                </c:pt>
                <c:pt idx="446">
                  <c:v>31.200000000000138</c:v>
                </c:pt>
                <c:pt idx="447">
                  <c:v>31.300000000000139</c:v>
                </c:pt>
                <c:pt idx="448">
                  <c:v>31.400000000000141</c:v>
                </c:pt>
                <c:pt idx="449">
                  <c:v>31.500000000000142</c:v>
                </c:pt>
                <c:pt idx="450">
                  <c:v>31.600000000000144</c:v>
                </c:pt>
                <c:pt idx="451">
                  <c:v>31.700000000000145</c:v>
                </c:pt>
                <c:pt idx="452">
                  <c:v>31.800000000000146</c:v>
                </c:pt>
                <c:pt idx="453">
                  <c:v>31.900000000000148</c:v>
                </c:pt>
                <c:pt idx="454">
                  <c:v>32.000000000000149</c:v>
                </c:pt>
                <c:pt idx="455">
                  <c:v>32.100000000000151</c:v>
                </c:pt>
                <c:pt idx="456">
                  <c:v>32.200000000000152</c:v>
                </c:pt>
                <c:pt idx="457">
                  <c:v>32.300000000000153</c:v>
                </c:pt>
                <c:pt idx="458">
                  <c:v>32.400000000000155</c:v>
                </c:pt>
                <c:pt idx="459">
                  <c:v>32.500000000000156</c:v>
                </c:pt>
                <c:pt idx="460">
                  <c:v>32.600000000000158</c:v>
                </c:pt>
                <c:pt idx="461">
                  <c:v>32.700000000000159</c:v>
                </c:pt>
                <c:pt idx="462">
                  <c:v>32.800000000000161</c:v>
                </c:pt>
                <c:pt idx="463">
                  <c:v>32.900000000000162</c:v>
                </c:pt>
                <c:pt idx="464">
                  <c:v>33.000000000000163</c:v>
                </c:pt>
                <c:pt idx="465">
                  <c:v>33.100000000000165</c:v>
                </c:pt>
                <c:pt idx="466">
                  <c:v>33.200000000000166</c:v>
                </c:pt>
                <c:pt idx="467">
                  <c:v>33.300000000000168</c:v>
                </c:pt>
                <c:pt idx="468">
                  <c:v>33.400000000000169</c:v>
                </c:pt>
                <c:pt idx="469">
                  <c:v>33.500000000000171</c:v>
                </c:pt>
                <c:pt idx="470">
                  <c:v>33.600000000000172</c:v>
                </c:pt>
                <c:pt idx="471">
                  <c:v>33.700000000000173</c:v>
                </c:pt>
                <c:pt idx="472">
                  <c:v>33.800000000000175</c:v>
                </c:pt>
                <c:pt idx="473">
                  <c:v>33.900000000000176</c:v>
                </c:pt>
                <c:pt idx="474">
                  <c:v>34.000000000000178</c:v>
                </c:pt>
                <c:pt idx="475">
                  <c:v>34.100000000000179</c:v>
                </c:pt>
                <c:pt idx="476">
                  <c:v>34.20000000000018</c:v>
                </c:pt>
                <c:pt idx="477">
                  <c:v>34.300000000000182</c:v>
                </c:pt>
                <c:pt idx="478">
                  <c:v>34.400000000000183</c:v>
                </c:pt>
                <c:pt idx="479">
                  <c:v>34.500000000000185</c:v>
                </c:pt>
                <c:pt idx="480">
                  <c:v>34.600000000000186</c:v>
                </c:pt>
                <c:pt idx="481">
                  <c:v>34.700000000000188</c:v>
                </c:pt>
                <c:pt idx="482">
                  <c:v>34.800000000000189</c:v>
                </c:pt>
                <c:pt idx="483">
                  <c:v>34.90000000000019</c:v>
                </c:pt>
                <c:pt idx="484">
                  <c:v>35.000000000000192</c:v>
                </c:pt>
                <c:pt idx="485">
                  <c:v>35.100000000000193</c:v>
                </c:pt>
                <c:pt idx="486">
                  <c:v>35.200000000000195</c:v>
                </c:pt>
                <c:pt idx="487">
                  <c:v>35.300000000000196</c:v>
                </c:pt>
                <c:pt idx="488">
                  <c:v>35.400000000000198</c:v>
                </c:pt>
                <c:pt idx="489">
                  <c:v>35.500000000000199</c:v>
                </c:pt>
                <c:pt idx="490">
                  <c:v>35.6000000000002</c:v>
                </c:pt>
                <c:pt idx="491">
                  <c:v>35.700000000000202</c:v>
                </c:pt>
                <c:pt idx="492">
                  <c:v>35.800000000000203</c:v>
                </c:pt>
                <c:pt idx="493">
                  <c:v>35.900000000000205</c:v>
                </c:pt>
                <c:pt idx="494">
                  <c:v>36.000000000000206</c:v>
                </c:pt>
                <c:pt idx="495">
                  <c:v>36.100000000000207</c:v>
                </c:pt>
                <c:pt idx="496">
                  <c:v>36.200000000000209</c:v>
                </c:pt>
                <c:pt idx="497">
                  <c:v>36.30000000000021</c:v>
                </c:pt>
                <c:pt idx="498">
                  <c:v>36.400000000000212</c:v>
                </c:pt>
                <c:pt idx="499">
                  <c:v>36.500000000000213</c:v>
                </c:pt>
                <c:pt idx="500">
                  <c:v>36.600000000000215</c:v>
                </c:pt>
                <c:pt idx="501">
                  <c:v>36.700000000000216</c:v>
                </c:pt>
                <c:pt idx="502">
                  <c:v>36.800000000000217</c:v>
                </c:pt>
                <c:pt idx="503">
                  <c:v>36.900000000000219</c:v>
                </c:pt>
                <c:pt idx="504">
                  <c:v>37.00000000000022</c:v>
                </c:pt>
                <c:pt idx="505">
                  <c:v>37.000100000000224</c:v>
                </c:pt>
                <c:pt idx="506">
                  <c:v>37.000200000000227</c:v>
                </c:pt>
                <c:pt idx="507">
                  <c:v>37.00030000000023</c:v>
                </c:pt>
                <c:pt idx="508">
                  <c:v>37.000400000000234</c:v>
                </c:pt>
                <c:pt idx="509">
                  <c:v>37.000500000000237</c:v>
                </c:pt>
                <c:pt idx="510">
                  <c:v>37.00060000000024</c:v>
                </c:pt>
                <c:pt idx="511">
                  <c:v>37.000700000000244</c:v>
                </c:pt>
                <c:pt idx="512">
                  <c:v>37.000800000000247</c:v>
                </c:pt>
                <c:pt idx="513">
                  <c:v>37.00090000000025</c:v>
                </c:pt>
                <c:pt idx="514">
                  <c:v>37.001000000000253</c:v>
                </c:pt>
                <c:pt idx="515">
                  <c:v>37.001100000000257</c:v>
                </c:pt>
                <c:pt idx="516">
                  <c:v>37.00120000000026</c:v>
                </c:pt>
                <c:pt idx="517">
                  <c:v>37.001300000000263</c:v>
                </c:pt>
                <c:pt idx="518">
                  <c:v>37.001400000000267</c:v>
                </c:pt>
                <c:pt idx="519">
                  <c:v>37.00150000000027</c:v>
                </c:pt>
                <c:pt idx="520">
                  <c:v>37.001600000000273</c:v>
                </c:pt>
                <c:pt idx="521">
                  <c:v>37.001700000000277</c:v>
                </c:pt>
                <c:pt idx="522">
                  <c:v>37.00180000000028</c:v>
                </c:pt>
                <c:pt idx="523">
                  <c:v>37.001900000000283</c:v>
                </c:pt>
                <c:pt idx="524">
                  <c:v>37.002000000000287</c:v>
                </c:pt>
                <c:pt idx="525">
                  <c:v>37.00210000000029</c:v>
                </c:pt>
                <c:pt idx="526">
                  <c:v>37.002200000000293</c:v>
                </c:pt>
                <c:pt idx="527">
                  <c:v>37.002300000000297</c:v>
                </c:pt>
                <c:pt idx="528">
                  <c:v>37.0024000000003</c:v>
                </c:pt>
                <c:pt idx="529">
                  <c:v>37.002500000000303</c:v>
                </c:pt>
                <c:pt idx="530">
                  <c:v>37.002600000000307</c:v>
                </c:pt>
                <c:pt idx="531">
                  <c:v>37.00270000000031</c:v>
                </c:pt>
                <c:pt idx="532">
                  <c:v>37.002800000000313</c:v>
                </c:pt>
                <c:pt idx="533">
                  <c:v>37.002900000000317</c:v>
                </c:pt>
                <c:pt idx="534">
                  <c:v>37.00300000000032</c:v>
                </c:pt>
                <c:pt idx="535">
                  <c:v>37.003100000000323</c:v>
                </c:pt>
                <c:pt idx="536">
                  <c:v>37.003200000000326</c:v>
                </c:pt>
                <c:pt idx="537">
                  <c:v>37.00330000000033</c:v>
                </c:pt>
                <c:pt idx="538">
                  <c:v>37.003400000000333</c:v>
                </c:pt>
                <c:pt idx="539">
                  <c:v>37.003500000000336</c:v>
                </c:pt>
                <c:pt idx="540">
                  <c:v>37.00360000000034</c:v>
                </c:pt>
                <c:pt idx="541">
                  <c:v>37.003700000000343</c:v>
                </c:pt>
                <c:pt idx="542">
                  <c:v>37.003800000000346</c:v>
                </c:pt>
                <c:pt idx="543">
                  <c:v>37.00390000000035</c:v>
                </c:pt>
                <c:pt idx="544">
                  <c:v>37.004000000000353</c:v>
                </c:pt>
                <c:pt idx="545">
                  <c:v>37.004100000000356</c:v>
                </c:pt>
                <c:pt idx="546">
                  <c:v>37.00420000000036</c:v>
                </c:pt>
                <c:pt idx="547">
                  <c:v>37.004300000000363</c:v>
                </c:pt>
                <c:pt idx="548">
                  <c:v>37.004400000000366</c:v>
                </c:pt>
                <c:pt idx="549">
                  <c:v>37.00450000000037</c:v>
                </c:pt>
                <c:pt idx="550">
                  <c:v>37.004600000000373</c:v>
                </c:pt>
                <c:pt idx="551">
                  <c:v>37.004700000000376</c:v>
                </c:pt>
                <c:pt idx="552">
                  <c:v>37.00480000000038</c:v>
                </c:pt>
                <c:pt idx="553">
                  <c:v>37.004900000000383</c:v>
                </c:pt>
                <c:pt idx="554">
                  <c:v>37.005000000000386</c:v>
                </c:pt>
                <c:pt idx="555">
                  <c:v>37.00510000000039</c:v>
                </c:pt>
                <c:pt idx="556">
                  <c:v>37.005200000000393</c:v>
                </c:pt>
                <c:pt idx="557">
                  <c:v>37.005300000000396</c:v>
                </c:pt>
                <c:pt idx="558">
                  <c:v>37.0054000000004</c:v>
                </c:pt>
                <c:pt idx="559">
                  <c:v>37.005500000000403</c:v>
                </c:pt>
                <c:pt idx="560">
                  <c:v>37.005600000000406</c:v>
                </c:pt>
                <c:pt idx="561">
                  <c:v>37.005700000000409</c:v>
                </c:pt>
                <c:pt idx="562">
                  <c:v>37.005800000000413</c:v>
                </c:pt>
                <c:pt idx="563">
                  <c:v>37.005900000000416</c:v>
                </c:pt>
                <c:pt idx="564">
                  <c:v>37.006000000000419</c:v>
                </c:pt>
                <c:pt idx="565">
                  <c:v>37.006100000000423</c:v>
                </c:pt>
                <c:pt idx="566">
                  <c:v>37.006200000000426</c:v>
                </c:pt>
                <c:pt idx="567">
                  <c:v>37.006300000000429</c:v>
                </c:pt>
                <c:pt idx="568">
                  <c:v>37.006400000000433</c:v>
                </c:pt>
                <c:pt idx="569">
                  <c:v>37.006500000000436</c:v>
                </c:pt>
                <c:pt idx="570">
                  <c:v>37.006600000000439</c:v>
                </c:pt>
                <c:pt idx="571">
                  <c:v>37.006700000000443</c:v>
                </c:pt>
                <c:pt idx="572">
                  <c:v>37.006800000000446</c:v>
                </c:pt>
                <c:pt idx="573">
                  <c:v>37.006900000000449</c:v>
                </c:pt>
                <c:pt idx="574">
                  <c:v>37.007000000000453</c:v>
                </c:pt>
                <c:pt idx="575">
                  <c:v>37.007100000000456</c:v>
                </c:pt>
                <c:pt idx="576">
                  <c:v>37.007200000000459</c:v>
                </c:pt>
                <c:pt idx="577">
                  <c:v>37.007300000000463</c:v>
                </c:pt>
                <c:pt idx="578">
                  <c:v>37.007400000000466</c:v>
                </c:pt>
                <c:pt idx="579">
                  <c:v>37.007500000000469</c:v>
                </c:pt>
                <c:pt idx="580">
                  <c:v>37.007600000000473</c:v>
                </c:pt>
                <c:pt idx="581">
                  <c:v>37.007700000000476</c:v>
                </c:pt>
                <c:pt idx="582">
                  <c:v>37.007800000000479</c:v>
                </c:pt>
                <c:pt idx="583">
                  <c:v>37.007900000000483</c:v>
                </c:pt>
                <c:pt idx="584">
                  <c:v>37.008000000000486</c:v>
                </c:pt>
                <c:pt idx="585">
                  <c:v>37.008100000000489</c:v>
                </c:pt>
                <c:pt idx="586">
                  <c:v>37.008200000000492</c:v>
                </c:pt>
                <c:pt idx="587">
                  <c:v>37.008300000000496</c:v>
                </c:pt>
                <c:pt idx="588">
                  <c:v>37.008400000000499</c:v>
                </c:pt>
                <c:pt idx="589">
                  <c:v>37.008500000000502</c:v>
                </c:pt>
                <c:pt idx="590">
                  <c:v>37.008600000000506</c:v>
                </c:pt>
                <c:pt idx="591">
                  <c:v>37.008700000000509</c:v>
                </c:pt>
                <c:pt idx="592">
                  <c:v>37.008800000000512</c:v>
                </c:pt>
                <c:pt idx="593">
                  <c:v>37.008900000000516</c:v>
                </c:pt>
                <c:pt idx="594">
                  <c:v>37.009000000000519</c:v>
                </c:pt>
                <c:pt idx="595">
                  <c:v>37.009100000000522</c:v>
                </c:pt>
                <c:pt idx="596">
                  <c:v>37.009200000000526</c:v>
                </c:pt>
                <c:pt idx="597">
                  <c:v>37.009300000000529</c:v>
                </c:pt>
                <c:pt idx="598">
                  <c:v>37.009400000000532</c:v>
                </c:pt>
                <c:pt idx="599">
                  <c:v>37.009500000000536</c:v>
                </c:pt>
                <c:pt idx="600">
                  <c:v>37.009600000000539</c:v>
                </c:pt>
                <c:pt idx="601">
                  <c:v>37.009700000000542</c:v>
                </c:pt>
                <c:pt idx="602">
                  <c:v>37.009800000000546</c:v>
                </c:pt>
                <c:pt idx="603">
                  <c:v>37.009900000000549</c:v>
                </c:pt>
                <c:pt idx="604">
                  <c:v>37.010000000000552</c:v>
                </c:pt>
                <c:pt idx="605">
                  <c:v>37.010100000000556</c:v>
                </c:pt>
                <c:pt idx="606">
                  <c:v>37.010200000000559</c:v>
                </c:pt>
                <c:pt idx="607">
                  <c:v>37.010300000000562</c:v>
                </c:pt>
                <c:pt idx="608">
                  <c:v>37.010400000000566</c:v>
                </c:pt>
                <c:pt idx="609">
                  <c:v>37.010500000000569</c:v>
                </c:pt>
                <c:pt idx="610">
                  <c:v>37.010600000000572</c:v>
                </c:pt>
                <c:pt idx="611">
                  <c:v>37.010700000000575</c:v>
                </c:pt>
                <c:pt idx="612">
                  <c:v>37.010800000000579</c:v>
                </c:pt>
                <c:pt idx="613">
                  <c:v>37.010900000000582</c:v>
                </c:pt>
                <c:pt idx="614">
                  <c:v>37.011000000000585</c:v>
                </c:pt>
                <c:pt idx="615">
                  <c:v>37.011100000000589</c:v>
                </c:pt>
                <c:pt idx="616">
                  <c:v>37.011200000000592</c:v>
                </c:pt>
                <c:pt idx="617">
                  <c:v>37.011300000000595</c:v>
                </c:pt>
                <c:pt idx="618">
                  <c:v>37.011400000000599</c:v>
                </c:pt>
                <c:pt idx="619">
                  <c:v>37.011500000000602</c:v>
                </c:pt>
                <c:pt idx="620">
                  <c:v>37.011600000000605</c:v>
                </c:pt>
                <c:pt idx="621">
                  <c:v>37.011700000000609</c:v>
                </c:pt>
                <c:pt idx="622">
                  <c:v>37.011800000000612</c:v>
                </c:pt>
                <c:pt idx="623">
                  <c:v>37.011900000000615</c:v>
                </c:pt>
                <c:pt idx="624">
                  <c:v>37.012000000000619</c:v>
                </c:pt>
                <c:pt idx="625">
                  <c:v>37.012100000000622</c:v>
                </c:pt>
                <c:pt idx="626">
                  <c:v>37.012200000000625</c:v>
                </c:pt>
                <c:pt idx="627">
                  <c:v>37.012300000000629</c:v>
                </c:pt>
                <c:pt idx="628">
                  <c:v>37.012400000000632</c:v>
                </c:pt>
                <c:pt idx="629">
                  <c:v>37.012500000000635</c:v>
                </c:pt>
                <c:pt idx="630">
                  <c:v>37.012600000000639</c:v>
                </c:pt>
                <c:pt idx="631">
                  <c:v>37.012700000000642</c:v>
                </c:pt>
                <c:pt idx="632">
                  <c:v>37.012800000000645</c:v>
                </c:pt>
                <c:pt idx="633">
                  <c:v>37.012900000000649</c:v>
                </c:pt>
                <c:pt idx="634">
                  <c:v>37.013000000000652</c:v>
                </c:pt>
                <c:pt idx="635">
                  <c:v>37.013100000000655</c:v>
                </c:pt>
                <c:pt idx="636">
                  <c:v>37.013200000000658</c:v>
                </c:pt>
                <c:pt idx="637">
                  <c:v>37.013300000000662</c:v>
                </c:pt>
                <c:pt idx="638">
                  <c:v>37.013400000000665</c:v>
                </c:pt>
                <c:pt idx="639">
                  <c:v>37.013500000000668</c:v>
                </c:pt>
                <c:pt idx="640">
                  <c:v>37.013600000000672</c:v>
                </c:pt>
                <c:pt idx="641">
                  <c:v>37.013700000000675</c:v>
                </c:pt>
                <c:pt idx="642">
                  <c:v>37.013800000000678</c:v>
                </c:pt>
                <c:pt idx="643">
                  <c:v>37.013900000000682</c:v>
                </c:pt>
                <c:pt idx="644">
                  <c:v>37.014000000000685</c:v>
                </c:pt>
                <c:pt idx="645">
                  <c:v>37.014100000000688</c:v>
                </c:pt>
                <c:pt idx="646">
                  <c:v>37.014200000000692</c:v>
                </c:pt>
                <c:pt idx="647">
                  <c:v>37.014300000000695</c:v>
                </c:pt>
                <c:pt idx="648">
                  <c:v>37.014400000000698</c:v>
                </c:pt>
                <c:pt idx="649">
                  <c:v>37.014500000000702</c:v>
                </c:pt>
                <c:pt idx="650">
                  <c:v>37.014600000000705</c:v>
                </c:pt>
                <c:pt idx="651">
                  <c:v>37.014700000000708</c:v>
                </c:pt>
                <c:pt idx="652">
                  <c:v>37.014800000000712</c:v>
                </c:pt>
                <c:pt idx="653">
                  <c:v>37.014900000000715</c:v>
                </c:pt>
                <c:pt idx="654">
                  <c:v>37.015000000000718</c:v>
                </c:pt>
                <c:pt idx="655">
                  <c:v>37.015100000000722</c:v>
                </c:pt>
                <c:pt idx="656">
                  <c:v>37.015200000000725</c:v>
                </c:pt>
                <c:pt idx="657">
                  <c:v>37.015300000000728</c:v>
                </c:pt>
                <c:pt idx="658">
                  <c:v>37.015400000000731</c:v>
                </c:pt>
                <c:pt idx="659">
                  <c:v>37.015500000000735</c:v>
                </c:pt>
                <c:pt idx="660">
                  <c:v>37.015600000000738</c:v>
                </c:pt>
                <c:pt idx="661">
                  <c:v>37.015700000000741</c:v>
                </c:pt>
                <c:pt idx="662">
                  <c:v>37.015800000000745</c:v>
                </c:pt>
                <c:pt idx="663">
                  <c:v>37.015900000000748</c:v>
                </c:pt>
                <c:pt idx="664">
                  <c:v>37.016000000000751</c:v>
                </c:pt>
                <c:pt idx="665">
                  <c:v>37.016100000000755</c:v>
                </c:pt>
                <c:pt idx="666">
                  <c:v>37.016200000000758</c:v>
                </c:pt>
                <c:pt idx="667">
                  <c:v>37.016300000000761</c:v>
                </c:pt>
                <c:pt idx="668">
                  <c:v>37.016400000000765</c:v>
                </c:pt>
                <c:pt idx="669">
                  <c:v>37.016500000000768</c:v>
                </c:pt>
                <c:pt idx="670">
                  <c:v>37.016600000000771</c:v>
                </c:pt>
                <c:pt idx="671">
                  <c:v>37.016700000000775</c:v>
                </c:pt>
                <c:pt idx="672">
                  <c:v>37.016800000000778</c:v>
                </c:pt>
                <c:pt idx="673">
                  <c:v>37.016900000000781</c:v>
                </c:pt>
                <c:pt idx="674">
                  <c:v>37.017000000000785</c:v>
                </c:pt>
                <c:pt idx="675">
                  <c:v>37.017100000000788</c:v>
                </c:pt>
                <c:pt idx="676">
                  <c:v>37.017200000000791</c:v>
                </c:pt>
                <c:pt idx="677">
                  <c:v>37.017300000000795</c:v>
                </c:pt>
                <c:pt idx="678">
                  <c:v>37.017400000000798</c:v>
                </c:pt>
                <c:pt idx="679">
                  <c:v>37.017500000000801</c:v>
                </c:pt>
                <c:pt idx="680">
                  <c:v>37.017600000000805</c:v>
                </c:pt>
                <c:pt idx="681">
                  <c:v>37.017700000000808</c:v>
                </c:pt>
                <c:pt idx="682">
                  <c:v>37.017800000000811</c:v>
                </c:pt>
                <c:pt idx="683">
                  <c:v>37.017900000000814</c:v>
                </c:pt>
                <c:pt idx="684">
                  <c:v>37.018000000000818</c:v>
                </c:pt>
                <c:pt idx="685">
                  <c:v>37.018100000000821</c:v>
                </c:pt>
                <c:pt idx="686">
                  <c:v>37.018200000000824</c:v>
                </c:pt>
                <c:pt idx="687">
                  <c:v>37.018300000000828</c:v>
                </c:pt>
                <c:pt idx="688">
                  <c:v>37.018400000000831</c:v>
                </c:pt>
                <c:pt idx="689">
                  <c:v>37.018500000000834</c:v>
                </c:pt>
                <c:pt idx="690">
                  <c:v>37.018600000000838</c:v>
                </c:pt>
                <c:pt idx="691">
                  <c:v>37.018700000000841</c:v>
                </c:pt>
                <c:pt idx="692">
                  <c:v>37.018800000000844</c:v>
                </c:pt>
                <c:pt idx="693">
                  <c:v>37.018900000000848</c:v>
                </c:pt>
                <c:pt idx="694">
                  <c:v>37.019000000000851</c:v>
                </c:pt>
                <c:pt idx="695">
                  <c:v>37.019100000000854</c:v>
                </c:pt>
                <c:pt idx="696">
                  <c:v>37.019200000000858</c:v>
                </c:pt>
                <c:pt idx="697">
                  <c:v>37.019300000000861</c:v>
                </c:pt>
                <c:pt idx="698">
                  <c:v>37.019400000000864</c:v>
                </c:pt>
                <c:pt idx="699">
                  <c:v>37.019500000000868</c:v>
                </c:pt>
                <c:pt idx="700">
                  <c:v>37.019600000000871</c:v>
                </c:pt>
                <c:pt idx="701">
                  <c:v>37.019700000000874</c:v>
                </c:pt>
                <c:pt idx="702">
                  <c:v>37.019800000000878</c:v>
                </c:pt>
                <c:pt idx="703">
                  <c:v>37.019900000000881</c:v>
                </c:pt>
                <c:pt idx="704">
                  <c:v>37.020000000000884</c:v>
                </c:pt>
                <c:pt idx="705">
                  <c:v>37.020100000000888</c:v>
                </c:pt>
                <c:pt idx="706">
                  <c:v>37.020200000000891</c:v>
                </c:pt>
                <c:pt idx="707">
                  <c:v>37.020300000000894</c:v>
                </c:pt>
                <c:pt idx="708">
                  <c:v>37.020400000000897</c:v>
                </c:pt>
                <c:pt idx="709">
                  <c:v>37.020500000000901</c:v>
                </c:pt>
                <c:pt idx="710">
                  <c:v>37.020600000000904</c:v>
                </c:pt>
                <c:pt idx="711">
                  <c:v>37.020700000000907</c:v>
                </c:pt>
                <c:pt idx="712">
                  <c:v>37.020800000000911</c:v>
                </c:pt>
                <c:pt idx="713">
                  <c:v>37.020900000000914</c:v>
                </c:pt>
                <c:pt idx="714">
                  <c:v>37.021000000000917</c:v>
                </c:pt>
                <c:pt idx="715">
                  <c:v>37.021100000000921</c:v>
                </c:pt>
                <c:pt idx="716">
                  <c:v>37.021200000000924</c:v>
                </c:pt>
                <c:pt idx="717">
                  <c:v>37.021300000000927</c:v>
                </c:pt>
                <c:pt idx="718">
                  <c:v>37.021400000000931</c:v>
                </c:pt>
                <c:pt idx="719">
                  <c:v>37.021500000000934</c:v>
                </c:pt>
                <c:pt idx="720">
                  <c:v>37.021600000000937</c:v>
                </c:pt>
                <c:pt idx="721">
                  <c:v>37.021700000000941</c:v>
                </c:pt>
                <c:pt idx="722">
                  <c:v>37.021800000000944</c:v>
                </c:pt>
                <c:pt idx="723">
                  <c:v>37.021900000000947</c:v>
                </c:pt>
                <c:pt idx="724">
                  <c:v>37.022000000000951</c:v>
                </c:pt>
                <c:pt idx="725">
                  <c:v>37.022100000000954</c:v>
                </c:pt>
                <c:pt idx="726">
                  <c:v>37.022200000000957</c:v>
                </c:pt>
                <c:pt idx="727">
                  <c:v>37.022300000000961</c:v>
                </c:pt>
                <c:pt idx="728">
                  <c:v>37.022400000000964</c:v>
                </c:pt>
                <c:pt idx="729">
                  <c:v>37.022500000000967</c:v>
                </c:pt>
                <c:pt idx="730">
                  <c:v>37.022600000000971</c:v>
                </c:pt>
                <c:pt idx="731">
                  <c:v>37.022700000000974</c:v>
                </c:pt>
                <c:pt idx="732">
                  <c:v>37.022800000000977</c:v>
                </c:pt>
                <c:pt idx="733">
                  <c:v>37.02290000000098</c:v>
                </c:pt>
                <c:pt idx="734">
                  <c:v>37.023000000000984</c:v>
                </c:pt>
                <c:pt idx="735">
                  <c:v>37.023100000000987</c:v>
                </c:pt>
                <c:pt idx="736">
                  <c:v>37.02320000000099</c:v>
                </c:pt>
                <c:pt idx="737">
                  <c:v>37.023300000000994</c:v>
                </c:pt>
                <c:pt idx="738">
                  <c:v>37.023400000000997</c:v>
                </c:pt>
                <c:pt idx="739">
                  <c:v>37.023500000001</c:v>
                </c:pt>
                <c:pt idx="740">
                  <c:v>37.023600000001004</c:v>
                </c:pt>
                <c:pt idx="741">
                  <c:v>37.023700000001007</c:v>
                </c:pt>
                <c:pt idx="742">
                  <c:v>37.02380000000101</c:v>
                </c:pt>
                <c:pt idx="743">
                  <c:v>37.023900000001014</c:v>
                </c:pt>
                <c:pt idx="744">
                  <c:v>37.024000000001017</c:v>
                </c:pt>
                <c:pt idx="745">
                  <c:v>37.02410000000102</c:v>
                </c:pt>
                <c:pt idx="746">
                  <c:v>37.024200000001024</c:v>
                </c:pt>
                <c:pt idx="747">
                  <c:v>37.024300000001027</c:v>
                </c:pt>
                <c:pt idx="748">
                  <c:v>37.02440000000103</c:v>
                </c:pt>
                <c:pt idx="749">
                  <c:v>37.024500000001034</c:v>
                </c:pt>
                <c:pt idx="750">
                  <c:v>37.024600000001037</c:v>
                </c:pt>
                <c:pt idx="751">
                  <c:v>37.02470000000104</c:v>
                </c:pt>
                <c:pt idx="752">
                  <c:v>37.024800000001044</c:v>
                </c:pt>
                <c:pt idx="753">
                  <c:v>37.024900000001047</c:v>
                </c:pt>
                <c:pt idx="754">
                  <c:v>37.02500000000105</c:v>
                </c:pt>
                <c:pt idx="755">
                  <c:v>37.025100000001054</c:v>
                </c:pt>
                <c:pt idx="756">
                  <c:v>37.025200000001057</c:v>
                </c:pt>
                <c:pt idx="757">
                  <c:v>37.02530000000106</c:v>
                </c:pt>
                <c:pt idx="758">
                  <c:v>37.025400000001063</c:v>
                </c:pt>
                <c:pt idx="759">
                  <c:v>37.025500000001067</c:v>
                </c:pt>
                <c:pt idx="760">
                  <c:v>37.02560000000107</c:v>
                </c:pt>
                <c:pt idx="761">
                  <c:v>37.025700000001073</c:v>
                </c:pt>
                <c:pt idx="762">
                  <c:v>37.025800000001077</c:v>
                </c:pt>
                <c:pt idx="763">
                  <c:v>37.02590000000108</c:v>
                </c:pt>
                <c:pt idx="764">
                  <c:v>37.026000000001083</c:v>
                </c:pt>
                <c:pt idx="765">
                  <c:v>37.026100000001087</c:v>
                </c:pt>
                <c:pt idx="766">
                  <c:v>37.02620000000109</c:v>
                </c:pt>
                <c:pt idx="767">
                  <c:v>37.026300000001093</c:v>
                </c:pt>
                <c:pt idx="768">
                  <c:v>37.026400000001097</c:v>
                </c:pt>
                <c:pt idx="769">
                  <c:v>37.0265000000011</c:v>
                </c:pt>
                <c:pt idx="770">
                  <c:v>37.026600000001103</c:v>
                </c:pt>
                <c:pt idx="771">
                  <c:v>37.026700000001107</c:v>
                </c:pt>
                <c:pt idx="772">
                  <c:v>37.02680000000111</c:v>
                </c:pt>
                <c:pt idx="773">
                  <c:v>37.026900000001113</c:v>
                </c:pt>
                <c:pt idx="774">
                  <c:v>37.027000000001117</c:v>
                </c:pt>
                <c:pt idx="775">
                  <c:v>37.02710000000112</c:v>
                </c:pt>
                <c:pt idx="776">
                  <c:v>37.027200000001123</c:v>
                </c:pt>
                <c:pt idx="777">
                  <c:v>37.027300000001127</c:v>
                </c:pt>
                <c:pt idx="778">
                  <c:v>37.02740000000113</c:v>
                </c:pt>
                <c:pt idx="779">
                  <c:v>37.027500000001133</c:v>
                </c:pt>
                <c:pt idx="780">
                  <c:v>37.027600000001136</c:v>
                </c:pt>
                <c:pt idx="781">
                  <c:v>37.02770000000114</c:v>
                </c:pt>
                <c:pt idx="782">
                  <c:v>37.027800000001143</c:v>
                </c:pt>
                <c:pt idx="783">
                  <c:v>37.027900000001146</c:v>
                </c:pt>
                <c:pt idx="784">
                  <c:v>37.02800000000115</c:v>
                </c:pt>
                <c:pt idx="785">
                  <c:v>37.028100000001153</c:v>
                </c:pt>
                <c:pt idx="786">
                  <c:v>37.028200000001156</c:v>
                </c:pt>
                <c:pt idx="787">
                  <c:v>37.02830000000116</c:v>
                </c:pt>
                <c:pt idx="788">
                  <c:v>37.028400000001163</c:v>
                </c:pt>
                <c:pt idx="789">
                  <c:v>37.028500000001166</c:v>
                </c:pt>
                <c:pt idx="790">
                  <c:v>37.02860000000117</c:v>
                </c:pt>
                <c:pt idx="791">
                  <c:v>37.028700000001173</c:v>
                </c:pt>
                <c:pt idx="792">
                  <c:v>37.028800000001176</c:v>
                </c:pt>
                <c:pt idx="793">
                  <c:v>37.02890000000118</c:v>
                </c:pt>
                <c:pt idx="794">
                  <c:v>37.029000000001183</c:v>
                </c:pt>
                <c:pt idx="795">
                  <c:v>37.029100000001186</c:v>
                </c:pt>
                <c:pt idx="796">
                  <c:v>37.02920000000119</c:v>
                </c:pt>
                <c:pt idx="797">
                  <c:v>37.029300000001193</c:v>
                </c:pt>
                <c:pt idx="798">
                  <c:v>37.029400000001196</c:v>
                </c:pt>
                <c:pt idx="799">
                  <c:v>37.0295000000012</c:v>
                </c:pt>
                <c:pt idx="800">
                  <c:v>37.029600000001203</c:v>
                </c:pt>
                <c:pt idx="801">
                  <c:v>37.029700000001206</c:v>
                </c:pt>
                <c:pt idx="802">
                  <c:v>37.02980000000121</c:v>
                </c:pt>
                <c:pt idx="803">
                  <c:v>37.029900000001213</c:v>
                </c:pt>
                <c:pt idx="804">
                  <c:v>37.030000000001216</c:v>
                </c:pt>
                <c:pt idx="805">
                  <c:v>37.030100000001219</c:v>
                </c:pt>
                <c:pt idx="806">
                  <c:v>37.030200000001223</c:v>
                </c:pt>
                <c:pt idx="807">
                  <c:v>37.030300000001226</c:v>
                </c:pt>
                <c:pt idx="808">
                  <c:v>37.030400000001229</c:v>
                </c:pt>
                <c:pt idx="809">
                  <c:v>37.030500000001233</c:v>
                </c:pt>
                <c:pt idx="810">
                  <c:v>37.030600000001236</c:v>
                </c:pt>
                <c:pt idx="811">
                  <c:v>37.030700000001239</c:v>
                </c:pt>
                <c:pt idx="812">
                  <c:v>37.030800000001243</c:v>
                </c:pt>
                <c:pt idx="813">
                  <c:v>37.030900000001246</c:v>
                </c:pt>
                <c:pt idx="814">
                  <c:v>37.031000000001249</c:v>
                </c:pt>
                <c:pt idx="815">
                  <c:v>37.031100000001253</c:v>
                </c:pt>
                <c:pt idx="816">
                  <c:v>37.031200000001256</c:v>
                </c:pt>
                <c:pt idx="817">
                  <c:v>37.031300000001259</c:v>
                </c:pt>
                <c:pt idx="818">
                  <c:v>37.031400000001263</c:v>
                </c:pt>
                <c:pt idx="819">
                  <c:v>37.031500000001266</c:v>
                </c:pt>
                <c:pt idx="820">
                  <c:v>37.031600000001269</c:v>
                </c:pt>
                <c:pt idx="821">
                  <c:v>37.031700000001273</c:v>
                </c:pt>
                <c:pt idx="822">
                  <c:v>37.031800000001276</c:v>
                </c:pt>
                <c:pt idx="823">
                  <c:v>37.031900000001279</c:v>
                </c:pt>
                <c:pt idx="824">
                  <c:v>37.032000000001283</c:v>
                </c:pt>
                <c:pt idx="825">
                  <c:v>37.032100000001286</c:v>
                </c:pt>
                <c:pt idx="826">
                  <c:v>37.032200000001289</c:v>
                </c:pt>
                <c:pt idx="827">
                  <c:v>37.032300000001293</c:v>
                </c:pt>
                <c:pt idx="828">
                  <c:v>37.032400000001296</c:v>
                </c:pt>
                <c:pt idx="829">
                  <c:v>37.032500000001299</c:v>
                </c:pt>
                <c:pt idx="830">
                  <c:v>37.032600000001302</c:v>
                </c:pt>
                <c:pt idx="831">
                  <c:v>37.032700000001306</c:v>
                </c:pt>
                <c:pt idx="832">
                  <c:v>37.032800000001309</c:v>
                </c:pt>
                <c:pt idx="833">
                  <c:v>37.032900000001312</c:v>
                </c:pt>
                <c:pt idx="834">
                  <c:v>37.033000000001316</c:v>
                </c:pt>
                <c:pt idx="835">
                  <c:v>37.033100000001319</c:v>
                </c:pt>
                <c:pt idx="836">
                  <c:v>37.033200000001322</c:v>
                </c:pt>
                <c:pt idx="837">
                  <c:v>37.033300000001326</c:v>
                </c:pt>
                <c:pt idx="838">
                  <c:v>37.033400000001329</c:v>
                </c:pt>
                <c:pt idx="839">
                  <c:v>37.033500000001332</c:v>
                </c:pt>
                <c:pt idx="840">
                  <c:v>37.033600000001336</c:v>
                </c:pt>
                <c:pt idx="841">
                  <c:v>37.033700000001339</c:v>
                </c:pt>
                <c:pt idx="842">
                  <c:v>37.033800000001342</c:v>
                </c:pt>
                <c:pt idx="843">
                  <c:v>37.033900000001346</c:v>
                </c:pt>
                <c:pt idx="844">
                  <c:v>37.034000000001349</c:v>
                </c:pt>
                <c:pt idx="845">
                  <c:v>37.034100000001352</c:v>
                </c:pt>
                <c:pt idx="846">
                  <c:v>37.034200000001356</c:v>
                </c:pt>
                <c:pt idx="847">
                  <c:v>37.034300000001359</c:v>
                </c:pt>
                <c:pt idx="848">
                  <c:v>37.034400000001362</c:v>
                </c:pt>
                <c:pt idx="849">
                  <c:v>37.034500000001366</c:v>
                </c:pt>
                <c:pt idx="850">
                  <c:v>37.034600000001369</c:v>
                </c:pt>
                <c:pt idx="851">
                  <c:v>37.034700000001372</c:v>
                </c:pt>
                <c:pt idx="852">
                  <c:v>37.034800000001376</c:v>
                </c:pt>
                <c:pt idx="853">
                  <c:v>37.034900000001379</c:v>
                </c:pt>
                <c:pt idx="854">
                  <c:v>37.035000000001382</c:v>
                </c:pt>
                <c:pt idx="855">
                  <c:v>37.035100000001385</c:v>
                </c:pt>
                <c:pt idx="856">
                  <c:v>37.035200000001389</c:v>
                </c:pt>
                <c:pt idx="857">
                  <c:v>37.035300000001392</c:v>
                </c:pt>
                <c:pt idx="858">
                  <c:v>37.035400000001395</c:v>
                </c:pt>
                <c:pt idx="859">
                  <c:v>37.035500000001399</c:v>
                </c:pt>
                <c:pt idx="860">
                  <c:v>37.035600000001402</c:v>
                </c:pt>
                <c:pt idx="861">
                  <c:v>37.035700000001405</c:v>
                </c:pt>
                <c:pt idx="862">
                  <c:v>37.035800000001409</c:v>
                </c:pt>
                <c:pt idx="863">
                  <c:v>37.035900000001412</c:v>
                </c:pt>
                <c:pt idx="864">
                  <c:v>37.036000000001415</c:v>
                </c:pt>
                <c:pt idx="865">
                  <c:v>37.036100000001419</c:v>
                </c:pt>
                <c:pt idx="866">
                  <c:v>37.036200000001422</c:v>
                </c:pt>
                <c:pt idx="867">
                  <c:v>37.036300000001425</c:v>
                </c:pt>
                <c:pt idx="868">
                  <c:v>37.036400000001429</c:v>
                </c:pt>
                <c:pt idx="869">
                  <c:v>37.036500000001432</c:v>
                </c:pt>
                <c:pt idx="870">
                  <c:v>37.036600000001435</c:v>
                </c:pt>
                <c:pt idx="871">
                  <c:v>37.036700000001439</c:v>
                </c:pt>
                <c:pt idx="872">
                  <c:v>37.036800000001442</c:v>
                </c:pt>
                <c:pt idx="873">
                  <c:v>37.036900000001445</c:v>
                </c:pt>
                <c:pt idx="874">
                  <c:v>37.037000000001449</c:v>
                </c:pt>
                <c:pt idx="875">
                  <c:v>37.037100000001452</c:v>
                </c:pt>
                <c:pt idx="876">
                  <c:v>37.037200000001455</c:v>
                </c:pt>
                <c:pt idx="877">
                  <c:v>37.037300000001458</c:v>
                </c:pt>
                <c:pt idx="878">
                  <c:v>37.037400000001462</c:v>
                </c:pt>
                <c:pt idx="879">
                  <c:v>37.037500000001465</c:v>
                </c:pt>
                <c:pt idx="880">
                  <c:v>37.037600000001468</c:v>
                </c:pt>
                <c:pt idx="881">
                  <c:v>37.037700000001472</c:v>
                </c:pt>
                <c:pt idx="882">
                  <c:v>37.037800000001475</c:v>
                </c:pt>
                <c:pt idx="883">
                  <c:v>37.037900000001478</c:v>
                </c:pt>
                <c:pt idx="884">
                  <c:v>37.038000000001482</c:v>
                </c:pt>
                <c:pt idx="885">
                  <c:v>37.038100000001485</c:v>
                </c:pt>
                <c:pt idx="886">
                  <c:v>37.038200000001488</c:v>
                </c:pt>
                <c:pt idx="887">
                  <c:v>37.038300000001492</c:v>
                </c:pt>
                <c:pt idx="888">
                  <c:v>37.038400000001495</c:v>
                </c:pt>
                <c:pt idx="889">
                  <c:v>37.038500000001498</c:v>
                </c:pt>
                <c:pt idx="890">
                  <c:v>37.038600000001502</c:v>
                </c:pt>
                <c:pt idx="891">
                  <c:v>37.038700000001505</c:v>
                </c:pt>
                <c:pt idx="892">
                  <c:v>37.038800000001508</c:v>
                </c:pt>
                <c:pt idx="893">
                  <c:v>37.038900000001512</c:v>
                </c:pt>
                <c:pt idx="894">
                  <c:v>37.039000000001515</c:v>
                </c:pt>
                <c:pt idx="895">
                  <c:v>37.039100000001518</c:v>
                </c:pt>
                <c:pt idx="896">
                  <c:v>37.039200000001522</c:v>
                </c:pt>
                <c:pt idx="897">
                  <c:v>37.039300000001525</c:v>
                </c:pt>
                <c:pt idx="898">
                  <c:v>37.039400000001528</c:v>
                </c:pt>
                <c:pt idx="899">
                  <c:v>37.039500000001532</c:v>
                </c:pt>
                <c:pt idx="900">
                  <c:v>37.039600000001535</c:v>
                </c:pt>
                <c:pt idx="901">
                  <c:v>37.039700000001538</c:v>
                </c:pt>
                <c:pt idx="902">
                  <c:v>37.039800000001541</c:v>
                </c:pt>
                <c:pt idx="903">
                  <c:v>37.039900000001545</c:v>
                </c:pt>
                <c:pt idx="904">
                  <c:v>37.040000000001548</c:v>
                </c:pt>
                <c:pt idx="905">
                  <c:v>37.040100000001551</c:v>
                </c:pt>
                <c:pt idx="906">
                  <c:v>37.040200000001555</c:v>
                </c:pt>
                <c:pt idx="907">
                  <c:v>37.040300000001558</c:v>
                </c:pt>
                <c:pt idx="908">
                  <c:v>37.040400000001561</c:v>
                </c:pt>
                <c:pt idx="909">
                  <c:v>37.040500000001565</c:v>
                </c:pt>
                <c:pt idx="910">
                  <c:v>37.040600000001568</c:v>
                </c:pt>
                <c:pt idx="911">
                  <c:v>37.040700000001571</c:v>
                </c:pt>
                <c:pt idx="912">
                  <c:v>37.040800000001575</c:v>
                </c:pt>
                <c:pt idx="913">
                  <c:v>37.040900000001578</c:v>
                </c:pt>
                <c:pt idx="914">
                  <c:v>37.041000000001581</c:v>
                </c:pt>
                <c:pt idx="915">
                  <c:v>37.041100000001585</c:v>
                </c:pt>
                <c:pt idx="916">
                  <c:v>37.041200000001588</c:v>
                </c:pt>
                <c:pt idx="917">
                  <c:v>37.041300000001591</c:v>
                </c:pt>
                <c:pt idx="918">
                  <c:v>37.041400000001595</c:v>
                </c:pt>
                <c:pt idx="919">
                  <c:v>37.041500000001598</c:v>
                </c:pt>
                <c:pt idx="920">
                  <c:v>37.041600000001601</c:v>
                </c:pt>
                <c:pt idx="921">
                  <c:v>37.041700000001605</c:v>
                </c:pt>
                <c:pt idx="922">
                  <c:v>37.041800000001608</c:v>
                </c:pt>
                <c:pt idx="923">
                  <c:v>37.041900000001611</c:v>
                </c:pt>
                <c:pt idx="924">
                  <c:v>37.042000000001615</c:v>
                </c:pt>
                <c:pt idx="925">
                  <c:v>37.042100000001618</c:v>
                </c:pt>
                <c:pt idx="926">
                  <c:v>37.042200000001621</c:v>
                </c:pt>
                <c:pt idx="927">
                  <c:v>37.042300000001624</c:v>
                </c:pt>
                <c:pt idx="928">
                  <c:v>37.042400000001628</c:v>
                </c:pt>
                <c:pt idx="929">
                  <c:v>37.042500000001631</c:v>
                </c:pt>
                <c:pt idx="930">
                  <c:v>37.042600000001634</c:v>
                </c:pt>
                <c:pt idx="931">
                  <c:v>37.042700000001638</c:v>
                </c:pt>
                <c:pt idx="932">
                  <c:v>37.042800000001641</c:v>
                </c:pt>
                <c:pt idx="933">
                  <c:v>37.042900000001644</c:v>
                </c:pt>
                <c:pt idx="934">
                  <c:v>37.043000000001648</c:v>
                </c:pt>
                <c:pt idx="935">
                  <c:v>37.043100000001651</c:v>
                </c:pt>
                <c:pt idx="936">
                  <c:v>37.043200000001654</c:v>
                </c:pt>
                <c:pt idx="937">
                  <c:v>37.043300000001658</c:v>
                </c:pt>
                <c:pt idx="938">
                  <c:v>37.043400000001661</c:v>
                </c:pt>
                <c:pt idx="939">
                  <c:v>37.043500000001664</c:v>
                </c:pt>
                <c:pt idx="940">
                  <c:v>37.043600000001668</c:v>
                </c:pt>
                <c:pt idx="941">
                  <c:v>37.043700000001671</c:v>
                </c:pt>
                <c:pt idx="942">
                  <c:v>37.043800000001674</c:v>
                </c:pt>
                <c:pt idx="943">
                  <c:v>37.043900000001678</c:v>
                </c:pt>
                <c:pt idx="944">
                  <c:v>37.044000000001681</c:v>
                </c:pt>
                <c:pt idx="945">
                  <c:v>37.044100000001684</c:v>
                </c:pt>
                <c:pt idx="946">
                  <c:v>37.044200000001688</c:v>
                </c:pt>
                <c:pt idx="947">
                  <c:v>37.044300000001691</c:v>
                </c:pt>
                <c:pt idx="948">
                  <c:v>37.044400000001694</c:v>
                </c:pt>
                <c:pt idx="949">
                  <c:v>37.044500000001698</c:v>
                </c:pt>
                <c:pt idx="950">
                  <c:v>37.044600000001701</c:v>
                </c:pt>
                <c:pt idx="951">
                  <c:v>37.044700000001704</c:v>
                </c:pt>
                <c:pt idx="952">
                  <c:v>37.044800000001707</c:v>
                </c:pt>
                <c:pt idx="953">
                  <c:v>37.044900000001711</c:v>
                </c:pt>
                <c:pt idx="954">
                  <c:v>37.045000000001714</c:v>
                </c:pt>
                <c:pt idx="955">
                  <c:v>37.045100000001717</c:v>
                </c:pt>
                <c:pt idx="956">
                  <c:v>37.045200000001721</c:v>
                </c:pt>
                <c:pt idx="957">
                  <c:v>37.045300000001724</c:v>
                </c:pt>
                <c:pt idx="958">
                  <c:v>37.045400000001727</c:v>
                </c:pt>
                <c:pt idx="959">
                  <c:v>37.045500000001731</c:v>
                </c:pt>
                <c:pt idx="960">
                  <c:v>37.045600000001734</c:v>
                </c:pt>
                <c:pt idx="961">
                  <c:v>37.045700000001737</c:v>
                </c:pt>
                <c:pt idx="962">
                  <c:v>37.045800000001741</c:v>
                </c:pt>
                <c:pt idx="963">
                  <c:v>37.045900000001744</c:v>
                </c:pt>
                <c:pt idx="964">
                  <c:v>37.046000000001747</c:v>
                </c:pt>
                <c:pt idx="965">
                  <c:v>37.046100000001751</c:v>
                </c:pt>
                <c:pt idx="966">
                  <c:v>37.046200000001754</c:v>
                </c:pt>
                <c:pt idx="967">
                  <c:v>37.046300000001757</c:v>
                </c:pt>
                <c:pt idx="968">
                  <c:v>37.046400000001761</c:v>
                </c:pt>
                <c:pt idx="969">
                  <c:v>37.046500000001764</c:v>
                </c:pt>
                <c:pt idx="970">
                  <c:v>37.046600000001767</c:v>
                </c:pt>
                <c:pt idx="971">
                  <c:v>37.046700000001771</c:v>
                </c:pt>
                <c:pt idx="972">
                  <c:v>37.046800000001774</c:v>
                </c:pt>
                <c:pt idx="973">
                  <c:v>37.046900000001777</c:v>
                </c:pt>
                <c:pt idx="974">
                  <c:v>37.047000000001781</c:v>
                </c:pt>
                <c:pt idx="975">
                  <c:v>37.047100000001784</c:v>
                </c:pt>
                <c:pt idx="976">
                  <c:v>37.047200000001787</c:v>
                </c:pt>
                <c:pt idx="977">
                  <c:v>37.04730000000179</c:v>
                </c:pt>
                <c:pt idx="978">
                  <c:v>37.047400000001794</c:v>
                </c:pt>
                <c:pt idx="979">
                  <c:v>37.047500000001797</c:v>
                </c:pt>
                <c:pt idx="980">
                  <c:v>37.0476000000018</c:v>
                </c:pt>
                <c:pt idx="981">
                  <c:v>37.047700000001804</c:v>
                </c:pt>
                <c:pt idx="982">
                  <c:v>37.047800000001807</c:v>
                </c:pt>
                <c:pt idx="983">
                  <c:v>37.04790000000181</c:v>
                </c:pt>
                <c:pt idx="984">
                  <c:v>37.048000000001814</c:v>
                </c:pt>
                <c:pt idx="985">
                  <c:v>37.048100000001817</c:v>
                </c:pt>
                <c:pt idx="986">
                  <c:v>37.04820000000182</c:v>
                </c:pt>
                <c:pt idx="987">
                  <c:v>37.048300000001824</c:v>
                </c:pt>
                <c:pt idx="988">
                  <c:v>37.048400000001827</c:v>
                </c:pt>
                <c:pt idx="989">
                  <c:v>37.04850000000183</c:v>
                </c:pt>
                <c:pt idx="990">
                  <c:v>37.048600000001834</c:v>
                </c:pt>
                <c:pt idx="991">
                  <c:v>37.048700000001837</c:v>
                </c:pt>
                <c:pt idx="992">
                  <c:v>37.04880000000184</c:v>
                </c:pt>
                <c:pt idx="993">
                  <c:v>37.048900000001844</c:v>
                </c:pt>
                <c:pt idx="994">
                  <c:v>37.049000000001847</c:v>
                </c:pt>
                <c:pt idx="995">
                  <c:v>37.04910000000185</c:v>
                </c:pt>
                <c:pt idx="996">
                  <c:v>37.049200000001854</c:v>
                </c:pt>
                <c:pt idx="997">
                  <c:v>37.049300000001857</c:v>
                </c:pt>
                <c:pt idx="998">
                  <c:v>37.04940000000186</c:v>
                </c:pt>
                <c:pt idx="999">
                  <c:v>37.049500000001863</c:v>
                </c:pt>
                <c:pt idx="1000">
                  <c:v>37.049600000001867</c:v>
                </c:pt>
              </c:numCache>
            </c:numRef>
          </c:xVal>
          <c:yVal>
            <c:numRef>
              <c:f>Calculs!$K$4:$K$1004</c:f>
              <c:numCache>
                <c:formatCode>0.00</c:formatCode>
                <c:ptCount val="1001"/>
                <c:pt idx="0">
                  <c:v>560.14523799026892</c:v>
                </c:pt>
                <c:pt idx="1">
                  <c:v>561.62059950591185</c:v>
                </c:pt>
                <c:pt idx="2">
                  <c:v>563.09707222127679</c:v>
                </c:pt>
                <c:pt idx="3">
                  <c:v>564.57730541962007</c:v>
                </c:pt>
                <c:pt idx="4">
                  <c:v>566.06177779711061</c:v>
                </c:pt>
                <c:pt idx="5">
                  <c:v>567.55002681310043</c:v>
                </c:pt>
                <c:pt idx="6">
                  <c:v>569.04187672400883</c:v>
                </c:pt>
                <c:pt idx="7">
                  <c:v>570.5372951277717</c:v>
                </c:pt>
                <c:pt idx="8">
                  <c:v>572.03624965225379</c:v>
                </c:pt>
                <c:pt idx="9">
                  <c:v>573.5387079558468</c:v>
                </c:pt>
                <c:pt idx="10">
                  <c:v>575.04463772806139</c:v>
                </c:pt>
                <c:pt idx="11">
                  <c:v>576.55400669011249</c:v>
                </c:pt>
                <c:pt idx="12">
                  <c:v>578.06678259549824</c:v>
                </c:pt>
                <c:pt idx="13">
                  <c:v>579.58293323057251</c:v>
                </c:pt>
                <c:pt idx="14">
                  <c:v>581.10242641511093</c:v>
                </c:pt>
                <c:pt idx="15">
                  <c:v>582.62523000287047</c:v>
                </c:pt>
                <c:pt idx="16">
                  <c:v>584.15131188214241</c:v>
                </c:pt>
                <c:pt idx="17">
                  <c:v>585.68063997629883</c:v>
                </c:pt>
                <c:pt idx="18">
                  <c:v>587.2131822443331</c:v>
                </c:pt>
                <c:pt idx="19">
                  <c:v>588.74890668139324</c:v>
                </c:pt>
                <c:pt idx="20">
                  <c:v>590.28778131930915</c:v>
                </c:pt>
                <c:pt idx="21">
                  <c:v>591.82977422711338</c:v>
                </c:pt>
                <c:pt idx="22">
                  <c:v>593.37485351155578</c:v>
                </c:pt>
                <c:pt idx="23">
                  <c:v>594.92298731761082</c:v>
                </c:pt>
                <c:pt idx="24">
                  <c:v>596.47414382897932</c:v>
                </c:pt>
                <c:pt idx="25">
                  <c:v>598.02829126858342</c:v>
                </c:pt>
                <c:pt idx="26">
                  <c:v>599.58539789905512</c:v>
                </c:pt>
                <c:pt idx="27">
                  <c:v>601.14543202321852</c:v>
                </c:pt>
                <c:pt idx="28">
                  <c:v>602.7083619845655</c:v>
                </c:pt>
                <c:pt idx="29">
                  <c:v>604.27415616772521</c:v>
                </c:pt>
                <c:pt idx="30">
                  <c:v>605.84278299892696</c:v>
                </c:pt>
                <c:pt idx="31">
                  <c:v>607.41421094645682</c:v>
                </c:pt>
                <c:pt idx="32">
                  <c:v>608.988408521108</c:v>
                </c:pt>
                <c:pt idx="33">
                  <c:v>610.56534427662473</c:v>
                </c:pt>
                <c:pt idx="34">
                  <c:v>612.14498681013993</c:v>
                </c:pt>
                <c:pt idx="35">
                  <c:v>613.72730476260642</c:v>
                </c:pt>
                <c:pt idx="36">
                  <c:v>615.31226681922192</c:v>
                </c:pt>
                <c:pt idx="37">
                  <c:v>616.89984170984792</c:v>
                </c:pt>
                <c:pt idx="38">
                  <c:v>618.48999820942186</c:v>
                </c:pt>
                <c:pt idx="39">
                  <c:v>620.08270513836339</c:v>
                </c:pt>
                <c:pt idx="40">
                  <c:v>621.67793136297473</c:v>
                </c:pt>
                <c:pt idx="41">
                  <c:v>623.27564579583373</c:v>
                </c:pt>
                <c:pt idx="42">
                  <c:v>624.87581739618201</c:v>
                </c:pt>
                <c:pt idx="43">
                  <c:v>626.47841517030622</c:v>
                </c:pt>
                <c:pt idx="44">
                  <c:v>628.08340817191288</c:v>
                </c:pt>
                <c:pt idx="45">
                  <c:v>629.69076550249804</c:v>
                </c:pt>
                <c:pt idx="46">
                  <c:v>631.30045631170981</c:v>
                </c:pt>
                <c:pt idx="47">
                  <c:v>632.91244979770545</c:v>
                </c:pt>
                <c:pt idx="48">
                  <c:v>634.52671520750221</c:v>
                </c:pt>
                <c:pt idx="49">
                  <c:v>636.14322183732202</c:v>
                </c:pt>
                <c:pt idx="50">
                  <c:v>637.76193903293006</c:v>
                </c:pt>
                <c:pt idx="51">
                  <c:v>639.38283618996775</c:v>
                </c:pt>
                <c:pt idx="52">
                  <c:v>641.00588275427947</c:v>
                </c:pt>
                <c:pt idx="53">
                  <c:v>642.63104822223318</c:v>
                </c:pt>
                <c:pt idx="54">
                  <c:v>644.25830214103541</c:v>
                </c:pt>
                <c:pt idx="55">
                  <c:v>645.8876141090401</c:v>
                </c:pt>
                <c:pt idx="56">
                  <c:v>647.51895377605194</c:v>
                </c:pt>
                <c:pt idx="57">
                  <c:v>649.15229084362329</c:v>
                </c:pt>
                <c:pt idx="58">
                  <c:v>650.78759506534573</c:v>
                </c:pt>
                <c:pt idx="59">
                  <c:v>652.42483624713566</c:v>
                </c:pt>
                <c:pt idx="60">
                  <c:v>654.06398424751399</c:v>
                </c:pt>
                <c:pt idx="61">
                  <c:v>655.70500897788031</c:v>
                </c:pt>
                <c:pt idx="62">
                  <c:v>657.34788040278113</c:v>
                </c:pt>
                <c:pt idx="63">
                  <c:v>658.9925561081393</c:v>
                </c:pt>
                <c:pt idx="64">
                  <c:v>660.63896889066132</c:v>
                </c:pt>
                <c:pt idx="65">
                  <c:v>662.28703923834314</c:v>
                </c:pt>
                <c:pt idx="66">
                  <c:v>663.93668779029019</c:v>
                </c:pt>
                <c:pt idx="67">
                  <c:v>665.58782394331183</c:v>
                </c:pt>
                <c:pt idx="68">
                  <c:v>667.24033447904981</c:v>
                </c:pt>
                <c:pt idx="69">
                  <c:v>668.89407474124664</c:v>
                </c:pt>
                <c:pt idx="70">
                  <c:v>670.5488598315593</c:v>
                </c:pt>
                <c:pt idx="71">
                  <c:v>672.20448496239294</c:v>
                </c:pt>
                <c:pt idx="72">
                  <c:v>673.86074577336763</c:v>
                </c:pt>
                <c:pt idx="73">
                  <c:v>675.51743833787486</c:v>
                </c:pt>
                <c:pt idx="74">
                  <c:v>677.17435916940553</c:v>
                </c:pt>
                <c:pt idx="75">
                  <c:v>678.83130522764884</c:v>
                </c:pt>
                <c:pt idx="76">
                  <c:v>680.48807392436447</c:v>
                </c:pt>
                <c:pt idx="77">
                  <c:v>682.14446312902885</c:v>
                </c:pt>
                <c:pt idx="78">
                  <c:v>683.80027117425686</c:v>
                </c:pt>
                <c:pt idx="79">
                  <c:v>685.45529686100122</c:v>
                </c:pt>
                <c:pt idx="80">
                  <c:v>687.10933946353009</c:v>
                </c:pt>
                <c:pt idx="81">
                  <c:v>688.76222282957167</c:v>
                </c:pt>
                <c:pt idx="82">
                  <c:v>690.41381942185069</c:v>
                </c:pt>
                <c:pt idx="83">
                  <c:v>692.06402610679663</c:v>
                </c:pt>
                <c:pt idx="84">
                  <c:v>693.71273999968628</c:v>
                </c:pt>
                <c:pt idx="85">
                  <c:v>695.35985846513586</c:v>
                </c:pt>
                <c:pt idx="86">
                  <c:v>697.00527911753989</c:v>
                </c:pt>
                <c:pt idx="87">
                  <c:v>698.6488998214561</c:v>
                </c:pt>
                <c:pt idx="88">
                  <c:v>700.29061869193856</c:v>
                </c:pt>
                <c:pt idx="89">
                  <c:v>701.93034170556336</c:v>
                </c:pt>
                <c:pt idx="90">
                  <c:v>703.56799029193758</c:v>
                </c:pt>
                <c:pt idx="91">
                  <c:v>705.20349368398138</c:v>
                </c:pt>
                <c:pt idx="92">
                  <c:v>706.83678128744384</c:v>
                </c:pt>
                <c:pt idx="93">
                  <c:v>708.46778458330789</c:v>
                </c:pt>
                <c:pt idx="94">
                  <c:v>710.09643902522384</c:v>
                </c:pt>
                <c:pt idx="95">
                  <c:v>711.72268212664585</c:v>
                </c:pt>
                <c:pt idx="96">
                  <c:v>713.34645155287797</c:v>
                </c:pt>
                <c:pt idx="97">
                  <c:v>714.96769273086159</c:v>
                </c:pt>
                <c:pt idx="98">
                  <c:v>716.58636643888849</c:v>
                </c:pt>
                <c:pt idx="99">
                  <c:v>718.20244115625462</c:v>
                </c:pt>
                <c:pt idx="100">
                  <c:v>719.8158854329987</c:v>
                </c:pt>
                <c:pt idx="101">
                  <c:v>721.4266678895425</c:v>
                </c:pt>
                <c:pt idx="102">
                  <c:v>723.03475721632867</c:v>
                </c:pt>
                <c:pt idx="103">
                  <c:v>724.64012217345589</c:v>
                </c:pt>
                <c:pt idx="104">
                  <c:v>726.24273159031111</c:v>
                </c:pt>
                <c:pt idx="105">
                  <c:v>727.84255436519959</c:v>
                </c:pt>
                <c:pt idx="106">
                  <c:v>729.43955946497215</c:v>
                </c:pt>
                <c:pt idx="107">
                  <c:v>731.03371592464998</c:v>
                </c:pt>
                <c:pt idx="108">
                  <c:v>732.62499284704745</c:v>
                </c:pt>
                <c:pt idx="109">
                  <c:v>734.2133689111306</c:v>
                </c:pt>
                <c:pt idx="110">
                  <c:v>735.79884185502817</c:v>
                </c:pt>
                <c:pt idx="111">
                  <c:v>737.38141891727003</c:v>
                </c:pt>
                <c:pt idx="112">
                  <c:v>738.96110730366138</c:v>
                </c:pt>
                <c:pt idx="113">
                  <c:v>740.53791418747755</c:v>
                </c:pt>
                <c:pt idx="114">
                  <c:v>742.11184670965747</c:v>
                </c:pt>
                <c:pt idx="115">
                  <c:v>743.68291197899543</c:v>
                </c:pt>
                <c:pt idx="116">
                  <c:v>745.25111707233191</c:v>
                </c:pt>
                <c:pt idx="117">
                  <c:v>746.816469034742</c:v>
                </c:pt>
                <c:pt idx="118">
                  <c:v>748.37897487972361</c:v>
                </c:pt>
                <c:pt idx="119">
                  <c:v>749.93864158938356</c:v>
                </c:pt>
                <c:pt idx="120">
                  <c:v>751.49547611462231</c:v>
                </c:pt>
                <c:pt idx="121">
                  <c:v>753.04948537531754</c:v>
                </c:pt>
                <c:pt idx="122">
                  <c:v>754.60067626050625</c:v>
                </c:pt>
                <c:pt idx="123">
                  <c:v>756.14905562856563</c:v>
                </c:pt>
                <c:pt idx="124">
                  <c:v>757.69463030739234</c:v>
                </c:pt>
                <c:pt idx="125">
                  <c:v>759.23740709458082</c:v>
                </c:pt>
                <c:pt idx="126">
                  <c:v>760.77739275759984</c:v>
                </c:pt>
                <c:pt idx="127">
                  <c:v>762.31459403396821</c:v>
                </c:pt>
                <c:pt idx="128">
                  <c:v>763.84901763142886</c:v>
                </c:pt>
                <c:pt idx="129">
                  <c:v>765.38067022812186</c:v>
                </c:pt>
                <c:pt idx="130">
                  <c:v>766.90955847275598</c:v>
                </c:pt>
                <c:pt idx="131">
                  <c:v>768.43568898477918</c:v>
                </c:pt>
                <c:pt idx="132">
                  <c:v>769.95906835454775</c:v>
                </c:pt>
                <c:pt idx="133">
                  <c:v>771.47970314349436</c:v>
                </c:pt>
                <c:pt idx="134">
                  <c:v>772.99759988429435</c:v>
                </c:pt>
                <c:pt idx="135">
                  <c:v>774.51276508103172</c:v>
                </c:pt>
                <c:pt idx="136">
                  <c:v>776.02520520936321</c:v>
                </c:pt>
                <c:pt idx="137">
                  <c:v>777.53492671668118</c:v>
                </c:pt>
                <c:pt idx="138">
                  <c:v>779.04193602227588</c:v>
                </c:pt>
                <c:pt idx="139">
                  <c:v>780.54623951749591</c:v>
                </c:pt>
                <c:pt idx="140">
                  <c:v>782.04784356590801</c:v>
                </c:pt>
                <c:pt idx="141">
                  <c:v>783.54675450345542</c:v>
                </c:pt>
                <c:pt idx="142">
                  <c:v>785.04297863861518</c:v>
                </c:pt>
                <c:pt idx="143">
                  <c:v>786.53652225255405</c:v>
                </c:pt>
                <c:pt idx="144">
                  <c:v>788.02739159928399</c:v>
                </c:pt>
                <c:pt idx="145">
                  <c:v>789.51559290581565</c:v>
                </c:pt>
                <c:pt idx="146">
                  <c:v>791.00113237231153</c:v>
                </c:pt>
                <c:pt idx="147">
                  <c:v>792.4840161722376</c:v>
                </c:pt>
                <c:pt idx="148">
                  <c:v>793.96425045251374</c:v>
                </c:pt>
                <c:pt idx="149">
                  <c:v>795.44184133366355</c:v>
                </c:pt>
                <c:pt idx="150">
                  <c:v>796.91679490996285</c:v>
                </c:pt>
                <c:pt idx="151">
                  <c:v>798.389117249587</c:v>
                </c:pt>
                <c:pt idx="152">
                  <c:v>799.85881439475747</c:v>
                </c:pt>
                <c:pt idx="153">
                  <c:v>801.3258923618871</c:v>
                </c:pt>
                <c:pt idx="154">
                  <c:v>802.79035714172437</c:v>
                </c:pt>
                <c:pt idx="155">
                  <c:v>804.2522146994969</c:v>
                </c:pt>
                <c:pt idx="156">
                  <c:v>805.71147097505366</c:v>
                </c:pt>
                <c:pt idx="157">
                  <c:v>807.16813188300614</c:v>
                </c:pt>
                <c:pt idx="158">
                  <c:v>808.62220331286892</c:v>
                </c:pt>
                <c:pt idx="159">
                  <c:v>810.07369112919878</c:v>
                </c:pt>
                <c:pt idx="160">
                  <c:v>811.52260117173319</c:v>
                </c:pt>
                <c:pt idx="161">
                  <c:v>812.96893925552763</c:v>
                </c:pt>
                <c:pt idx="162">
                  <c:v>814.41271117109193</c:v>
                </c:pt>
                <c:pt idx="163">
                  <c:v>815.85392268452597</c:v>
                </c:pt>
                <c:pt idx="164">
                  <c:v>817.29257953765386</c:v>
                </c:pt>
                <c:pt idx="165">
                  <c:v>818.72868744815776</c:v>
                </c:pt>
                <c:pt idx="166">
                  <c:v>820.16225210971038</c:v>
                </c:pt>
                <c:pt idx="167">
                  <c:v>821.59327919210693</c:v>
                </c:pt>
                <c:pt idx="168">
                  <c:v>823.0217743413956</c:v>
                </c:pt>
                <c:pt idx="169">
                  <c:v>824.44774318000782</c:v>
                </c:pt>
                <c:pt idx="170">
                  <c:v>825.87119130688711</c:v>
                </c:pt>
                <c:pt idx="171">
                  <c:v>827.29212429761697</c:v>
                </c:pt>
                <c:pt idx="172">
                  <c:v>828.71054770454862</c:v>
                </c:pt>
                <c:pt idx="173">
                  <c:v>830.1264670569268</c:v>
                </c:pt>
                <c:pt idx="174">
                  <c:v>831.53988786101581</c:v>
                </c:pt>
                <c:pt idx="175">
                  <c:v>832.95081560022356</c:v>
                </c:pt>
                <c:pt idx="176">
                  <c:v>834.35925573522582</c:v>
                </c:pt>
                <c:pt idx="177">
                  <c:v>835.76521370408886</c:v>
                </c:pt>
                <c:pt idx="178">
                  <c:v>837.16869492239164</c:v>
                </c:pt>
                <c:pt idx="179">
                  <c:v>838.56970478334711</c:v>
                </c:pt>
                <c:pt idx="180">
                  <c:v>839.96824865792235</c:v>
                </c:pt>
                <c:pt idx="181">
                  <c:v>841.36433189495858</c:v>
                </c:pt>
                <c:pt idx="182">
                  <c:v>842.75795982128966</c:v>
                </c:pt>
                <c:pt idx="183">
                  <c:v>844.14913774186016</c:v>
                </c:pt>
                <c:pt idx="184">
                  <c:v>845.53787093984238</c:v>
                </c:pt>
                <c:pt idx="185">
                  <c:v>846.92416467675298</c:v>
                </c:pt>
                <c:pt idx="186">
                  <c:v>848.3080241925685</c:v>
                </c:pt>
                <c:pt idx="187">
                  <c:v>849.68945470584003</c:v>
                </c:pt>
                <c:pt idx="188">
                  <c:v>851.06846141380743</c:v>
                </c:pt>
                <c:pt idx="189">
                  <c:v>852.44504949251245</c:v>
                </c:pt>
                <c:pt idx="190">
                  <c:v>853.81922409691128</c:v>
                </c:pt>
                <c:pt idx="191">
                  <c:v>855.19099036098646</c:v>
                </c:pt>
                <c:pt idx="192">
                  <c:v>856.56035339785763</c:v>
                </c:pt>
                <c:pt idx="193">
                  <c:v>857.92731829989191</c:v>
                </c:pt>
                <c:pt idx="194">
                  <c:v>859.29189013881341</c:v>
                </c:pt>
                <c:pt idx="195">
                  <c:v>860.65407396581202</c:v>
                </c:pt>
                <c:pt idx="196">
                  <c:v>862.01387481165148</c:v>
                </c:pt>
                <c:pt idx="197">
                  <c:v>863.37129768677664</c:v>
                </c:pt>
                <c:pt idx="198">
                  <c:v>864.7263475814201</c:v>
                </c:pt>
                <c:pt idx="199">
                  <c:v>866.07902946570835</c:v>
                </c:pt>
                <c:pt idx="200">
                  <c:v>867.42934828976672</c:v>
                </c:pt>
                <c:pt idx="201">
                  <c:v>880.80295008717883</c:v>
                </c:pt>
                <c:pt idx="202">
                  <c:v>893.94341323984872</c:v>
                </c:pt>
                <c:pt idx="203">
                  <c:v>906.85549862700748</c:v>
                </c:pt>
                <c:pt idx="204">
                  <c:v>919.54378037973936</c:v>
                </c:pt>
                <c:pt idx="205">
                  <c:v>932.01265527922919</c:v>
                </c:pt>
                <c:pt idx="206">
                  <c:v>944.2663515604072</c:v>
                </c:pt>
                <c:pt idx="207">
                  <c:v>956.30893716566879</c:v>
                </c:pt>
                <c:pt idx="208">
                  <c:v>968.14432748946001</c:v>
                </c:pt>
                <c:pt idx="209">
                  <c:v>979.77629265101768</c:v>
                </c:pt>
                <c:pt idx="210">
                  <c:v>991.2084643293922</c:v>
                </c:pt>
                <c:pt idx="211">
                  <c:v>1002.4443421920216</c:v>
                </c:pt>
                <c:pt idx="212">
                  <c:v>1013.4872999455393</c:v>
                </c:pt>
                <c:pt idx="213">
                  <c:v>1024.3405910351528</c:v>
                </c:pt>
                <c:pt idx="214">
                  <c:v>1035.0073540168016</c:v>
                </c:pt>
                <c:pt idx="215">
                  <c:v>1045.4906176243737</c:v>
                </c:pt>
                <c:pt idx="216">
                  <c:v>1055.7933055524968</c:v>
                </c:pt>
                <c:pt idx="217">
                  <c:v>1065.9182409738241</c:v>
                </c:pt>
                <c:pt idx="218">
                  <c:v>1075.868150808272</c:v>
                </c:pt>
                <c:pt idx="219">
                  <c:v>1085.645669760338</c:v>
                </c:pt>
                <c:pt idx="220">
                  <c:v>1095.2533441394078</c:v>
                </c:pt>
                <c:pt idx="221">
                  <c:v>1104.6936354768518</c:v>
                </c:pt>
                <c:pt idx="222">
                  <c:v>1113.9689239526895</c:v>
                </c:pt>
                <c:pt idx="223">
                  <c:v>1123.081511643669</c:v>
                </c:pt>
                <c:pt idx="224">
                  <c:v>1132.0336256037535</c:v>
                </c:pt>
                <c:pt idx="225">
                  <c:v>1140.8274207872184</c:v>
                </c:pt>
                <c:pt idx="226">
                  <c:v>1149.4649828238466</c:v>
                </c:pt>
                <c:pt idx="227">
                  <c:v>1157.9483306550385</c:v>
                </c:pt>
                <c:pt idx="228">
                  <c:v>1166.2794190390482</c:v>
                </c:pt>
                <c:pt idx="229">
                  <c:v>1174.4601409329919</c:v>
                </c:pt>
                <c:pt idx="230">
                  <c:v>1182.492329758755</c:v>
                </c:pt>
                <c:pt idx="231">
                  <c:v>1190.3777615594497</c:v>
                </c:pt>
                <c:pt idx="232">
                  <c:v>1198.1181570526257</c:v>
                </c:pt>
                <c:pt idx="233">
                  <c:v>1205.7151835860368</c:v>
                </c:pt>
                <c:pt idx="234">
                  <c:v>1213.1704570013803</c:v>
                </c:pt>
                <c:pt idx="235">
                  <c:v>1220.4855434110846</c:v>
                </c:pt>
                <c:pt idx="236">
                  <c:v>1227.6619608928872</c:v>
                </c:pt>
                <c:pt idx="237">
                  <c:v>1234.701181106657</c:v>
                </c:pt>
                <c:pt idx="238">
                  <c:v>1241.6046308376262</c:v>
                </c:pt>
                <c:pt idx="239">
                  <c:v>1248.3736934699459</c:v>
                </c:pt>
                <c:pt idx="240">
                  <c:v>1255.0097103942385</c:v>
                </c:pt>
                <c:pt idx="241">
                  <c:v>1261.5139823525978</c:v>
                </c:pt>
                <c:pt idx="242">
                  <c:v>1267.8877707242821</c:v>
                </c:pt>
                <c:pt idx="243">
                  <c:v>1274.1322987551516</c:v>
                </c:pt>
                <c:pt idx="244">
                  <c:v>1280.2487527337303</c:v>
                </c:pt>
                <c:pt idx="245">
                  <c:v>1286.2382831165969</c:v>
                </c:pt>
                <c:pt idx="246">
                  <c:v>1292.1020056056675</c:v>
                </c:pt>
                <c:pt idx="247">
                  <c:v>1297.8410021797795</c:v>
                </c:pt>
                <c:pt idx="248">
                  <c:v>1303.4563220828613</c:v>
                </c:pt>
                <c:pt idx="249">
                  <c:v>1308.9489827708474</c:v>
                </c:pt>
                <c:pt idx="250">
                  <c:v>1314.3199708193813</c:v>
                </c:pt>
                <c:pt idx="251">
                  <c:v>1319.5702427942506</c:v>
                </c:pt>
                <c:pt idx="252">
                  <c:v>1324.7007260863925</c:v>
                </c:pt>
                <c:pt idx="253">
                  <c:v>1329.7123197132248</c:v>
                </c:pt>
                <c:pt idx="254">
                  <c:v>1334.6058950879724</c:v>
                </c:pt>
                <c:pt idx="255">
                  <c:v>1339.3822967585825</c:v>
                </c:pt>
                <c:pt idx="256">
                  <c:v>1344.0423431177537</c:v>
                </c:pt>
                <c:pt idx="257">
                  <c:v>1348.5868270855426</c:v>
                </c:pt>
                <c:pt idx="258">
                  <c:v>1353.0165167659511</c:v>
                </c:pt>
                <c:pt idx="259">
                  <c:v>1357.3321560788513</c:v>
                </c:pt>
                <c:pt idx="260">
                  <c:v>1361.534465368559</c:v>
                </c:pt>
                <c:pt idx="261">
                  <c:v>1365.6241419903265</c:v>
                </c:pt>
                <c:pt idx="262">
                  <c:v>1369.6018608759948</c:v>
                </c:pt>
                <c:pt idx="263">
                  <c:v>1373.4682750800187</c:v>
                </c:pt>
                <c:pt idx="264">
                  <c:v>1377.2240163070574</c:v>
                </c:pt>
                <c:pt idx="265">
                  <c:v>1380.8696954223092</c:v>
                </c:pt>
                <c:pt idx="266">
                  <c:v>1384.4059029457594</c:v>
                </c:pt>
                <c:pt idx="267">
                  <c:v>1387.8332095315136</c:v>
                </c:pt>
                <c:pt idx="268">
                  <c:v>1391.1521664333884</c:v>
                </c:pt>
                <c:pt idx="269">
                  <c:v>1394.363305957949</c:v>
                </c:pt>
                <c:pt idx="270">
                  <c:v>1397.4671419062013</c:v>
                </c:pt>
                <c:pt idx="271">
                  <c:v>1400.4641700051718</c:v>
                </c:pt>
                <c:pt idx="272">
                  <c:v>1403.3548683306474</c:v>
                </c:pt>
                <c:pt idx="273">
                  <c:v>1406.1396977223867</c:v>
                </c:pt>
                <c:pt idx="274">
                  <c:v>1408.8191021931682</c:v>
                </c:pt>
                <c:pt idx="275">
                  <c:v>1411.3935093330979</c:v>
                </c:pt>
                <c:pt idx="276">
                  <c:v>1413.8633307106654</c:v>
                </c:pt>
                <c:pt idx="277">
                  <c:v>1416.2289622721121</c:v>
                </c:pt>
                <c:pt idx="278">
                  <c:v>1418.4907847407526</c:v>
                </c:pt>
                <c:pt idx="279">
                  <c:v>1420.6491640179756</c:v>
                </c:pt>
                <c:pt idx="280">
                  <c:v>1422.7044515877385</c:v>
                </c:pt>
                <c:pt idx="281">
                  <c:v>1424.6569849264511</c:v>
                </c:pt>
                <c:pt idx="282">
                  <c:v>1426.5070879202349</c:v>
                </c:pt>
                <c:pt idx="283">
                  <c:v>1428.2550712916113</c:v>
                </c:pt>
                <c:pt idx="284">
                  <c:v>1429.9012330377386</c:v>
                </c:pt>
                <c:pt idx="285">
                  <c:v>1431.4458588823527</c:v>
                </c:pt>
                <c:pt idx="286">
                  <c:v>1432.8892227435858</c:v>
                </c:pt>
                <c:pt idx="287">
                  <c:v>1434.2315872198012</c:v>
                </c:pt>
                <c:pt idx="288">
                  <c:v>1435.4732040955184</c:v>
                </c:pt>
                <c:pt idx="289">
                  <c:v>1436.6143148693643</c:v>
                </c:pt>
                <c:pt idx="290">
                  <c:v>1437.6551513057871</c:v>
                </c:pt>
                <c:pt idx="291">
                  <c:v>1438.5959360119925</c:v>
                </c:pt>
                <c:pt idx="292">
                  <c:v>1439.4368830411977</c:v>
                </c:pt>
                <c:pt idx="293">
                  <c:v>1440.1781985228374</c:v>
                </c:pt>
                <c:pt idx="294">
                  <c:v>1440.8200813198248</c:v>
                </c:pt>
                <c:pt idx="295">
                  <c:v>1441.3627237123308</c:v>
                </c:pt>
                <c:pt idx="296">
                  <c:v>1441.8063121068521</c:v>
                </c:pt>
                <c:pt idx="297">
                  <c:v>1442.1510277685927</c:v>
                </c:pt>
                <c:pt idx="298">
                  <c:v>1442.3970475744036</c:v>
                </c:pt>
                <c:pt idx="299">
                  <c:v>1442.5445447827758</c:v>
                </c:pt>
                <c:pt idx="300">
                  <c:v>1442.5936898166644</c:v>
                </c:pt>
                <c:pt idx="301">
                  <c:v>1442.544651054299</c:v>
                </c:pt>
                <c:pt idx="302">
                  <c:v>1442.3975956226468</c:v>
                </c:pt>
                <c:pt idx="303">
                  <c:v>1442.152690187849</c:v>
                </c:pt>
                <c:pt idx="304">
                  <c:v>1441.8101017368022</c:v>
                </c:pt>
                <c:pt idx="305">
                  <c:v>1441.3699983440836</c:v>
                </c:pt>
                <c:pt idx="306">
                  <c:v>1440.8325499186515</c:v>
                </c:pt>
                <c:pt idx="307">
                  <c:v>1440.1979289251433</c:v>
                </c:pt>
                <c:pt idx="308">
                  <c:v>1439.4663110751492</c:v>
                </c:pt>
                <c:pt idx="309">
                  <c:v>1438.6378759844947</c:v>
                </c:pt>
                <c:pt idx="310">
                  <c:v>1437.7128077933082</c:v>
                </c:pt>
                <c:pt idx="311">
                  <c:v>1436.6912957464226</c:v>
                </c:pt>
                <c:pt idx="312">
                  <c:v>1435.5735347324276</c:v>
                </c:pt>
                <c:pt idx="313">
                  <c:v>1434.3597257804295</c:v>
                </c:pt>
                <c:pt idx="314">
                  <c:v>1433.0500765142499</c:v>
                </c:pt>
                <c:pt idx="315">
                  <c:v>1431.6448015643894</c:v>
                </c:pt>
                <c:pt idx="316">
                  <c:v>1430.1441229385914</c:v>
                </c:pt>
                <c:pt idx="317">
                  <c:v>1428.5482703522539</c:v>
                </c:pt>
                <c:pt idx="318">
                  <c:v>1426.8574815202578</c:v>
                </c:pt>
                <c:pt idx="319">
                  <c:v>1425.0720024120144</c:v>
                </c:pt>
                <c:pt idx="320">
                  <c:v>1423.1920874716957</c:v>
                </c:pt>
                <c:pt idx="321">
                  <c:v>1421.2179998056954</c:v>
                </c:pt>
                <c:pt idx="322">
                  <c:v>1419.15001133941</c:v>
                </c:pt>
                <c:pt idx="323">
                  <c:v>1416.9884029454117</c:v>
                </c:pt>
                <c:pt idx="324">
                  <c:v>1414.7334645450439</c:v>
                </c:pt>
                <c:pt idx="325">
                  <c:v>1412.3854951853918</c:v>
                </c:pt>
                <c:pt idx="326">
                  <c:v>1409.9448030934952</c:v>
                </c:pt>
                <c:pt idx="327">
                  <c:v>1407.4117057095641</c:v>
                </c:pt>
                <c:pt idx="328">
                  <c:v>1404.7865297008482</c:v>
                </c:pt>
                <c:pt idx="329">
                  <c:v>1402.0696109577009</c:v>
                </c:pt>
                <c:pt idx="330">
                  <c:v>1399.2612945732644</c:v>
                </c:pt>
                <c:pt idx="331">
                  <c:v>1396.3619348080977</c:v>
                </c:pt>
                <c:pt idx="332">
                  <c:v>1393.37189504096</c:v>
                </c:pt>
                <c:pt idx="333">
                  <c:v>1390.2915477068714</c:v>
                </c:pt>
                <c:pt idx="334">
                  <c:v>1387.1212742234734</c:v>
                </c:pt>
                <c:pt idx="335">
                  <c:v>1383.861464906633</c:v>
                </c:pt>
                <c:pt idx="336">
                  <c:v>1380.5125188761538</c:v>
                </c:pt>
                <c:pt idx="337">
                  <c:v>1377.0748439523843</c:v>
                </c:pt>
                <c:pt idx="338">
                  <c:v>1373.5488565444537</c:v>
                </c:pt>
                <c:pt idx="339">
                  <c:v>1369.9349815307994</c:v>
                </c:pt>
                <c:pt idx="340">
                  <c:v>1366.2336521326044</c:v>
                </c:pt>
                <c:pt idx="341">
                  <c:v>1362.44530978071</c:v>
                </c:pt>
                <c:pt idx="342">
                  <c:v>1358.570403976526</c:v>
                </c:pt>
                <c:pt idx="343">
                  <c:v>1354.6093921474248</c:v>
                </c:pt>
                <c:pt idx="344">
                  <c:v>1350.5627394970677</c:v>
                </c:pt>
                <c:pt idx="345">
                  <c:v>1346.4309188510802</c:v>
                </c:pt>
                <c:pt idx="346">
                  <c:v>1342.2144104984673</c:v>
                </c:pt>
                <c:pt idx="347">
                  <c:v>1337.9137020291323</c:v>
                </c:pt>
                <c:pt idx="348">
                  <c:v>1333.529288167839</c:v>
                </c:pt>
                <c:pt idx="349">
                  <c:v>1329.0616706049386</c:v>
                </c:pt>
                <c:pt idx="350">
                  <c:v>1324.511357824163</c:v>
                </c:pt>
                <c:pt idx="351">
                  <c:v>1319.8788649277687</c:v>
                </c:pt>
                <c:pt idx="352">
                  <c:v>1315.1647134593006</c:v>
                </c:pt>
                <c:pt idx="353">
                  <c:v>1310.3694312242317</c:v>
                </c:pt>
                <c:pt idx="354">
                  <c:v>1305.4935521087214</c:v>
                </c:pt>
                <c:pt idx="355">
                  <c:v>1300.5376158967226</c:v>
                </c:pt>
                <c:pt idx="356">
                  <c:v>1295.5021680856598</c:v>
                </c:pt>
                <c:pt idx="357">
                  <c:v>1290.3877597008868</c:v>
                </c:pt>
                <c:pt idx="358">
                  <c:v>1285.1949471091273</c:v>
                </c:pt>
                <c:pt idx="359">
                  <c:v>1279.9242918310899</c:v>
                </c:pt>
                <c:pt idx="360">
                  <c:v>1274.5763603534456</c:v>
                </c:pt>
                <c:pt idx="361">
                  <c:v>1269.1517239403402</c:v>
                </c:pt>
                <c:pt idx="362">
                  <c:v>1263.6509584446194</c:v>
                </c:pt>
                <c:pt idx="363">
                  <c:v>1258.0746441189256</c:v>
                </c:pt>
                <c:pt idx="364">
                  <c:v>1252.4233654268257</c:v>
                </c:pt>
                <c:pt idx="365">
                  <c:v>1246.697710854125</c:v>
                </c:pt>
                <c:pt idx="366">
                  <c:v>1240.8982727205087</c:v>
                </c:pt>
                <c:pt idx="367">
                  <c:v>1235.0256469916567</c:v>
                </c:pt>
                <c:pt idx="368">
                  <c:v>1229.080433091965</c:v>
                </c:pt>
                <c:pt idx="369">
                  <c:v>1223.063233718005</c:v>
                </c:pt>
                <c:pt idx="370">
                  <c:v>1216.9746546528461</c:v>
                </c:pt>
                <c:pt idx="371">
                  <c:v>1210.8153045813647</c:v>
                </c:pt>
                <c:pt idx="372">
                  <c:v>1204.5857949066524</c:v>
                </c:pt>
                <c:pt idx="373">
                  <c:v>1198.2867395676401</c:v>
                </c:pt>
                <c:pt idx="374">
                  <c:v>1191.9187548580405</c:v>
                </c:pt>
                <c:pt idx="375">
                  <c:v>1185.482459246716</c:v>
                </c:pt>
                <c:pt idx="376">
                  <c:v>1178.9784731995692</c:v>
                </c:pt>
                <c:pt idx="377">
                  <c:v>1172.4074190030512</c:v>
                </c:pt>
                <c:pt idx="378">
                  <c:v>1165.7699205893775</c:v>
                </c:pt>
                <c:pt idx="379">
                  <c:v>1159.0666033635393</c:v>
                </c:pt>
                <c:pt idx="380">
                  <c:v>1152.2980940321931</c:v>
                </c:pt>
                <c:pt idx="381">
                  <c:v>1145.4650204345048</c:v>
                </c:pt>
                <c:pt idx="382">
                  <c:v>1138.5680113750268</c:v>
                </c:pt>
                <c:pt idx="383">
                  <c:v>1131.6076964586764</c:v>
                </c:pt>
                <c:pt idx="384">
                  <c:v>1124.5847059278835</c:v>
                </c:pt>
                <c:pt idx="385">
                  <c:v>1117.499670501973</c:v>
                </c:pt>
                <c:pt idx="386">
                  <c:v>1110.3532212188388</c:v>
                </c:pt>
                <c:pt idx="387">
                  <c:v>1103.1459892789694</c:v>
                </c:pt>
                <c:pt idx="388">
                  <c:v>1095.8786058918749</c:v>
                </c:pt>
                <c:pt idx="389">
                  <c:v>1088.5517021249675</c:v>
                </c:pt>
                <c:pt idx="390">
                  <c:v>1081.1659087549401</c:v>
                </c:pt>
                <c:pt idx="391">
                  <c:v>1073.721856121686</c:v>
                </c:pt>
                <c:pt idx="392">
                  <c:v>1066.2201739847999</c:v>
                </c:pt>
                <c:pt idx="393">
                  <c:v>1058.6614913826966</c:v>
                </c:pt>
                <c:pt idx="394">
                  <c:v>1051.0464364943791</c:v>
                </c:pt>
                <c:pt idx="395">
                  <c:v>1043.3756365038878</c:v>
                </c:pt>
                <c:pt idx="396">
                  <c:v>1035.6497174674569</c:v>
                </c:pt>
                <c:pt idx="397">
                  <c:v>1027.8693041834028</c:v>
                </c:pt>
                <c:pt idx="398">
                  <c:v>1020.0350200647654</c:v>
                </c:pt>
                <c:pt idx="399">
                  <c:v>1012.1474870147194</c:v>
                </c:pt>
                <c:pt idx="400">
                  <c:v>1004.2073253047741</c:v>
                </c:pt>
                <c:pt idx="401">
                  <c:v>996.21515345577143</c:v>
                </c:pt>
                <c:pt idx="402">
                  <c:v>988.17158812169441</c:v>
                </c:pt>
                <c:pt idx="403">
                  <c:v>980.07724397629318</c:v>
                </c:pt>
                <c:pt idx="404">
                  <c:v>971.93273360253397</c:v>
                </c:pt>
                <c:pt idx="405">
                  <c:v>963.738667384873</c:v>
                </c:pt>
                <c:pt idx="406">
                  <c:v>955.49565340435743</c:v>
                </c:pt>
                <c:pt idx="407">
                  <c:v>947.20429733654953</c:v>
                </c:pt>
                <c:pt idx="408">
                  <c:v>938.86520235227169</c:v>
                </c:pt>
                <c:pt idx="409">
                  <c:v>930.47896902116486</c:v>
                </c:pt>
                <c:pt idx="410">
                  <c:v>922.04619521805307</c:v>
                </c:pt>
                <c:pt idx="411">
                  <c:v>913.56747603210374</c:v>
                </c:pt>
                <c:pt idx="412">
                  <c:v>905.04340367877069</c:v>
                </c:pt>
                <c:pt idx="413">
                  <c:v>896.47456741450696</c:v>
                </c:pt>
                <c:pt idx="414">
                  <c:v>887.86155345423106</c:v>
                </c:pt>
                <c:pt idx="415">
                  <c:v>879.20494489152975</c:v>
                </c:pt>
                <c:pt idx="416">
                  <c:v>870.50532162157742</c:v>
                </c:pt>
                <c:pt idx="417">
                  <c:v>861.76326026675201</c:v>
                </c:pt>
                <c:pt idx="418">
                  <c:v>852.97933410492544</c:v>
                </c:pt>
                <c:pt idx="419">
                  <c:v>844.15411300040421</c:v>
                </c:pt>
                <c:pt idx="420">
                  <c:v>835.28816333749614</c:v>
                </c:pt>
                <c:pt idx="421">
                  <c:v>826.38204795667639</c:v>
                </c:pt>
                <c:pt idx="422">
                  <c:v>817.43632609332553</c:v>
                </c:pt>
                <c:pt idx="423">
                  <c:v>808.45155331901128</c:v>
                </c:pt>
                <c:pt idx="424">
                  <c:v>799.42828148528372</c:v>
                </c:pt>
                <c:pt idx="425">
                  <c:v>790.36705866995362</c:v>
                </c:pt>
                <c:pt idx="426">
                  <c:v>781.26842912582231</c:v>
                </c:pt>
                <c:pt idx="427">
                  <c:v>772.13293323183018</c:v>
                </c:pt>
                <c:pt idx="428">
                  <c:v>762.96110744659029</c:v>
                </c:pt>
                <c:pt idx="429">
                  <c:v>753.75348426427365</c:v>
                </c:pt>
                <c:pt idx="430">
                  <c:v>744.51059217281011</c:v>
                </c:pt>
                <c:pt idx="431">
                  <c:v>735.23295561437033</c:v>
                </c:pt>
                <c:pt idx="432">
                  <c:v>725.92109494809176</c:v>
                </c:pt>
                <c:pt idx="433">
                  <c:v>716.5755264150124</c:v>
                </c:pt>
                <c:pt idx="434">
                  <c:v>707.1967621051748</c:v>
                </c:pt>
                <c:pt idx="435">
                  <c:v>697.78530992686262</c:v>
                </c:pt>
                <c:pt idx="436">
                  <c:v>688.3416735779316</c:v>
                </c:pt>
                <c:pt idx="437">
                  <c:v>678.86635251919677</c:v>
                </c:pt>
                <c:pt idx="438">
                  <c:v>669.35984194983632</c:v>
                </c:pt>
                <c:pt idx="439">
                  <c:v>659.82263278477387</c:v>
                </c:pt>
                <c:pt idx="440">
                  <c:v>650.25521163399924</c:v>
                </c:pt>
                <c:pt idx="441">
                  <c:v>640.65806078378887</c:v>
                </c:pt>
                <c:pt idx="442">
                  <c:v>631.03165817978595</c:v>
                </c:pt>
                <c:pt idx="443">
                  <c:v>621.37647741190028</c:v>
                </c:pt>
                <c:pt idx="444">
                  <c:v>611.69298770098862</c:v>
                </c:pt>
                <c:pt idx="445">
                  <c:v>601.98165388727568</c:v>
                </c:pt>
                <c:pt idx="446">
                  <c:v>592.24293642047598</c:v>
                </c:pt>
                <c:pt idx="447">
                  <c:v>582.47729135157647</c:v>
                </c:pt>
                <c:pt idx="448">
                  <c:v>572.68517032624118</c:v>
                </c:pt>
                <c:pt idx="449">
                  <c:v>562.86702057979755</c:v>
                </c:pt>
                <c:pt idx="450">
                  <c:v>553.02328493376558</c:v>
                </c:pt>
                <c:pt idx="451">
                  <c:v>543.15440179389088</c:v>
                </c:pt>
                <c:pt idx="452">
                  <c:v>533.2608051496419</c:v>
                </c:pt>
                <c:pt idx="453">
                  <c:v>523.34292457513322</c:v>
                </c:pt>
                <c:pt idx="454">
                  <c:v>513.40118523143667</c:v>
                </c:pt>
                <c:pt idx="455">
                  <c:v>503.43600787024099</c:v>
                </c:pt>
                <c:pt idx="456">
                  <c:v>493.44780883882385</c:v>
                </c:pt>
                <c:pt idx="457">
                  <c:v>483.43700008629708</c:v>
                </c:pt>
                <c:pt idx="458">
                  <c:v>473.40398917108882</c:v>
                </c:pt>
                <c:pt idx="459">
                  <c:v>463.34917926962555</c:v>
                </c:pt>
                <c:pt idx="460">
                  <c:v>453.27296918617742</c:v>
                </c:pt>
                <c:pt idx="461">
                  <c:v>443.17575336383118</c:v>
                </c:pt>
                <c:pt idx="462">
                  <c:v>433.05792189655455</c:v>
                </c:pt>
                <c:pt idx="463">
                  <c:v>422.91986054231728</c:v>
                </c:pt>
                <c:pt idx="464">
                  <c:v>412.76195073723397</c:v>
                </c:pt>
                <c:pt idx="465">
                  <c:v>402.58456961069436</c:v>
                </c:pt>
                <c:pt idx="466">
                  <c:v>392.38809000144704</c:v>
                </c:pt>
                <c:pt idx="467">
                  <c:v>382.17288047460386</c:v>
                </c:pt>
                <c:pt idx="468">
                  <c:v>371.93930533953136</c:v>
                </c:pt>
                <c:pt idx="469">
                  <c:v>361.68772466859747</c:v>
                </c:pt>
                <c:pt idx="470">
                  <c:v>351.41849431674126</c:v>
                </c:pt>
                <c:pt idx="471">
                  <c:v>341.13196594183466</c:v>
                </c:pt>
                <c:pt idx="472">
                  <c:v>330.82848702580509</c:v>
                </c:pt>
                <c:pt idx="473">
                  <c:v>320.50840089648875</c:v>
                </c:pt>
                <c:pt idx="474">
                  <c:v>310.1720467501849</c:v>
                </c:pt>
                <c:pt idx="475">
                  <c:v>299.81975967488199</c:v>
                </c:pt>
                <c:pt idx="476">
                  <c:v>289.45187067412644</c:v>
                </c:pt>
                <c:pt idx="477">
                  <c:v>279.06870669150641</c:v>
                </c:pt>
                <c:pt idx="478">
                  <c:v>268.67059063572293</c:v>
                </c:pt>
                <c:pt idx="479">
                  <c:v>258.25784140622102</c:v>
                </c:pt>
                <c:pt idx="480">
                  <c:v>247.83077391935421</c:v>
                </c:pt>
                <c:pt idx="481">
                  <c:v>237.38969913505713</c:v>
                </c:pt>
                <c:pt idx="482">
                  <c:v>226.9349240839999</c:v>
                </c:pt>
                <c:pt idx="483">
                  <c:v>216.46675189519999</c:v>
                </c:pt>
                <c:pt idx="484">
                  <c:v>205.98548182406697</c:v>
                </c:pt>
                <c:pt idx="485">
                  <c:v>195.49140928085637</c:v>
                </c:pt>
                <c:pt idx="486">
                  <c:v>184.98482585950941</c:v>
                </c:pt>
                <c:pt idx="487">
                  <c:v>174.4660193668559</c:v>
                </c:pt>
                <c:pt idx="488">
                  <c:v>163.93527385215796</c:v>
                </c:pt>
                <c:pt idx="489">
                  <c:v>153.3928696369731</c:v>
                </c:pt>
                <c:pt idx="490">
                  <c:v>142.83908334531543</c:v>
                </c:pt>
                <c:pt idx="491">
                  <c:v>132.27418793409421</c:v>
                </c:pt>
                <c:pt idx="492">
                  <c:v>121.69845272381002</c:v>
                </c:pt>
                <c:pt idx="493">
                  <c:v>111.1121434294886</c:v>
                </c:pt>
                <c:pt idx="494">
                  <c:v>100.51552219183344</c:v>
                </c:pt>
                <c:pt idx="495">
                  <c:v>89.908847608578654</c:v>
                </c:pt>
                <c:pt idx="496">
                  <c:v>79.292374766023812</c:v>
                </c:pt>
                <c:pt idx="497">
                  <c:v>68.666355270733391</c:v>
                </c:pt>
                <c:pt idx="498">
                  <c:v>58.031037281383604</c:v>
                </c:pt>
                <c:pt idx="499">
                  <c:v>47.386665540740076</c:v>
                </c:pt>
                <c:pt idx="500">
                  <c:v>36.733481407750162</c:v>
                </c:pt>
                <c:pt idx="501">
                  <c:v>26.071722889734346</c:v>
                </c:pt>
                <c:pt idx="502">
                  <c:v>15.401624674661377</c:v>
                </c:pt>
                <c:pt idx="503">
                  <c:v>4.7234181634925037</c:v>
                </c:pt>
                <c:pt idx="504">
                  <c:v>-5.9626684974195321</c:v>
                </c:pt>
                <c:pt idx="505">
                  <c:v>-5.9733584712953096</c:v>
                </c:pt>
                <c:pt idx="506">
                  <c:v>-5.9840484527145419</c:v>
                </c:pt>
                <c:pt idx="507">
                  <c:v>-5.9947384416770095</c:v>
                </c:pt>
                <c:pt idx="508">
                  <c:v>-6.0054284381824923</c:v>
                </c:pt>
                <c:pt idx="509">
                  <c:v>-6.0161184422307707</c:v>
                </c:pt>
                <c:pt idx="510">
                  <c:v>-6.0268084538216247</c:v>
                </c:pt>
                <c:pt idx="511">
                  <c:v>-6.0374984729548347</c:v>
                </c:pt>
                <c:pt idx="512">
                  <c:v>-6.0481884996301805</c:v>
                </c:pt>
                <c:pt idx="513">
                  <c:v>-6.0588785338474418</c:v>
                </c:pt>
                <c:pt idx="514">
                  <c:v>-6.0695685756063993</c:v>
                </c:pt>
                <c:pt idx="515">
                  <c:v>-6.0802586249068336</c:v>
                </c:pt>
                <c:pt idx="516">
                  <c:v>-6.0909486817485243</c:v>
                </c:pt>
                <c:pt idx="517">
                  <c:v>-6.1016387461312513</c:v>
                </c:pt>
                <c:pt idx="518">
                  <c:v>-6.1123288180547952</c:v>
                </c:pt>
                <c:pt idx="519">
                  <c:v>-6.1230188975189366</c:v>
                </c:pt>
                <c:pt idx="520">
                  <c:v>-6.1337089845234551</c:v>
                </c:pt>
                <c:pt idx="521">
                  <c:v>-6.1443990790681307</c:v>
                </c:pt>
                <c:pt idx="522">
                  <c:v>-6.1550891811527437</c:v>
                </c:pt>
                <c:pt idx="523">
                  <c:v>-6.165779290777075</c:v>
                </c:pt>
                <c:pt idx="524">
                  <c:v>-6.1764694079409042</c:v>
                </c:pt>
                <c:pt idx="525">
                  <c:v>-6.187159532644011</c:v>
                </c:pt>
                <c:pt idx="526">
                  <c:v>-6.1978496648861761</c:v>
                </c:pt>
                <c:pt idx="527">
                  <c:v>-6.20853980466718</c:v>
                </c:pt>
                <c:pt idx="528">
                  <c:v>-6.2192299519868026</c:v>
                </c:pt>
                <c:pt idx="529">
                  <c:v>-6.2299201068448244</c:v>
                </c:pt>
                <c:pt idx="530">
                  <c:v>-6.2406102692410252</c:v>
                </c:pt>
                <c:pt idx="531">
                  <c:v>-6.2513004391751847</c:v>
                </c:pt>
                <c:pt idx="532">
                  <c:v>-6.2619906166470845</c:v>
                </c:pt>
                <c:pt idx="533">
                  <c:v>-6.2726808016565032</c:v>
                </c:pt>
                <c:pt idx="534">
                  <c:v>-6.2833709942032225</c:v>
                </c:pt>
                <c:pt idx="535">
                  <c:v>-6.2940611942870222</c:v>
                </c:pt>
                <c:pt idx="536">
                  <c:v>-6.3047514019076818</c:v>
                </c:pt>
                <c:pt idx="537">
                  <c:v>-6.3154416170649821</c:v>
                </c:pt>
                <c:pt idx="538">
                  <c:v>-6.3261318397587036</c:v>
                </c:pt>
                <c:pt idx="539">
                  <c:v>-6.3368220699886262</c:v>
                </c:pt>
                <c:pt idx="540">
                  <c:v>-6.3475123077545303</c:v>
                </c:pt>
                <c:pt idx="541">
                  <c:v>-6.3582025530561959</c:v>
                </c:pt>
                <c:pt idx="542">
                  <c:v>-6.3688928058934033</c:v>
                </c:pt>
                <c:pt idx="543">
                  <c:v>-6.3795830662659325</c:v>
                </c:pt>
                <c:pt idx="544">
                  <c:v>-6.390273334173564</c:v>
                </c:pt>
                <c:pt idx="545">
                  <c:v>-6.4009636096160785</c:v>
                </c:pt>
                <c:pt idx="546">
                  <c:v>-6.4116538925932556</c:v>
                </c:pt>
                <c:pt idx="547">
                  <c:v>-6.422344183104876</c:v>
                </c:pt>
                <c:pt idx="548">
                  <c:v>-6.4330344811507194</c:v>
                </c:pt>
                <c:pt idx="549">
                  <c:v>-6.4437247867305665</c:v>
                </c:pt>
                <c:pt idx="550">
                  <c:v>-6.4544150998441978</c:v>
                </c:pt>
                <c:pt idx="551">
                  <c:v>-6.4651054204913931</c:v>
                </c:pt>
                <c:pt idx="552">
                  <c:v>-6.4757957486719331</c:v>
                </c:pt>
                <c:pt idx="553">
                  <c:v>-6.4864860843855974</c:v>
                </c:pt>
                <c:pt idx="554">
                  <c:v>-6.4971764276321666</c:v>
                </c:pt>
                <c:pt idx="555">
                  <c:v>-6.5078667784114215</c:v>
                </c:pt>
                <c:pt idx="556">
                  <c:v>-6.5185571367231416</c:v>
                </c:pt>
                <c:pt idx="557">
                  <c:v>-6.5292475025671077</c:v>
                </c:pt>
                <c:pt idx="558">
                  <c:v>-6.5399378759430995</c:v>
                </c:pt>
                <c:pt idx="559">
                  <c:v>-6.5506282568508984</c:v>
                </c:pt>
                <c:pt idx="560">
                  <c:v>-6.5613186452902843</c:v>
                </c:pt>
                <c:pt idx="561">
                  <c:v>-6.5720090412610368</c:v>
                </c:pt>
                <c:pt idx="562">
                  <c:v>-6.5826994447629366</c:v>
                </c:pt>
                <c:pt idx="563">
                  <c:v>-6.5933898557957642</c:v>
                </c:pt>
                <c:pt idx="564">
                  <c:v>-6.6040802743592995</c:v>
                </c:pt>
                <c:pt idx="565">
                  <c:v>-6.6147707004533229</c:v>
                </c:pt>
                <c:pt idx="566">
                  <c:v>-6.6254611340776153</c:v>
                </c:pt>
                <c:pt idx="567">
                  <c:v>-6.6361515752319571</c:v>
                </c:pt>
                <c:pt idx="568">
                  <c:v>-6.6468420239161281</c:v>
                </c:pt>
                <c:pt idx="569">
                  <c:v>-6.6575324801299081</c:v>
                </c:pt>
                <c:pt idx="570">
                  <c:v>-6.6682229438730785</c:v>
                </c:pt>
                <c:pt idx="571">
                  <c:v>-6.678913415145419</c:v>
                </c:pt>
                <c:pt idx="572">
                  <c:v>-6.6896038939467104</c:v>
                </c:pt>
                <c:pt idx="573">
                  <c:v>-6.7002943802767323</c:v>
                </c:pt>
                <c:pt idx="574">
                  <c:v>-6.7109848741352653</c:v>
                </c:pt>
                <c:pt idx="575">
                  <c:v>-6.7216753755220902</c:v>
                </c:pt>
                <c:pt idx="576">
                  <c:v>-6.7323658844369874</c:v>
                </c:pt>
                <c:pt idx="577">
                  <c:v>-6.7430564008797367</c:v>
                </c:pt>
                <c:pt idx="578">
                  <c:v>-6.7537469248501187</c:v>
                </c:pt>
                <c:pt idx="579">
                  <c:v>-6.7644374563479142</c:v>
                </c:pt>
                <c:pt idx="580">
                  <c:v>-6.7751279953729027</c:v>
                </c:pt>
                <c:pt idx="581">
                  <c:v>-6.7858185419248649</c:v>
                </c:pt>
                <c:pt idx="582">
                  <c:v>-6.7965090960035814</c:v>
                </c:pt>
                <c:pt idx="583">
                  <c:v>-6.8071996576088321</c:v>
                </c:pt>
                <c:pt idx="584">
                  <c:v>-6.8178902267403982</c:v>
                </c:pt>
                <c:pt idx="585">
                  <c:v>-6.8285808033980588</c:v>
                </c:pt>
                <c:pt idx="586">
                  <c:v>-6.8392713875815954</c:v>
                </c:pt>
                <c:pt idx="587">
                  <c:v>-6.8499619792907884</c:v>
                </c:pt>
                <c:pt idx="588">
                  <c:v>-6.8606525785254178</c:v>
                </c:pt>
                <c:pt idx="589">
                  <c:v>-6.871343185285264</c:v>
                </c:pt>
                <c:pt idx="590">
                  <c:v>-6.8820337995701069</c:v>
                </c:pt>
                <c:pt idx="591">
                  <c:v>-6.8927244213797279</c:v>
                </c:pt>
                <c:pt idx="592">
                  <c:v>-6.9034150507139067</c:v>
                </c:pt>
                <c:pt idx="593">
                  <c:v>-6.9141056875724241</c:v>
                </c:pt>
                <c:pt idx="594">
                  <c:v>-6.9247963319550605</c:v>
                </c:pt>
                <c:pt idx="595">
                  <c:v>-6.9354869838615958</c:v>
                </c:pt>
                <c:pt idx="596">
                  <c:v>-6.9461776432918105</c:v>
                </c:pt>
                <c:pt idx="597">
                  <c:v>-6.9568683102454854</c:v>
                </c:pt>
                <c:pt idx="598">
                  <c:v>-6.9675589847224009</c:v>
                </c:pt>
                <c:pt idx="599">
                  <c:v>-6.9782496667223368</c:v>
                </c:pt>
                <c:pt idx="600">
                  <c:v>-6.9889403562450747</c:v>
                </c:pt>
                <c:pt idx="601">
                  <c:v>-6.9996310532903943</c:v>
                </c:pt>
                <c:pt idx="602">
                  <c:v>-7.0103217578580761</c:v>
                </c:pt>
                <c:pt idx="603">
                  <c:v>-7.0210124699479</c:v>
                </c:pt>
                <c:pt idx="604">
                  <c:v>-7.0317031895596473</c:v>
                </c:pt>
                <c:pt idx="605">
                  <c:v>-7.042393916693098</c:v>
                </c:pt>
                <c:pt idx="606">
                  <c:v>-7.0530846513480325</c:v>
                </c:pt>
                <c:pt idx="607">
                  <c:v>-7.0637753935242316</c:v>
                </c:pt>
                <c:pt idx="608">
                  <c:v>-7.0744661432214757</c:v>
                </c:pt>
                <c:pt idx="609">
                  <c:v>-7.0851569004395447</c:v>
                </c:pt>
                <c:pt idx="610">
                  <c:v>-7.0958476651782192</c:v>
                </c:pt>
                <c:pt idx="611">
                  <c:v>-7.1065384374372806</c:v>
                </c:pt>
                <c:pt idx="612">
                  <c:v>-7.1172292172165088</c:v>
                </c:pt>
                <c:pt idx="613">
                  <c:v>-7.1279200045156834</c:v>
                </c:pt>
                <c:pt idx="614">
                  <c:v>-7.138610799334586</c:v>
                </c:pt>
                <c:pt idx="615">
                  <c:v>-7.1493016016729962</c:v>
                </c:pt>
                <c:pt idx="616">
                  <c:v>-7.1599924115306957</c:v>
                </c:pt>
                <c:pt idx="617">
                  <c:v>-7.170683228907464</c:v>
                </c:pt>
                <c:pt idx="618">
                  <c:v>-7.1813740538030819</c:v>
                </c:pt>
                <c:pt idx="619">
                  <c:v>-7.19206488621733</c:v>
                </c:pt>
                <c:pt idx="620">
                  <c:v>-7.2027557261499879</c:v>
                </c:pt>
                <c:pt idx="621">
                  <c:v>-7.2134465736008373</c:v>
                </c:pt>
                <c:pt idx="622">
                  <c:v>-7.2241374285696578</c:v>
                </c:pt>
                <c:pt idx="623">
                  <c:v>-7.23482829105623</c:v>
                </c:pt>
                <c:pt idx="624">
                  <c:v>-7.2455191610603347</c:v>
                </c:pt>
                <c:pt idx="625">
                  <c:v>-7.2562100385817523</c:v>
                </c:pt>
                <c:pt idx="626">
                  <c:v>-7.2669009236202635</c:v>
                </c:pt>
                <c:pt idx="627">
                  <c:v>-7.277591816175649</c:v>
                </c:pt>
                <c:pt idx="628">
                  <c:v>-7.2882827162476884</c:v>
                </c:pt>
                <c:pt idx="629">
                  <c:v>-7.2989736238361633</c:v>
                </c:pt>
                <c:pt idx="630">
                  <c:v>-7.3096645389408534</c:v>
                </c:pt>
                <c:pt idx="631">
                  <c:v>-7.3203554615615403</c:v>
                </c:pt>
                <c:pt idx="632">
                  <c:v>-7.3310463916980035</c:v>
                </c:pt>
                <c:pt idx="633">
                  <c:v>-7.3417373293500239</c:v>
                </c:pt>
                <c:pt idx="634">
                  <c:v>-7.3524282745173819</c:v>
                </c:pt>
                <c:pt idx="635">
                  <c:v>-7.3631192271998573</c:v>
                </c:pt>
                <c:pt idx="636">
                  <c:v>-7.3738101873972317</c:v>
                </c:pt>
                <c:pt idx="637">
                  <c:v>-7.3845011551092856</c:v>
                </c:pt>
                <c:pt idx="638">
                  <c:v>-7.3951921303357988</c:v>
                </c:pt>
                <c:pt idx="639">
                  <c:v>-7.4058831130765528</c:v>
                </c:pt>
                <c:pt idx="640">
                  <c:v>-7.4165741033313273</c:v>
                </c:pt>
                <c:pt idx="641">
                  <c:v>-7.4272651010999038</c:v>
                </c:pt>
                <c:pt idx="642">
                  <c:v>-7.4379561063820621</c:v>
                </c:pt>
                <c:pt idx="643">
                  <c:v>-7.4486471191775827</c:v>
                </c:pt>
                <c:pt idx="644">
                  <c:v>-7.4593381394862464</c:v>
                </c:pt>
                <c:pt idx="645">
                  <c:v>-7.4700291673078336</c:v>
                </c:pt>
                <c:pt idx="646">
                  <c:v>-7.4807202026421251</c:v>
                </c:pt>
                <c:pt idx="647">
                  <c:v>-7.4914112454889015</c:v>
                </c:pt>
                <c:pt idx="648">
                  <c:v>-7.5021022958479433</c:v>
                </c:pt>
                <c:pt idx="649">
                  <c:v>-7.5127933537190312</c:v>
                </c:pt>
                <c:pt idx="650">
                  <c:v>-7.5234844191019459</c:v>
                </c:pt>
                <c:pt idx="651">
                  <c:v>-7.5341754919964679</c:v>
                </c:pt>
                <c:pt idx="652">
                  <c:v>-7.5448665724023769</c:v>
                </c:pt>
                <c:pt idx="653">
                  <c:v>-7.5555576603194545</c:v>
                </c:pt>
                <c:pt idx="654">
                  <c:v>-7.5662487557474813</c:v>
                </c:pt>
                <c:pt idx="655">
                  <c:v>-7.5769398586862371</c:v>
                </c:pt>
                <c:pt idx="656">
                  <c:v>-7.5876309691355033</c:v>
                </c:pt>
                <c:pt idx="657">
                  <c:v>-7.5983220870950605</c:v>
                </c:pt>
                <c:pt idx="658">
                  <c:v>-7.6090132125646885</c:v>
                </c:pt>
                <c:pt idx="659">
                  <c:v>-7.6197043455441689</c:v>
                </c:pt>
                <c:pt idx="660">
                  <c:v>-7.6303954860332812</c:v>
                </c:pt>
                <c:pt idx="661">
                  <c:v>-7.6410866340318071</c:v>
                </c:pt>
                <c:pt idx="662">
                  <c:v>-7.6517777895395263</c:v>
                </c:pt>
                <c:pt idx="663">
                  <c:v>-7.6624689525562202</c:v>
                </c:pt>
                <c:pt idx="664">
                  <c:v>-7.6731601230816686</c:v>
                </c:pt>
                <c:pt idx="665">
                  <c:v>-7.6838513011156531</c:v>
                </c:pt>
                <c:pt idx="666">
                  <c:v>-7.6945424866579542</c:v>
                </c:pt>
                <c:pt idx="667">
                  <c:v>-7.7052336797083516</c:v>
                </c:pt>
                <c:pt idx="668">
                  <c:v>-7.7159248802666269</c:v>
                </c:pt>
                <c:pt idx="669">
                  <c:v>-7.7266160883325599</c:v>
                </c:pt>
                <c:pt idx="670">
                  <c:v>-7.7373073039059319</c:v>
                </c:pt>
                <c:pt idx="671">
                  <c:v>-7.7479985269865237</c:v>
                </c:pt>
                <c:pt idx="672">
                  <c:v>-7.7586897575741158</c:v>
                </c:pt>
                <c:pt idx="673">
                  <c:v>-7.7693809956684881</c:v>
                </c:pt>
                <c:pt idx="674">
                  <c:v>-7.7800722412694219</c:v>
                </c:pt>
                <c:pt idx="675">
                  <c:v>-7.7907634943766979</c:v>
                </c:pt>
                <c:pt idx="676">
                  <c:v>-7.8014547549900968</c:v>
                </c:pt>
                <c:pt idx="677">
                  <c:v>-7.8121460231093991</c:v>
                </c:pt>
                <c:pt idx="678">
                  <c:v>-7.8228372987343855</c:v>
                </c:pt>
                <c:pt idx="679">
                  <c:v>-7.8335285818648366</c:v>
                </c:pt>
                <c:pt idx="680">
                  <c:v>-7.844219872500533</c:v>
                </c:pt>
                <c:pt idx="681">
                  <c:v>-7.8549111706412553</c:v>
                </c:pt>
                <c:pt idx="682">
                  <c:v>-7.8656024762867842</c:v>
                </c:pt>
                <c:pt idx="683">
                  <c:v>-7.8762937894369012</c:v>
                </c:pt>
                <c:pt idx="684">
                  <c:v>-7.8869851100913859</c:v>
                </c:pt>
                <c:pt idx="685">
                  <c:v>-7.89767643825002</c:v>
                </c:pt>
                <c:pt idx="686">
                  <c:v>-7.9083677739125831</c:v>
                </c:pt>
                <c:pt idx="687">
                  <c:v>-7.9190591170788567</c:v>
                </c:pt>
                <c:pt idx="688">
                  <c:v>-7.9297504677486215</c:v>
                </c:pt>
                <c:pt idx="689">
                  <c:v>-7.9404418259216571</c:v>
                </c:pt>
                <c:pt idx="690">
                  <c:v>-7.9511331915977452</c:v>
                </c:pt>
                <c:pt idx="691">
                  <c:v>-7.9618245647766663</c:v>
                </c:pt>
                <c:pt idx="692">
                  <c:v>-7.972515945458202</c:v>
                </c:pt>
                <c:pt idx="693">
                  <c:v>-7.9832073336421319</c:v>
                </c:pt>
                <c:pt idx="694">
                  <c:v>-7.9938987293282366</c:v>
                </c:pt>
                <c:pt idx="695">
                  <c:v>-8.0045901325162969</c:v>
                </c:pt>
                <c:pt idx="696">
                  <c:v>-8.0152815432060951</c:v>
                </c:pt>
                <c:pt idx="697">
                  <c:v>-8.0259729613974091</c:v>
                </c:pt>
                <c:pt idx="698">
                  <c:v>-8.0366643870900223</c:v>
                </c:pt>
                <c:pt idx="699">
                  <c:v>-8.0473558202837143</c:v>
                </c:pt>
                <c:pt idx="700">
                  <c:v>-8.058047260978265</c:v>
                </c:pt>
                <c:pt idx="701">
                  <c:v>-8.0687387091734575</c:v>
                </c:pt>
                <c:pt idx="702">
                  <c:v>-8.0794301648690698</c:v>
                </c:pt>
                <c:pt idx="703">
                  <c:v>-8.0901216280648836</c:v>
                </c:pt>
                <c:pt idx="704">
                  <c:v>-8.1008130987606801</c:v>
                </c:pt>
                <c:pt idx="705">
                  <c:v>-8.1115045769562411</c:v>
                </c:pt>
                <c:pt idx="706">
                  <c:v>-8.1221960626513461</c:v>
                </c:pt>
                <c:pt idx="707">
                  <c:v>-8.1328875558457749</c:v>
                </c:pt>
                <c:pt idx="708">
                  <c:v>-8.1435790565393091</c:v>
                </c:pt>
                <c:pt idx="709">
                  <c:v>-8.1542705647317302</c:v>
                </c:pt>
                <c:pt idx="710">
                  <c:v>-8.1649620804228178</c:v>
                </c:pt>
                <c:pt idx="711">
                  <c:v>-8.1756536036123535</c:v>
                </c:pt>
                <c:pt idx="712">
                  <c:v>-8.1863451343001188</c:v>
                </c:pt>
                <c:pt idx="713">
                  <c:v>-8.1970366724858934</c:v>
                </c:pt>
                <c:pt idx="714">
                  <c:v>-8.2077282181694571</c:v>
                </c:pt>
                <c:pt idx="715">
                  <c:v>-8.2184197713505931</c:v>
                </c:pt>
                <c:pt idx="716">
                  <c:v>-8.2291113320290794</c:v>
                </c:pt>
                <c:pt idx="717">
                  <c:v>-8.2398029002046993</c:v>
                </c:pt>
                <c:pt idx="718">
                  <c:v>-8.2504944758772325</c:v>
                </c:pt>
                <c:pt idx="719">
                  <c:v>-8.2611860590464605</c:v>
                </c:pt>
                <c:pt idx="720">
                  <c:v>-8.2718776497121631</c:v>
                </c:pt>
                <c:pt idx="721">
                  <c:v>-8.2825692478741217</c:v>
                </c:pt>
                <c:pt idx="722">
                  <c:v>-8.2932608535321162</c:v>
                </c:pt>
                <c:pt idx="723">
                  <c:v>-8.3039524666859279</c:v>
                </c:pt>
                <c:pt idx="724">
                  <c:v>-8.3146440873353384</c:v>
                </c:pt>
                <c:pt idx="725">
                  <c:v>-8.3253357154801275</c:v>
                </c:pt>
                <c:pt idx="726">
                  <c:v>-8.3360273511200766</c:v>
                </c:pt>
                <c:pt idx="727">
                  <c:v>-8.3467189942549656</c:v>
                </c:pt>
                <c:pt idx="728">
                  <c:v>-8.3574106448845757</c:v>
                </c:pt>
                <c:pt idx="729">
                  <c:v>-8.3681023030086887</c:v>
                </c:pt>
                <c:pt idx="730">
                  <c:v>-8.378793968627086</c:v>
                </c:pt>
                <c:pt idx="731">
                  <c:v>-8.3894856417395456</c:v>
                </c:pt>
                <c:pt idx="732">
                  <c:v>-8.4001773223458507</c:v>
                </c:pt>
                <c:pt idx="733">
                  <c:v>-8.4108690104457811</c:v>
                </c:pt>
                <c:pt idx="734">
                  <c:v>-8.4215607060391182</c:v>
                </c:pt>
                <c:pt idx="735">
                  <c:v>-8.4322524091256437</c:v>
                </c:pt>
                <c:pt idx="736">
                  <c:v>-8.4429441197051371</c:v>
                </c:pt>
                <c:pt idx="737">
                  <c:v>-8.4536358377773784</c:v>
                </c:pt>
                <c:pt idx="738">
                  <c:v>-8.4643275633421506</c:v>
                </c:pt>
                <c:pt idx="739">
                  <c:v>-8.4750192963992337</c:v>
                </c:pt>
                <c:pt idx="740">
                  <c:v>-8.4857110369484072</c:v>
                </c:pt>
                <c:pt idx="741">
                  <c:v>-8.4964027849894546</c:v>
                </c:pt>
                <c:pt idx="742">
                  <c:v>-8.5070945405221536</c:v>
                </c:pt>
                <c:pt idx="743">
                  <c:v>-8.5177863035462877</c:v>
                </c:pt>
                <c:pt idx="744">
                  <c:v>-8.5284780740616366</c:v>
                </c:pt>
                <c:pt idx="745">
                  <c:v>-8.5391698520679817</c:v>
                </c:pt>
                <c:pt idx="746">
                  <c:v>-8.5498616375651029</c:v>
                </c:pt>
                <c:pt idx="747">
                  <c:v>-8.5605534305527833</c:v>
                </c:pt>
                <c:pt idx="748">
                  <c:v>-8.5712452310308009</c:v>
                </c:pt>
                <c:pt idx="749">
                  <c:v>-8.5819370389989391</c:v>
                </c:pt>
                <c:pt idx="750">
                  <c:v>-8.5926288544569775</c:v>
                </c:pt>
                <c:pt idx="751">
                  <c:v>-8.6033206774046977</c:v>
                </c:pt>
                <c:pt idx="752">
                  <c:v>-8.6140125078418794</c:v>
                </c:pt>
                <c:pt idx="753">
                  <c:v>-8.6247043457683041</c:v>
                </c:pt>
                <c:pt idx="754">
                  <c:v>-8.6353961911837533</c:v>
                </c:pt>
                <c:pt idx="755">
                  <c:v>-8.6460880440880068</c:v>
                </c:pt>
                <c:pt idx="756">
                  <c:v>-8.656779904480846</c:v>
                </c:pt>
                <c:pt idx="757">
                  <c:v>-8.6674717723620525</c:v>
                </c:pt>
                <c:pt idx="758">
                  <c:v>-8.6781636477314059</c:v>
                </c:pt>
                <c:pt idx="759">
                  <c:v>-8.6888555305886879</c:v>
                </c:pt>
                <c:pt idx="760">
                  <c:v>-8.6995474209336798</c:v>
                </c:pt>
                <c:pt idx="761">
                  <c:v>-8.7102393187661615</c:v>
                </c:pt>
                <c:pt idx="762">
                  <c:v>-8.7209312240859145</c:v>
                </c:pt>
                <c:pt idx="763">
                  <c:v>-8.7316231368927202</c:v>
                </c:pt>
                <c:pt idx="764">
                  <c:v>-8.7423150571863584</c:v>
                </c:pt>
                <c:pt idx="765">
                  <c:v>-8.7530069849666106</c:v>
                </c:pt>
                <c:pt idx="766">
                  <c:v>-8.7636989202332582</c:v>
                </c:pt>
                <c:pt idx="767">
                  <c:v>-8.774390862986083</c:v>
                </c:pt>
                <c:pt idx="768">
                  <c:v>-8.7850828132248644</c:v>
                </c:pt>
                <c:pt idx="769">
                  <c:v>-8.7957747709493841</c:v>
                </c:pt>
                <c:pt idx="770">
                  <c:v>-8.8064667361594218</c:v>
                </c:pt>
                <c:pt idx="771">
                  <c:v>-8.8171587088547589</c:v>
                </c:pt>
                <c:pt idx="772">
                  <c:v>-8.8278506890351771</c:v>
                </c:pt>
                <c:pt idx="773">
                  <c:v>-8.8385426767004578</c:v>
                </c:pt>
                <c:pt idx="774">
                  <c:v>-8.8492346718503807</c:v>
                </c:pt>
                <c:pt idx="775">
                  <c:v>-8.8599266744847274</c:v>
                </c:pt>
                <c:pt idx="776">
                  <c:v>-8.8706186846032793</c:v>
                </c:pt>
                <c:pt idx="777">
                  <c:v>-8.8813107022058162</c:v>
                </c:pt>
                <c:pt idx="778">
                  <c:v>-8.8920027272921196</c:v>
                </c:pt>
                <c:pt idx="779">
                  <c:v>-8.902694759861971</c:v>
                </c:pt>
                <c:pt idx="780">
                  <c:v>-8.9133867999151519</c:v>
                </c:pt>
                <c:pt idx="781">
                  <c:v>-8.9240788474514421</c:v>
                </c:pt>
                <c:pt idx="782">
                  <c:v>-8.934770902470623</c:v>
                </c:pt>
                <c:pt idx="783">
                  <c:v>-8.9454629649724744</c:v>
                </c:pt>
                <c:pt idx="784">
                  <c:v>-8.9561550349567796</c:v>
                </c:pt>
                <c:pt idx="785">
                  <c:v>-8.9668471124233182</c:v>
                </c:pt>
                <c:pt idx="786">
                  <c:v>-8.9775391973718701</c:v>
                </c:pt>
                <c:pt idx="787">
                  <c:v>-8.9882312898022185</c:v>
                </c:pt>
                <c:pt idx="788">
                  <c:v>-8.9989233897141432</c:v>
                </c:pt>
                <c:pt idx="789">
                  <c:v>-9.0096154971074256</c:v>
                </c:pt>
                <c:pt idx="790">
                  <c:v>-9.0203076119818473</c:v>
                </c:pt>
                <c:pt idx="791">
                  <c:v>-9.0309997343371879</c:v>
                </c:pt>
                <c:pt idx="792">
                  <c:v>-9.0416918641732291</c:v>
                </c:pt>
                <c:pt idx="793">
                  <c:v>-9.0523840014897523</c:v>
                </c:pt>
                <c:pt idx="794">
                  <c:v>-9.063076146286539</c:v>
                </c:pt>
                <c:pt idx="795">
                  <c:v>-9.073768298563369</c:v>
                </c:pt>
                <c:pt idx="796">
                  <c:v>-9.0844604583200237</c:v>
                </c:pt>
                <c:pt idx="797">
                  <c:v>-9.0951526255562847</c:v>
                </c:pt>
                <c:pt idx="798">
                  <c:v>-9.1058448002719317</c:v>
                </c:pt>
                <c:pt idx="799">
                  <c:v>-9.1165369824667462</c:v>
                </c:pt>
                <c:pt idx="800">
                  <c:v>-9.1272291721405097</c:v>
                </c:pt>
                <c:pt idx="801">
                  <c:v>-9.1379213692930037</c:v>
                </c:pt>
                <c:pt idx="802">
                  <c:v>-9.1486135739240098</c:v>
                </c:pt>
                <c:pt idx="803">
                  <c:v>-9.1593057860333076</c:v>
                </c:pt>
                <c:pt idx="804">
                  <c:v>-9.1699980056206787</c:v>
                </c:pt>
                <c:pt idx="805">
                  <c:v>-9.1806902326859028</c:v>
                </c:pt>
                <c:pt idx="806">
                  <c:v>-9.1913824672287632</c:v>
                </c:pt>
                <c:pt idx="807">
                  <c:v>-9.2020747092490396</c:v>
                </c:pt>
                <c:pt idx="808">
                  <c:v>-9.2127669587465135</c:v>
                </c:pt>
                <c:pt idx="809">
                  <c:v>-9.2234592157209665</c:v>
                </c:pt>
                <c:pt idx="810">
                  <c:v>-9.2341514801721782</c:v>
                </c:pt>
                <c:pt idx="811">
                  <c:v>-9.244843752099932</c:v>
                </c:pt>
                <c:pt idx="812">
                  <c:v>-9.2555360315040076</c:v>
                </c:pt>
                <c:pt idx="813">
                  <c:v>-9.2662283183841847</c:v>
                </c:pt>
                <c:pt idx="814">
                  <c:v>-9.2769206127402466</c:v>
                </c:pt>
                <c:pt idx="815">
                  <c:v>-9.287612914571973</c:v>
                </c:pt>
                <c:pt idx="816">
                  <c:v>-9.2983052238791455</c:v>
                </c:pt>
                <c:pt idx="817">
                  <c:v>-9.3089975406615455</c:v>
                </c:pt>
                <c:pt idx="818">
                  <c:v>-9.3196898649189546</c:v>
                </c:pt>
                <c:pt idx="819">
                  <c:v>-9.3303821966511524</c:v>
                </c:pt>
                <c:pt idx="820">
                  <c:v>-9.3410745358579206</c:v>
                </c:pt>
                <c:pt idx="821">
                  <c:v>-9.3517668825390405</c:v>
                </c:pt>
                <c:pt idx="822">
                  <c:v>-9.3624592366942938</c:v>
                </c:pt>
                <c:pt idx="823">
                  <c:v>-9.3731515983234619</c:v>
                </c:pt>
                <c:pt idx="824">
                  <c:v>-9.3838439674263245</c:v>
                </c:pt>
                <c:pt idx="825">
                  <c:v>-9.3945363440026632</c:v>
                </c:pt>
                <c:pt idx="826">
                  <c:v>-9.4052287280522595</c:v>
                </c:pt>
                <c:pt idx="827">
                  <c:v>-9.4159211195748931</c:v>
                </c:pt>
                <c:pt idx="828">
                  <c:v>-9.4266135185703472</c:v>
                </c:pt>
                <c:pt idx="829">
                  <c:v>-9.4373059250384017</c:v>
                </c:pt>
                <c:pt idx="830">
                  <c:v>-9.447998338978838</c:v>
                </c:pt>
                <c:pt idx="831">
                  <c:v>-9.4586907603914376</c:v>
                </c:pt>
                <c:pt idx="832">
                  <c:v>-9.4693831892759821</c:v>
                </c:pt>
                <c:pt idx="833">
                  <c:v>-9.4800756256322511</c:v>
                </c:pt>
                <c:pt idx="834">
                  <c:v>-9.4907680694600263</c:v>
                </c:pt>
                <c:pt idx="835">
                  <c:v>-9.501460520759089</c:v>
                </c:pt>
                <c:pt idx="836">
                  <c:v>-9.5121529795292208</c:v>
                </c:pt>
                <c:pt idx="837">
                  <c:v>-9.5228454457702032</c:v>
                </c:pt>
                <c:pt idx="838">
                  <c:v>-9.5335379194818159</c:v>
                </c:pt>
                <c:pt idx="839">
                  <c:v>-9.5442304006638405</c:v>
                </c:pt>
                <c:pt idx="840">
                  <c:v>-9.5549228893160603</c:v>
                </c:pt>
                <c:pt idx="841">
                  <c:v>-9.5656153854382531</c:v>
                </c:pt>
                <c:pt idx="842">
                  <c:v>-9.5763078890302022</c:v>
                </c:pt>
                <c:pt idx="843">
                  <c:v>-9.5870004000916893</c:v>
                </c:pt>
                <c:pt idx="844">
                  <c:v>-9.597692918622494</c:v>
                </c:pt>
                <c:pt idx="845">
                  <c:v>-9.6083854446223977</c:v>
                </c:pt>
                <c:pt idx="846">
                  <c:v>-9.6190779780911821</c:v>
                </c:pt>
                <c:pt idx="847">
                  <c:v>-9.6297705190286287</c:v>
                </c:pt>
                <c:pt idx="848">
                  <c:v>-9.6404630674345189</c:v>
                </c:pt>
                <c:pt idx="849">
                  <c:v>-9.6511556233086324</c:v>
                </c:pt>
                <c:pt idx="850">
                  <c:v>-9.6618481866507508</c:v>
                </c:pt>
                <c:pt idx="851">
                  <c:v>-9.6725407574606557</c:v>
                </c:pt>
                <c:pt idx="852">
                  <c:v>-9.6832333357381284</c:v>
                </c:pt>
                <c:pt idx="853">
                  <c:v>-9.6939259214829505</c:v>
                </c:pt>
                <c:pt idx="854">
                  <c:v>-9.7046185146949036</c:v>
                </c:pt>
                <c:pt idx="855">
                  <c:v>-9.7153111153737672</c:v>
                </c:pt>
                <c:pt idx="856">
                  <c:v>-9.7260037235193231</c:v>
                </c:pt>
                <c:pt idx="857">
                  <c:v>-9.7366963391313543</c:v>
                </c:pt>
                <c:pt idx="858">
                  <c:v>-9.747388962209639</c:v>
                </c:pt>
                <c:pt idx="859">
                  <c:v>-9.7580815927539604</c:v>
                </c:pt>
                <c:pt idx="860">
                  <c:v>-9.7687742307640999</c:v>
                </c:pt>
                <c:pt idx="861">
                  <c:v>-9.7794668762398373</c:v>
                </c:pt>
                <c:pt idx="862">
                  <c:v>-9.790159529180956</c:v>
                </c:pt>
                <c:pt idx="863">
                  <c:v>-9.8008521895872356</c:v>
                </c:pt>
                <c:pt idx="864">
                  <c:v>-9.8115448574584576</c:v>
                </c:pt>
                <c:pt idx="865">
                  <c:v>-9.8222375327944036</c:v>
                </c:pt>
                <c:pt idx="866">
                  <c:v>-9.832930215594855</c:v>
                </c:pt>
                <c:pt idx="867">
                  <c:v>-9.8436229058595917</c:v>
                </c:pt>
                <c:pt idx="868">
                  <c:v>-9.8543156035883968</c:v>
                </c:pt>
                <c:pt idx="869">
                  <c:v>-9.8650083087810501</c:v>
                </c:pt>
                <c:pt idx="870">
                  <c:v>-9.8757010214373349</c:v>
                </c:pt>
                <c:pt idx="871">
                  <c:v>-9.8863937415570309</c:v>
                </c:pt>
                <c:pt idx="872">
                  <c:v>-9.8970864691399196</c:v>
                </c:pt>
                <c:pt idx="873">
                  <c:v>-9.9077792041857808</c:v>
                </c:pt>
                <c:pt idx="874">
                  <c:v>-9.9184719466943978</c:v>
                </c:pt>
                <c:pt idx="875">
                  <c:v>-9.929164696665552</c:v>
                </c:pt>
                <c:pt idx="876">
                  <c:v>-9.9398574540990232</c:v>
                </c:pt>
                <c:pt idx="877">
                  <c:v>-9.9505502189945929</c:v>
                </c:pt>
                <c:pt idx="878">
                  <c:v>-9.9612429913520444</c:v>
                </c:pt>
                <c:pt idx="879">
                  <c:v>-9.9719357711711574</c:v>
                </c:pt>
                <c:pt idx="880">
                  <c:v>-9.9826285584517134</c:v>
                </c:pt>
                <c:pt idx="881">
                  <c:v>-9.9933213531934921</c:v>
                </c:pt>
                <c:pt idx="882">
                  <c:v>-10.004014155396277</c:v>
                </c:pt>
                <c:pt idx="883">
                  <c:v>-10.014706965059849</c:v>
                </c:pt>
                <c:pt idx="884">
                  <c:v>-10.025399782183989</c:v>
                </c:pt>
                <c:pt idx="885">
                  <c:v>-10.036092606768479</c:v>
                </c:pt>
                <c:pt idx="886">
                  <c:v>-10.046785438813099</c:v>
                </c:pt>
                <c:pt idx="887">
                  <c:v>-10.057478278317632</c:v>
                </c:pt>
                <c:pt idx="888">
                  <c:v>-10.068171125281857</c:v>
                </c:pt>
                <c:pt idx="889">
                  <c:v>-10.078863979705558</c:v>
                </c:pt>
                <c:pt idx="890">
                  <c:v>-10.089556841588514</c:v>
                </c:pt>
                <c:pt idx="891">
                  <c:v>-10.100249710930509</c:v>
                </c:pt>
                <c:pt idx="892">
                  <c:v>-10.110942587731321</c:v>
                </c:pt>
                <c:pt idx="893">
                  <c:v>-10.121635471990734</c:v>
                </c:pt>
                <c:pt idx="894">
                  <c:v>-10.132328363708529</c:v>
                </c:pt>
                <c:pt idx="895">
                  <c:v>-10.143021262884487</c:v>
                </c:pt>
                <c:pt idx="896">
                  <c:v>-10.153714169518388</c:v>
                </c:pt>
                <c:pt idx="897">
                  <c:v>-10.164407083610014</c:v>
                </c:pt>
                <c:pt idx="898">
                  <c:v>-10.175100005159148</c:v>
                </c:pt>
                <c:pt idx="899">
                  <c:v>-10.185792934165571</c:v>
                </c:pt>
                <c:pt idx="900">
                  <c:v>-10.196485870629063</c:v>
                </c:pt>
                <c:pt idx="901">
                  <c:v>-10.207178814549405</c:v>
                </c:pt>
                <c:pt idx="902">
                  <c:v>-10.217871765926379</c:v>
                </c:pt>
                <c:pt idx="903">
                  <c:v>-10.228564724759767</c:v>
                </c:pt>
                <c:pt idx="904">
                  <c:v>-10.239257691049351</c:v>
                </c:pt>
                <c:pt idx="905">
                  <c:v>-10.249950664794911</c:v>
                </c:pt>
                <c:pt idx="906">
                  <c:v>-10.260643645996229</c:v>
                </c:pt>
                <c:pt idx="907">
                  <c:v>-10.271336634653085</c:v>
                </c:pt>
                <c:pt idx="908">
                  <c:v>-10.282029630765262</c:v>
                </c:pt>
                <c:pt idx="909">
                  <c:v>-10.292722634332542</c:v>
                </c:pt>
                <c:pt idx="910">
                  <c:v>-10.303415645354704</c:v>
                </c:pt>
                <c:pt idx="911">
                  <c:v>-10.314108663831531</c:v>
                </c:pt>
                <c:pt idx="912">
                  <c:v>-10.324801689762804</c:v>
                </c:pt>
                <c:pt idx="913">
                  <c:v>-10.335494723148305</c:v>
                </c:pt>
                <c:pt idx="914">
                  <c:v>-10.346187763987814</c:v>
                </c:pt>
                <c:pt idx="915">
                  <c:v>-10.356880812281114</c:v>
                </c:pt>
                <c:pt idx="916">
                  <c:v>-10.367573868027986</c:v>
                </c:pt>
                <c:pt idx="917">
                  <c:v>-10.378266931228211</c:v>
                </c:pt>
                <c:pt idx="918">
                  <c:v>-10.38896000188157</c:v>
                </c:pt>
                <c:pt idx="919">
                  <c:v>-10.399653079987845</c:v>
                </c:pt>
                <c:pt idx="920">
                  <c:v>-10.410346165546818</c:v>
                </c:pt>
                <c:pt idx="921">
                  <c:v>-10.421039258558269</c:v>
                </c:pt>
                <c:pt idx="922">
                  <c:v>-10.43173235902198</c:v>
                </c:pt>
                <c:pt idx="923">
                  <c:v>-10.442425466937733</c:v>
                </c:pt>
                <c:pt idx="924">
                  <c:v>-10.45311858230531</c:v>
                </c:pt>
                <c:pt idx="925">
                  <c:v>-10.46381170512449</c:v>
                </c:pt>
                <c:pt idx="926">
                  <c:v>-10.474504835395058</c:v>
                </c:pt>
                <c:pt idx="927">
                  <c:v>-10.485197973116792</c:v>
                </c:pt>
                <c:pt idx="928">
                  <c:v>-10.495891118289475</c:v>
                </c:pt>
                <c:pt idx="929">
                  <c:v>-10.506584270912889</c:v>
                </c:pt>
                <c:pt idx="930">
                  <c:v>-10.517277430986814</c:v>
                </c:pt>
                <c:pt idx="931">
                  <c:v>-10.527970598511033</c:v>
                </c:pt>
                <c:pt idx="932">
                  <c:v>-10.538663773485325</c:v>
                </c:pt>
                <c:pt idx="933">
                  <c:v>-10.549356955909474</c:v>
                </c:pt>
                <c:pt idx="934">
                  <c:v>-10.560050145783261</c:v>
                </c:pt>
                <c:pt idx="935">
                  <c:v>-10.570743343106468</c:v>
                </c:pt>
                <c:pt idx="936">
                  <c:v>-10.581436547878875</c:v>
                </c:pt>
                <c:pt idx="937">
                  <c:v>-10.592129760100264</c:v>
                </c:pt>
                <c:pt idx="938">
                  <c:v>-10.602822979770416</c:v>
                </c:pt>
                <c:pt idx="939">
                  <c:v>-10.613516206889113</c:v>
                </c:pt>
                <c:pt idx="940">
                  <c:v>-10.624209441456136</c:v>
                </c:pt>
                <c:pt idx="941">
                  <c:v>-10.634902683471267</c:v>
                </c:pt>
                <c:pt idx="942">
                  <c:v>-10.645595932934288</c:v>
                </c:pt>
                <c:pt idx="943">
                  <c:v>-10.65628918984498</c:v>
                </c:pt>
                <c:pt idx="944">
                  <c:v>-10.666982454203124</c:v>
                </c:pt>
                <c:pt idx="945">
                  <c:v>-10.677675726008502</c:v>
                </c:pt>
                <c:pt idx="946">
                  <c:v>-10.688369005260896</c:v>
                </c:pt>
                <c:pt idx="947">
                  <c:v>-10.699062291960086</c:v>
                </c:pt>
                <c:pt idx="948">
                  <c:v>-10.709755586105855</c:v>
                </c:pt>
                <c:pt idx="949">
                  <c:v>-10.720448887697984</c:v>
                </c:pt>
                <c:pt idx="950">
                  <c:v>-10.731142196736254</c:v>
                </c:pt>
                <c:pt idx="951">
                  <c:v>-10.741835513220447</c:v>
                </c:pt>
                <c:pt idx="952">
                  <c:v>-10.752528837150345</c:v>
                </c:pt>
                <c:pt idx="953">
                  <c:v>-10.763222168525729</c:v>
                </c:pt>
                <c:pt idx="954">
                  <c:v>-10.773915507346381</c:v>
                </c:pt>
                <c:pt idx="955">
                  <c:v>-10.784608853612081</c:v>
                </c:pt>
                <c:pt idx="956">
                  <c:v>-10.795302207322612</c:v>
                </c:pt>
                <c:pt idx="957">
                  <c:v>-10.805995568477755</c:v>
                </c:pt>
                <c:pt idx="958">
                  <c:v>-10.816688937077291</c:v>
                </c:pt>
                <c:pt idx="959">
                  <c:v>-10.827382313121005</c:v>
                </c:pt>
                <c:pt idx="960">
                  <c:v>-10.838075696608675</c:v>
                </c:pt>
                <c:pt idx="961">
                  <c:v>-10.848769087540083</c:v>
                </c:pt>
                <c:pt idx="962">
                  <c:v>-10.85946248591501</c:v>
                </c:pt>
                <c:pt idx="963">
                  <c:v>-10.870155891733239</c:v>
                </c:pt>
                <c:pt idx="964">
                  <c:v>-10.880849304994552</c:v>
                </c:pt>
                <c:pt idx="965">
                  <c:v>-10.891542725698729</c:v>
                </c:pt>
                <c:pt idx="966">
                  <c:v>-10.902236153845552</c:v>
                </c:pt>
                <c:pt idx="967">
                  <c:v>-10.912929589434802</c:v>
                </c:pt>
                <c:pt idx="968">
                  <c:v>-10.923623032466262</c:v>
                </c:pt>
                <c:pt idx="969">
                  <c:v>-10.934316482939712</c:v>
                </c:pt>
                <c:pt idx="970">
                  <c:v>-10.945009940854936</c:v>
                </c:pt>
                <c:pt idx="971">
                  <c:v>-10.955703406211713</c:v>
                </c:pt>
                <c:pt idx="972">
                  <c:v>-10.966396879009826</c:v>
                </c:pt>
                <c:pt idx="973">
                  <c:v>-10.977090359249056</c:v>
                </c:pt>
                <c:pt idx="974">
                  <c:v>-10.987783846929185</c:v>
                </c:pt>
                <c:pt idx="975">
                  <c:v>-10.998477342049995</c:v>
                </c:pt>
                <c:pt idx="976">
                  <c:v>-11.009170844611265</c:v>
                </c:pt>
                <c:pt idx="977">
                  <c:v>-11.01986435461278</c:v>
                </c:pt>
                <c:pt idx="978">
                  <c:v>-11.03055787205432</c:v>
                </c:pt>
                <c:pt idx="979">
                  <c:v>-11.041251396935667</c:v>
                </c:pt>
                <c:pt idx="980">
                  <c:v>-11.051944929256603</c:v>
                </c:pt>
                <c:pt idx="981">
                  <c:v>-11.062638469016909</c:v>
                </c:pt>
                <c:pt idx="982">
                  <c:v>-11.073332016216366</c:v>
                </c:pt>
                <c:pt idx="983">
                  <c:v>-11.084025570854756</c:v>
                </c:pt>
                <c:pt idx="984">
                  <c:v>-11.094719132931861</c:v>
                </c:pt>
                <c:pt idx="985">
                  <c:v>-11.105412702447461</c:v>
                </c:pt>
                <c:pt idx="986">
                  <c:v>-11.116106279401341</c:v>
                </c:pt>
                <c:pt idx="987">
                  <c:v>-11.126799863793281</c:v>
                </c:pt>
                <c:pt idx="988">
                  <c:v>-11.13749345562306</c:v>
                </c:pt>
                <c:pt idx="989">
                  <c:v>-11.148187054890464</c:v>
                </c:pt>
                <c:pt idx="990">
                  <c:v>-11.158880661595273</c:v>
                </c:pt>
                <c:pt idx="991">
                  <c:v>-11.169574275737267</c:v>
                </c:pt>
                <c:pt idx="992">
                  <c:v>-11.180267897316229</c:v>
                </c:pt>
                <c:pt idx="993">
                  <c:v>-11.190961526331941</c:v>
                </c:pt>
                <c:pt idx="994">
                  <c:v>-11.201655162784185</c:v>
                </c:pt>
                <c:pt idx="995">
                  <c:v>-11.212348806672741</c:v>
                </c:pt>
                <c:pt idx="996">
                  <c:v>-11.223042457997392</c:v>
                </c:pt>
                <c:pt idx="997">
                  <c:v>-11.233736116757919</c:v>
                </c:pt>
                <c:pt idx="998">
                  <c:v>-11.244429782954104</c:v>
                </c:pt>
                <c:pt idx="999">
                  <c:v>-11.255123456585727</c:v>
                </c:pt>
                <c:pt idx="1000">
                  <c:v>-11.265817137652572</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Pandora (Pro24-6G BS)</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0.02</c:v>
                </c:pt>
                <c:pt idx="2">
                  <c:v>0.04</c:v>
                </c:pt>
                <c:pt idx="3">
                  <c:v>0.62</c:v>
                </c:pt>
                <c:pt idx="4">
                  <c:v>0.66</c:v>
                </c:pt>
                <c:pt idx="5">
                  <c:v>0.68</c:v>
                </c:pt>
                <c:pt idx="6">
                  <c:v>0.8</c:v>
                </c:pt>
                <c:pt idx="7">
                  <c:v>0.84</c:v>
                </c:pt>
                <c:pt idx="8">
                  <c:v>0.88</c:v>
                </c:pt>
                <c:pt idx="9">
                  <c:v>0.92</c:v>
                </c:pt>
                <c:pt idx="10">
                  <c:v>0.96</c:v>
                </c:pt>
                <c:pt idx="11">
                  <c:v>1</c:v>
                </c:pt>
                <c:pt idx="12">
                  <c:v>1.08</c:v>
                </c:pt>
                <c:pt idx="13">
                  <c:v>2</c:v>
                </c:pt>
                <c:pt idx="14">
                  <c:v>2</c:v>
                </c:pt>
                <c:pt idx="15">
                  <c:v>2</c:v>
                </c:pt>
                <c:pt idx="16">
                  <c:v>2</c:v>
                </c:pt>
                <c:pt idx="17">
                  <c:v>2</c:v>
                </c:pt>
                <c:pt idx="18">
                  <c:v>2</c:v>
                </c:pt>
                <c:pt idx="19">
                  <c:v>2</c:v>
                </c:pt>
                <c:pt idx="20">
                  <c:v>2</c:v>
                </c:pt>
                <c:pt idx="21">
                  <c:v>2</c:v>
                </c:pt>
                <c:pt idx="22">
                  <c:v>2</c:v>
                </c:pt>
              </c:numCache>
            </c:numRef>
          </c:xVal>
          <c:yVal>
            <c:numRef>
              <c:f>Propu!$B$4:$X$4</c:f>
              <c:numCache>
                <c:formatCode>General</c:formatCode>
                <c:ptCount val="23"/>
                <c:pt idx="0">
                  <c:v>0</c:v>
                </c:pt>
                <c:pt idx="1">
                  <c:v>250</c:v>
                </c:pt>
                <c:pt idx="2">
                  <c:v>210</c:v>
                </c:pt>
                <c:pt idx="3">
                  <c:v>160</c:v>
                </c:pt>
                <c:pt idx="4">
                  <c:v>150</c:v>
                </c:pt>
                <c:pt idx="5">
                  <c:v>142</c:v>
                </c:pt>
                <c:pt idx="6">
                  <c:v>62</c:v>
                </c:pt>
                <c:pt idx="7">
                  <c:v>48</c:v>
                </c:pt>
                <c:pt idx="8">
                  <c:v>34</c:v>
                </c:pt>
                <c:pt idx="9">
                  <c:v>24</c:v>
                </c:pt>
                <c:pt idx="10">
                  <c:v>15</c:v>
                </c:pt>
                <c:pt idx="11">
                  <c:v>10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Abaco!$K$43:$K$51</c:f>
              <c:numCache>
                <c:formatCode>General" m/s"</c:formatCode>
                <c:ptCount val="9"/>
                <c:pt idx="0">
                  <c:v>369.32332981562001</c:v>
                </c:pt>
                <c:pt idx="1">
                  <c:v>132.99515328357975</c:v>
                </c:pt>
                <c:pt idx="2">
                  <c:v>65.17648128277726</c:v>
                </c:pt>
                <c:pt idx="3">
                  <c:v>38.718549721763175</c:v>
                </c:pt>
                <c:pt idx="4">
                  <c:v>24.784190391167936</c:v>
                </c:pt>
                <c:pt idx="5">
                  <c:v>16.206380786239237</c:v>
                </c:pt>
                <c:pt idx="6">
                  <c:v>10.400082729335562</c:v>
                </c:pt>
                <c:pt idx="7">
                  <c:v>6.2107539872851927</c:v>
                </c:pt>
                <c:pt idx="8">
                  <c:v>3.0462290239635883</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Abaco!$K$52:$K$60</c:f>
              <c:numCache>
                <c:formatCode>General" m/s"</c:formatCode>
                <c:ptCount val="9"/>
                <c:pt idx="0">
                  <c:v>185.42201346176171</c:v>
                </c:pt>
                <c:pt idx="1">
                  <c:v>116.2372816616176</c:v>
                </c:pt>
                <c:pt idx="2">
                  <c:v>62.706522327013111</c:v>
                </c:pt>
                <c:pt idx="3">
                  <c:v>38.104357499015279</c:v>
                </c:pt>
                <c:pt idx="4">
                  <c:v>24.590942973623363</c:v>
                </c:pt>
                <c:pt idx="5">
                  <c:v>16.139439823050008</c:v>
                </c:pt>
                <c:pt idx="6">
                  <c:v>10.376932768083289</c:v>
                </c:pt>
                <c:pt idx="7">
                  <c:v>6.2036411023928446</c:v>
                </c:pt>
                <c:pt idx="8">
                  <c:v>3.0447263247299827</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Abaco!$K$61:$K$69</c:f>
              <c:numCache>
                <c:formatCode>General" m/s"</c:formatCode>
                <c:ptCount val="9"/>
                <c:pt idx="0">
                  <c:v>123.6157213781817</c:v>
                </c:pt>
                <c:pt idx="1">
                  <c:v>97.302342758093289</c:v>
                </c:pt>
                <c:pt idx="2">
                  <c:v>59.053967462922721</c:v>
                </c:pt>
                <c:pt idx="3">
                  <c:v>37.13106822172351</c:v>
                </c:pt>
                <c:pt idx="4">
                  <c:v>24.276776760751037</c:v>
                </c:pt>
                <c:pt idx="5">
                  <c:v>16.029334144460819</c:v>
                </c:pt>
                <c:pt idx="6">
                  <c:v>10.338623110191795</c:v>
                </c:pt>
                <c:pt idx="7">
                  <c:v>6.1918296405701838</c:v>
                </c:pt>
                <c:pt idx="8">
                  <c:v>3.0422257755975735</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Abaco!$L$43:$L$51</c:f>
              <c:numCache>
                <c:formatCode>General" m"</c:formatCode>
                <c:ptCount val="9"/>
                <c:pt idx="0">
                  <c:v>943.72596711044525</c:v>
                </c:pt>
                <c:pt idx="1">
                  <c:v>748.70729849025849</c:v>
                </c:pt>
                <c:pt idx="2">
                  <c:v>268.64200055521229</c:v>
                </c:pt>
                <c:pt idx="3">
                  <c:v>114.01654617781512</c:v>
                </c:pt>
                <c:pt idx="4">
                  <c:v>55.967807999932063</c:v>
                </c:pt>
                <c:pt idx="5">
                  <c:v>29.581161065566068</c:v>
                </c:pt>
                <c:pt idx="6">
                  <c:v>15.913497888169701</c:v>
                </c:pt>
                <c:pt idx="7">
                  <c:v>8.1776099496387431</c:v>
                </c:pt>
                <c:pt idx="8">
                  <c:v>3.5194232606443139</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Abaco!$L$52:$L$60</c:f>
              <c:numCache>
                <c:formatCode>General" m"</c:formatCode>
                <c:ptCount val="9"/>
                <c:pt idx="0">
                  <c:v>421.40012018928473</c:v>
                </c:pt>
                <c:pt idx="1">
                  <c:v>432.37784929679606</c:v>
                </c:pt>
                <c:pt idx="2">
                  <c:v>226.7265303822935</c:v>
                </c:pt>
                <c:pt idx="3">
                  <c:v>108.21647725301926</c:v>
                </c:pt>
                <c:pt idx="4">
                  <c:v>54.945450473057932</c:v>
                </c:pt>
                <c:pt idx="5">
                  <c:v>29.3699827885163</c:v>
                </c:pt>
                <c:pt idx="6">
                  <c:v>15.867681116693209</c:v>
                </c:pt>
                <c:pt idx="7">
                  <c:v>8.1684798958212976</c:v>
                </c:pt>
                <c:pt idx="8">
                  <c:v>3.5181506131354459</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Abaco!$L$61:$L$69</c:f>
              <c:numCache>
                <c:formatCode>General" m"</c:formatCode>
                <c:ptCount val="9"/>
                <c:pt idx="0">
                  <c:v>269.6994657695717</c:v>
                </c:pt>
                <c:pt idx="1">
                  <c:v>285.22329392058964</c:v>
                </c:pt>
                <c:pt idx="2">
                  <c:v>185.51096021335397</c:v>
                </c:pt>
                <c:pt idx="3">
                  <c:v>100.24820031633115</c:v>
                </c:pt>
                <c:pt idx="4">
                  <c:v>53.364087620243808</c:v>
                </c:pt>
                <c:pt idx="5">
                  <c:v>29.028675784146547</c:v>
                </c:pt>
                <c:pt idx="6">
                  <c:v>15.792300650255743</c:v>
                </c:pt>
                <c:pt idx="7">
                  <c:v>8.1533415301546803</c:v>
                </c:pt>
                <c:pt idx="8">
                  <c:v>3.5160331021815048</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Abaco!$M$43:$M$51</c:f>
              <c:numCache>
                <c:formatCode>General" s"</c:formatCode>
                <c:ptCount val="9"/>
                <c:pt idx="0">
                  <c:v>8.0066772056142064</c:v>
                </c:pt>
                <c:pt idx="1">
                  <c:v>12.507293164553104</c:v>
                </c:pt>
                <c:pt idx="2">
                  <c:v>8.3656919141541977</c:v>
                </c:pt>
                <c:pt idx="3">
                  <c:v>5.9049197649450091</c:v>
                </c:pt>
                <c:pt idx="4">
                  <c:v>4.5179899774598393</c:v>
                </c:pt>
                <c:pt idx="5">
                  <c:v>3.6501231491785968</c:v>
                </c:pt>
                <c:pt idx="6">
                  <c:v>3.059729882226883</c:v>
                </c:pt>
                <c:pt idx="7">
                  <c:v>2.6330272460311925</c:v>
                </c:pt>
                <c:pt idx="8">
                  <c:v>2.3105148557644837</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Abaco!$M$52:$M$60</c:f>
              <c:numCache>
                <c:formatCode>General" s"</c:formatCode>
                <c:ptCount val="9"/>
                <c:pt idx="0">
                  <c:v>5.004247001248757</c:v>
                </c:pt>
                <c:pt idx="1">
                  <c:v>8.9746550188266809</c:v>
                </c:pt>
                <c:pt idx="2">
                  <c:v>7.5606702004032709</c:v>
                </c:pt>
                <c:pt idx="3">
                  <c:v>5.7325826182782826</c:v>
                </c:pt>
                <c:pt idx="4">
                  <c:v>4.4743486264147965</c:v>
                </c:pt>
                <c:pt idx="5">
                  <c:v>3.6377289551804188</c:v>
                </c:pt>
                <c:pt idx="6">
                  <c:v>3.0561210496375537</c:v>
                </c:pt>
                <c:pt idx="7">
                  <c:v>2.6320720338256329</c:v>
                </c:pt>
                <c:pt idx="8">
                  <c:v>2.3103377854855935</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0.15989999999999999</c:v>
                </c:pt>
                <c:pt idx="1">
                  <c:v>0.93015000000000003</c:v>
                </c:pt>
                <c:pt idx="2">
                  <c:v>1.7003999999999999</c:v>
                </c:pt>
                <c:pt idx="3">
                  <c:v>2.47065</c:v>
                </c:pt>
                <c:pt idx="4">
                  <c:v>3.2408999999999999</c:v>
                </c:pt>
                <c:pt idx="5">
                  <c:v>4.0111499999999998</c:v>
                </c:pt>
                <c:pt idx="6">
                  <c:v>4.7814000000000005</c:v>
                </c:pt>
                <c:pt idx="7">
                  <c:v>5.5516500000000004</c:v>
                </c:pt>
                <c:pt idx="8">
                  <c:v>6.3219000000000003</c:v>
                </c:pt>
              </c:numCache>
            </c:numRef>
          </c:xVal>
          <c:yVal>
            <c:numRef>
              <c:f>Abaco!$M$61:$M$69</c:f>
              <c:numCache>
                <c:formatCode>General" s"</c:formatCode>
                <c:ptCount val="9"/>
                <c:pt idx="0">
                  <c:v>4.0028325784479488</c:v>
                </c:pt>
                <c:pt idx="1">
                  <c:v>7.0430060045990972</c:v>
                </c:pt>
                <c:pt idx="2">
                  <c:v>6.7257066533657426</c:v>
                </c:pt>
                <c:pt idx="3">
                  <c:v>5.4917925141751098</c:v>
                </c:pt>
                <c:pt idx="4">
                  <c:v>4.4064786549553254</c:v>
                </c:pt>
                <c:pt idx="5">
                  <c:v>3.6176664571103383</c:v>
                </c:pt>
                <c:pt idx="6">
                  <c:v>3.0501824881395061</c:v>
                </c:pt>
                <c:pt idx="7">
                  <c:v>2.6304885937484541</c:v>
                </c:pt>
                <c:pt idx="8">
                  <c:v>2.3100432424520614</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3081"/>
</file>

<file path=xl/ctrlProps/ctrlProp3.xml><?xml version="1.0" encoding="utf-8"?>
<formControlPr xmlns="http://schemas.microsoft.com/office/spreadsheetml/2009/9/main" objectType="Spin" dx="15" fmlaLink="$C$13" inc="50" max="30000" noThreeD="1" page="10" val="751"/>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77"/>
</file>

<file path=xl/ctrlProps/ctrlProp12.xml><?xml version="1.0" encoding="utf-8"?>
<formControlPr xmlns="http://schemas.microsoft.com/office/spreadsheetml/2009/9/main" objectType="Spin" dx="15" fmlaLink="$C$12" inc="100" max="30000" noThreeD="1" page="10" val="3081"/>
</file>

<file path=xl/ctrlProps/ctrlProp13.xml><?xml version="1.0" encoding="utf-8"?>
<formControlPr xmlns="http://schemas.microsoft.com/office/spreadsheetml/2009/9/main" objectType="Spin" dx="15" fmlaLink="$C$12" inc="100" max="30000" noThreeD="1" page="10" val="3081"/>
</file>

<file path=xl/ctrlProps/ctrlProp14.xml><?xml version="1.0" encoding="utf-8"?>
<formControlPr xmlns="http://schemas.microsoft.com/office/spreadsheetml/2009/9/main" objectType="Spin" dx="15" fmlaLink="Stabilito!C12" inc="100" max="30000" noThreeD="1" page="10" val="3081"/>
</file>

<file path=xl/ctrlProps/ctrlProp15.xml><?xml version="1.0" encoding="utf-8"?>
<formControlPr xmlns="http://schemas.microsoft.com/office/spreadsheetml/2009/9/main" objectType="Spin" dx="15" fmlaLink="$B$44" inc="50" max="30000" noThreeD="1" page="10" val="250"/>
</file>

<file path=xl/ctrlProps/ctrlProp16.xml><?xml version="1.0" encoding="utf-8"?>
<formControlPr xmlns="http://schemas.microsoft.com/office/spreadsheetml/2009/9/main" objectType="Spin" dx="15" fmlaLink="$B$46" inc="50" max="30000" noThreeD="1" page="10" val="25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3081"/>
</file>

<file path=xl/ctrlProps/ctrlProp20.xml><?xml version="1.0" encoding="utf-8"?>
<formControlPr xmlns="http://schemas.microsoft.com/office/spreadsheetml/2009/9/main" objectType="Spin" dx="15" fmlaLink="Stabilito!C12" inc="100" max="30000" noThreeD="1" page="10" val="308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59650" y="187325"/>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24_4_4_new/Alpha_Beta/alpha_beta_actif.xlsx" TargetMode="External"/><Relationship Id="rId2" Type="http://schemas.openxmlformats.org/officeDocument/2006/relationships/externalLinkPath" Target="file:///C:\Users\alexi\Documents\scolaire\IPSA\AeroIpsa\SP-02\STABTRAJ\pro24_4_4_new\Alpha_Beta\alpha_beta_actif.xlsx" TargetMode="External"/><Relationship Id="rId1" Type="http://schemas.openxmlformats.org/officeDocument/2006/relationships/externalLinkPath" Target="/Users/alexi/Documents/scolaire/IPSA/AeroIpsa/SP-02/STABTRAJ/pro24_4_4_new/Alpha_Beta/alpha_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bilito"/>
      <sheetName val="Trajecto"/>
      <sheetName val="Courbes"/>
      <sheetName val="Propu"/>
      <sheetName val="Calculs"/>
      <sheetName val="Abaco"/>
      <sheetName val="Info"/>
      <sheetName val="Controle"/>
      <sheetName val="alpha_beta_actif"/>
    </sheetNames>
    <definedNames>
      <definedName name="D1j" refersTo="='Stabilito'!$M$7"/>
      <definedName name="ep_can" refersTo="='Stabilito'!$D$32"/>
      <definedName name="m_can" refersTo="='Stabilito'!$D$28"/>
      <definedName name="Q_can" refersTo="='Stabilito'!$D$33"/>
    </definedNames>
    <sheetDataSet>
      <sheetData sheetId="0">
        <row r="6">
          <cell r="M6">
            <v>60</v>
          </cell>
        </row>
        <row r="7">
          <cell r="M7">
            <v>84</v>
          </cell>
        </row>
        <row r="28">
          <cell r="D28">
            <v>170</v>
          </cell>
        </row>
        <row r="32">
          <cell r="D32">
            <v>3</v>
          </cell>
        </row>
        <row r="33">
          <cell r="D33">
            <v>4</v>
          </cell>
        </row>
      </sheetData>
      <sheetData sheetId="1"/>
      <sheetData sheetId="2"/>
      <sheetData sheetId="3"/>
      <sheetData sheetId="4"/>
      <sheetData sheetId="5"/>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zoomScaleNormal="100" zoomScaleSheetLayoutView="100" workbookViewId="0">
      <selection activeCell="V25" sqref="V25"/>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570</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0</v>
      </c>
      <c r="N6" s="565"/>
      <c r="O6" s="550">
        <v>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0</v>
      </c>
      <c r="N7" s="565"/>
      <c r="O7" s="550">
        <v>0</v>
      </c>
      <c r="P7" s="550"/>
      <c r="Q7" s="29"/>
    </row>
    <row r="8" spans="1:20" ht="12.75" customHeight="1" thickTop="1" x14ac:dyDescent="0.2">
      <c r="A8" s="25"/>
      <c r="B8" s="138" t="str">
        <f>IF(Lang="Français","Nom",IF(Lang="English","Name",""))</f>
        <v>Nom</v>
      </c>
      <c r="C8" s="594" t="s">
        <v>575</v>
      </c>
      <c r="D8" s="594"/>
      <c r="E8" s="90"/>
      <c r="K8" s="33"/>
      <c r="L8" s="139" t="str">
        <f>IF(Lang="Français","Diamètre     'D2'",IF(Lang="English","Diameter 'D2'",""))</f>
        <v>Diamètre     'D2'</v>
      </c>
      <c r="M8" s="564">
        <v>0</v>
      </c>
      <c r="N8" s="565"/>
      <c r="O8" s="550">
        <v>0</v>
      </c>
      <c r="P8" s="550"/>
      <c r="Q8" s="29"/>
    </row>
    <row r="9" spans="1:20" ht="12.75" customHeight="1" x14ac:dyDescent="0.2">
      <c r="A9" s="25"/>
      <c r="B9" s="138" t="s">
        <v>4</v>
      </c>
      <c r="C9" s="595" t="s">
        <v>568</v>
      </c>
      <c r="D9" s="595"/>
      <c r="E9" s="90"/>
      <c r="K9" s="33"/>
      <c r="L9" s="139" t="str">
        <f>IF(Lang="Français","Implantation 'x'",IF(Lang="English","Basement 'x'",""))</f>
        <v>Implantation 'x'</v>
      </c>
      <c r="M9" s="564">
        <v>0</v>
      </c>
      <c r="N9" s="565"/>
      <c r="O9" s="550">
        <v>0</v>
      </c>
      <c r="P9" s="550"/>
      <c r="Q9" s="29"/>
    </row>
    <row r="10" spans="1:20" ht="12.75" customHeight="1" x14ac:dyDescent="0.2">
      <c r="A10" s="25"/>
      <c r="B10" s="138" t="s">
        <v>563</v>
      </c>
      <c r="C10" s="537" t="str">
        <f>IF((LEFT(Type_fusee,4)="Mini"),"MF",(IF((RIGHT(Type_fusee,1)="."),"FX","")))</f>
        <v>FX</v>
      </c>
      <c r="D10" s="538">
        <v>5</v>
      </c>
      <c r="E10" s="539" t="str">
        <f>IF(C10="","",C10&amp;D10)</f>
        <v>FX5</v>
      </c>
      <c r="K10" s="33"/>
      <c r="Q10" s="29"/>
    </row>
    <row r="11" spans="1:20" ht="12.75" customHeight="1" x14ac:dyDescent="0.2">
      <c r="A11" s="25"/>
      <c r="B11" s="139" t="s">
        <v>54</v>
      </c>
      <c r="C11" s="573" t="s">
        <v>574</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3081</v>
      </c>
      <c r="D12" s="34" t="s">
        <v>423</v>
      </c>
      <c r="L12" s="108" t="str">
        <f>IF(Lang="Français","Masse propu",IF(Lang="English","Motor Mass",""))</f>
        <v>Masse propu</v>
      </c>
      <c r="M12" s="109">
        <f ca="1">MpropuPlein</f>
        <v>0.15989999999999999</v>
      </c>
      <c r="N12" s="548">
        <f ca="1">MpropuVide</f>
        <v>8.43E-2</v>
      </c>
      <c r="O12" s="549"/>
      <c r="P12" s="110" t="s">
        <v>14</v>
      </c>
      <c r="Q12" s="29"/>
      <c r="S12" s="386" t="str">
        <f>IF(Lang="Français","Haut",IF(Lang="English","Top",""))</f>
        <v>Haut</v>
      </c>
      <c r="T12" s="387">
        <f ca="1">XpropuRef-Long_propu</f>
        <v>924</v>
      </c>
    </row>
    <row r="13" spans="1:20" ht="12.75" customHeight="1" x14ac:dyDescent="0.2">
      <c r="A13" s="25"/>
      <c r="B13" s="139" t="str">
        <f>IF(Lang="Français","Centre de Masse",IF(Lang="English","Center of Mass",""))</f>
        <v>Centre de Masse</v>
      </c>
      <c r="C13" s="35">
        <v>751</v>
      </c>
      <c r="D13" s="34" t="s">
        <v>423</v>
      </c>
      <c r="L13" s="108" t="str">
        <f>IF(Lang="Français","CdM propu",IF(Lang="English","Motor CoM",""))</f>
        <v>CdM propu</v>
      </c>
      <c r="M13" s="111">
        <f ca="1">XpropuPlein</f>
        <v>114</v>
      </c>
      <c r="N13" s="546">
        <f ca="1">XpropuVide</f>
        <v>114</v>
      </c>
      <c r="O13" s="547"/>
      <c r="P13" s="110" t="s">
        <v>14</v>
      </c>
      <c r="Q13" s="29"/>
      <c r="S13" s="386" t="str">
        <f>IF(Lang="Français","Longueur",IF(Lang="English","Length",""))</f>
        <v>Longueur</v>
      </c>
      <c r="T13" s="387">
        <f ca="1">Long_propu</f>
        <v>228</v>
      </c>
    </row>
    <row r="14" spans="1:20" ht="12.6" customHeight="1" x14ac:dyDescent="0.2">
      <c r="A14" s="25"/>
      <c r="B14" s="139" t="str">
        <f>IF(Lang="Français","Longueur totale",IF(Lang="English","Total length",""))</f>
        <v>Longueur totale</v>
      </c>
      <c r="C14" s="564">
        <v>1177</v>
      </c>
      <c r="D14" s="565"/>
      <c r="L14" s="108" t="str">
        <f>IF(Lang="Français","Masse fusée",IF(Lang="English","Rocket Mass",""))</f>
        <v>Masse fusée</v>
      </c>
      <c r="M14" s="112">
        <f ca="1">MasseSans+MpropuPlein</f>
        <v>3.2408999999999999</v>
      </c>
      <c r="N14" s="577">
        <f ca="1">MasseSans+MpropuVide</f>
        <v>3.1652999999999998</v>
      </c>
      <c r="O14" s="578"/>
      <c r="P14" s="109">
        <f>IF(OR(D12="sans propu",D12="without motor"),C12/1000,IF(OR(D12="avec propu vide",D12="with empty motor"),C12/1000-MpropuVide,IF(OR(D12="avec propu plein",D12="with loaded motor"),C12/1000-MpropuPlein,"Erreur")))</f>
        <v>3.081</v>
      </c>
      <c r="Q14" s="29"/>
      <c r="S14" s="386" t="str">
        <f>IF(Lang="Français","Bas",IF(Lang="English","Base",""))</f>
        <v>Bas</v>
      </c>
      <c r="T14" s="387">
        <f>XpropuRef</f>
        <v>1152</v>
      </c>
    </row>
    <row r="15" spans="1:20" ht="12.75" customHeight="1" x14ac:dyDescent="0.2">
      <c r="A15" s="25"/>
      <c r="B15" s="139" t="str">
        <f>IF(Lang="Français","Diamètre Réf.",IF(Lang="English","Ref. Diameter",""))</f>
        <v>Diamètre Réf.</v>
      </c>
      <c r="C15" s="564">
        <v>84</v>
      </c>
      <c r="D15" s="565"/>
      <c r="L15" s="175" t="str">
        <f>IF(Lang="Français","CdM fusée",IF(Lang="English","Rocket CoM",""))</f>
        <v>CdM fusée</v>
      </c>
      <c r="M15" s="176">
        <f ca="1">(XcgSans*MasseSans+(XpropuRef-Long_propu+XpropuPlein)*MpropuPlein)/MassePlein</f>
        <v>765.16004813477741</v>
      </c>
      <c r="N15" s="579">
        <f ca="1">(XcgSans*MasseSans+(XpropuRef-Long_propu+XpropuVide)*MpropuVide)/MasseVide</f>
        <v>758.64354089659764</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751</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2"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982</v>
      </c>
    </row>
    <row r="18" spans="1:22" ht="12.75" customHeight="1" thickTop="1" x14ac:dyDescent="0.2">
      <c r="A18" s="25"/>
      <c r="B18" s="139" t="s">
        <v>54</v>
      </c>
      <c r="C18" s="587" t="s">
        <v>548</v>
      </c>
      <c r="D18" s="588"/>
      <c r="K18" s="37"/>
      <c r="L18" s="108" t="str">
        <f>IF(Lang="Français","Coiffe",IF(Lang="English","Nose Cone",""))</f>
        <v>Coiffe</v>
      </c>
      <c r="M18" s="553">
        <f>IF(LEFT(Forme_ogive,5)="Parab",1/2*Long_ogive,IF(LEFT(Forme_ogive,4)="Ogiv",7/15*Long_ogive,IF(LEFT(Forme_ogive,3)="Con",2/3*Long_ogive)))</f>
        <v>168</v>
      </c>
      <c r="N18" s="554"/>
      <c r="O18" s="560">
        <f>2*POWER(D_og/D_ref, 2)</f>
        <v>2</v>
      </c>
      <c r="P18" s="560"/>
      <c r="Q18" s="29"/>
      <c r="S18" s="386" t="str">
        <f>IF(Lang="Français","Emplanture","Root edge")</f>
        <v>Emplanture</v>
      </c>
      <c r="T18" s="387">
        <f>m_ail</f>
        <v>170</v>
      </c>
    </row>
    <row r="19" spans="1:22" ht="12.75" customHeight="1" x14ac:dyDescent="0.2">
      <c r="A19" s="25"/>
      <c r="B19" s="139" t="str">
        <f>IF(Lang="Français","Position du bas",IF(Lang="English","Basement",""))</f>
        <v>Position du bas</v>
      </c>
      <c r="C19" s="550">
        <v>1152</v>
      </c>
      <c r="D19" s="550"/>
      <c r="L19" s="108" t="str">
        <f>IF(Lang="Français","Ailerons",IF(Lang="English","Fins",""))</f>
        <v>Ailerons</v>
      </c>
      <c r="M19" s="553">
        <f>(XCpa*Cnail-0.5*XCpi*Cni)/Cnai</f>
        <v>1067.3999999999999</v>
      </c>
      <c r="N19" s="554"/>
      <c r="O19" s="589">
        <f>Cnail-Cni/2</f>
        <v>13.188330654492475</v>
      </c>
      <c r="P19" s="590"/>
      <c r="Q19" s="29"/>
      <c r="S19" s="386" t="str">
        <f>IF(Lang="Français","Bas","Base")</f>
        <v>Bas</v>
      </c>
      <c r="T19" s="387">
        <f>X_ail</f>
        <v>1152</v>
      </c>
    </row>
    <row r="20" spans="1:22"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1067.3999999999999</v>
      </c>
      <c r="N20" s="554"/>
      <c r="O20" s="560">
        <f>4*Q_ail*POWER((E_ail/D_ref),2)*(1+D_ail/(2*E_ail+D_ail))/(1+SQRT(1+POWER(2*f_ail/(m_ail+n_ail),2)))</f>
        <v>13.188330654492475</v>
      </c>
      <c r="P20" s="560"/>
      <c r="Q20" s="29"/>
    </row>
    <row r="21" spans="1:22"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2" ht="12.75" customHeight="1" thickTop="1" x14ac:dyDescent="0.2">
      <c r="A22" s="25"/>
      <c r="B22" s="139" t="str">
        <f>IF(Lang="Français","Forme",IF(Lang="English","Shape",""))</f>
        <v>Forme</v>
      </c>
      <c r="C22" s="566" t="s">
        <v>569</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2" ht="12.75" customHeight="1" x14ac:dyDescent="0.2">
      <c r="A23" s="25"/>
      <c r="B23" s="139" t="str">
        <f>IF(Lang="Français","Hauteur",IF(Lang="English","Heigth",""))</f>
        <v>Hauteur</v>
      </c>
      <c r="C23" s="564">
        <v>252</v>
      </c>
      <c r="D23" s="565"/>
      <c r="L23" s="108" t="s">
        <v>156</v>
      </c>
      <c r="M23" s="553">
        <f>IF(OR(RIGHT(Nb_diam,1)=",",D2j=0),0, X_j+l_j/3*(1+1/(1+D1j/D2j)) )</f>
        <v>0</v>
      </c>
      <c r="N23" s="554"/>
      <c r="O23" s="560">
        <f>IF(OR(RIGHT(Nb_diam,1)=",",D2j=0),0,2*(POWER(D2j/D_ref,2)-POWER(D1j/D_ref,2)))</f>
        <v>0</v>
      </c>
      <c r="P23" s="560"/>
      <c r="Q23" s="29"/>
    </row>
    <row r="24" spans="1:22" ht="12.75" customHeight="1" thickBot="1" x14ac:dyDescent="0.25">
      <c r="A24" s="25"/>
      <c r="B24" s="139" t="str">
        <f>IF(Lang="Français","Diamètre",IF(Lang="English","Diameter",""))</f>
        <v>Diamètre</v>
      </c>
      <c r="C24" s="564">
        <v>84</v>
      </c>
      <c r="D24" s="565"/>
      <c r="L24" s="108" t="s">
        <v>157</v>
      </c>
      <c r="M24" s="553">
        <f>IF( OR(RIGHT(Nb_diam,1)=",",D2r=0), 0, X_r+l_r/3*(1+1/(1+D1r/D2r)) )</f>
        <v>0</v>
      </c>
      <c r="N24" s="554"/>
      <c r="O24" s="560">
        <f>IF( OR(RIGHT(Nb_diam,1)=",",D2r=0), 0, 2*(POWER(D2r/D_ref,2)-POWER(D1r/D_ref,2)) )</f>
        <v>0</v>
      </c>
      <c r="P24" s="560"/>
      <c r="Q24" s="29"/>
    </row>
    <row r="25" spans="1:22" ht="12.75" customHeight="1" thickBot="1" x14ac:dyDescent="0.25">
      <c r="A25" s="25"/>
      <c r="E25" s="180" t="s">
        <v>151</v>
      </c>
      <c r="L25" s="38"/>
      <c r="M25" s="38"/>
      <c r="N25" s="38"/>
      <c r="Q25" s="29"/>
      <c r="R25" s="38"/>
      <c r="S25" s="388" t="str">
        <f ca="1">IF(AND(Portee_balistique&gt;200,LEFT(Type_propu,3)="Min"),IF(Lang="Français","Fusée trop lègère !","Rocket too light"),"")</f>
        <v>Fusée trop lègère !</v>
      </c>
    </row>
    <row r="26" spans="1:22"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46116</v>
      </c>
      <c r="G26" s="137" t="s">
        <v>62</v>
      </c>
      <c r="H26" s="584" t="str">
        <f>IF(Lang="Français","Résultats",IF(Lang="English","Results",""))</f>
        <v>Résultats</v>
      </c>
      <c r="I26" s="584"/>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2" ht="12.75" customHeight="1" thickTop="1" x14ac:dyDescent="0.2">
      <c r="A27" s="25"/>
      <c r="B27" s="30"/>
      <c r="C27" s="561" t="s">
        <v>424</v>
      </c>
      <c r="D27" s="562"/>
      <c r="E27" s="146">
        <f>m_ail</f>
        <v>170</v>
      </c>
      <c r="F27" s="105" t="s">
        <v>64</v>
      </c>
      <c r="G27" s="104">
        <f>IF(RIGHT(Type_fusee,1)=".",10, IF(OR(LEFT(Type_fusee,1)="R",LEFT(Type_fusee,1)=",",LEFT(Type_fusee,4)="Mini"),10, IF(LEFT(Type_fusee,5)="Micro",10, IF(RIGHT(Type_fusee,1)=" ",1))))</f>
        <v>10</v>
      </c>
      <c r="H27" s="551">
        <f>Long_tot/D_ref</f>
        <v>14.011904761904763</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2" ht="12.75" customHeight="1" x14ac:dyDescent="0.2">
      <c r="A28" s="25"/>
      <c r="B28" s="524" t="str">
        <f>IF(Lang="Français"," Emplanture  'm'",IF(Lang="English"," Root edge  'm'",""))</f>
        <v xml:space="preserve"> Emplanture  'm'</v>
      </c>
      <c r="C28" s="177" cm="1">
        <f t="array" ref="C28">[1]!m_can</f>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2"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2.1881776569707192</v>
      </c>
      <c r="I29" s="98">
        <f ca="1">(XCp0-XcgVide)/D_ref</f>
        <v>2.2657551240919069</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c r="U29" s="24" t="s">
        <v>571</v>
      </c>
    </row>
    <row r="30" spans="1:22"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33.234765784843894</v>
      </c>
      <c r="I30" s="96">
        <f ca="1">MS_max*Cn0</f>
        <v>34.41303800681851</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c r="U30" s="24" t="s">
        <v>572</v>
      </c>
      <c r="V30" s="24" t="s">
        <v>573</v>
      </c>
    </row>
    <row r="31" spans="1:22"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948.96697132031784</v>
      </c>
      <c r="I31" s="509">
        <f>(Cnail*XCpa+Cnc*XCpc+Cnj*XCpj+Cnr*XCpr+Cno*XCpo)/(Cnail+Cnc+Cnr+Cnj+Cno)</f>
        <v>948.96697132031784</v>
      </c>
      <c r="J31" s="102"/>
      <c r="K31" s="32"/>
      <c r="Q31" s="29"/>
      <c r="R31" s="38"/>
      <c r="S31" s="388"/>
      <c r="U31" s="24">
        <v>2.58</v>
      </c>
      <c r="V31" s="24">
        <v>15.795999999999999</v>
      </c>
    </row>
    <row r="32" spans="1:22" ht="12.75" customHeight="1" x14ac:dyDescent="0.2">
      <c r="A32" s="25"/>
      <c r="B32" s="525" t="str">
        <f>IF(Lang="Français"," Epaisseur     'ep'",IF(Lang="English"," Thickness  'ep'",""))</f>
        <v xml:space="preserve"> Epaisseur     'ep'</v>
      </c>
      <c r="C32" s="35" cm="1">
        <f t="array" ref="C32">[1]!ep_can</f>
        <v>3</v>
      </c>
      <c r="D32" s="35">
        <v>4</v>
      </c>
      <c r="E32" s="146">
        <f>IF(Q_ail=Q_can,Q_ail,FALSE)</f>
        <v>4</v>
      </c>
      <c r="F32" s="106" t="s">
        <v>66</v>
      </c>
      <c r="G32" s="103"/>
      <c r="H32" s="100">
        <f ca="1">(XCp-XcgPlein)/Long_tot*100</f>
        <v>15.616561018312696</v>
      </c>
      <c r="I32" s="101">
        <f ca="1">(XCp-XcgVide)/Long_tot*100</f>
        <v>16.170214989271045</v>
      </c>
      <c r="J32" s="102"/>
      <c r="K32" s="32"/>
      <c r="Q32" s="29"/>
      <c r="R32" s="38"/>
      <c r="U32" s="24">
        <v>2.66</v>
      </c>
      <c r="V32" s="24">
        <v>15.795999999999999</v>
      </c>
    </row>
    <row r="33" spans="1:23" ht="12.75" customHeight="1" x14ac:dyDescent="0.2">
      <c r="A33" s="25"/>
      <c r="B33" s="524" t="str">
        <f>IF(Lang="Français"," Nombre            ",IF(Lang="English"," Number of fins",""))</f>
        <v xml:space="preserve"> Nombre            </v>
      </c>
      <c r="C33" s="36" cm="1">
        <f t="array" ref="C33">[1]!Q_can</f>
        <v>4</v>
      </c>
      <c r="D33" s="36">
        <v>4</v>
      </c>
      <c r="E33" s="146">
        <f>X_ail</f>
        <v>1152</v>
      </c>
      <c r="G33" s="24"/>
      <c r="H33" s="540" t="str">
        <f ca="1">IF(AND(CritCnmin&lt;Cn,Cn0&lt;CritCnmax,CritMsmin&lt;MS_min,MS_max&lt;CritMsmax,CritMsCnmin&lt;MS_Cn_min,MS_Cn_max&lt;CritMsCnmax),"STABLE",IF(OR(Cn&lt;CritCnmin,MS_min&lt;CritMsmin,MS_Cn_min&lt;CritMsCnmin),"INSTABLE",IF(Lang="Français","SURSTABLE","OVERSTABLE")))</f>
        <v>INSTABLE</v>
      </c>
      <c r="I33" s="541"/>
      <c r="J33" s="31"/>
      <c r="K33" s="32"/>
      <c r="Q33" s="29"/>
      <c r="R33" s="38"/>
    </row>
    <row r="34" spans="1:23" ht="12.75" customHeight="1" x14ac:dyDescent="0.2">
      <c r="A34" s="25"/>
      <c r="B34" s="524" t="str">
        <f>IF(Lang="Français"," Position du bas",IF(Lang="English"," Basement",""))</f>
        <v xml:space="preserve"> Position du bas</v>
      </c>
      <c r="C34" s="35">
        <v>1152</v>
      </c>
      <c r="D34" s="35">
        <v>1250</v>
      </c>
      <c r="E34" s="146">
        <f>D_ail</f>
        <v>84</v>
      </c>
      <c r="G34" s="24"/>
      <c r="H34" s="542"/>
      <c r="I34" s="543"/>
      <c r="K34" s="32"/>
      <c r="Q34" s="29"/>
      <c r="R34" s="38"/>
    </row>
    <row r="35" spans="1:23" ht="12.75" customHeight="1" x14ac:dyDescent="0.2">
      <c r="A35" s="25"/>
      <c r="B35" s="524" t="str">
        <f>IF(Lang="Français"," Diamètre         ",IF(Lang="English"," Diameter at Fins",""))</f>
        <v xml:space="preserve"> Diamètre         </v>
      </c>
      <c r="C35" s="35" cm="1">
        <f t="array" ref="C35">[1]!D1j</f>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-1177</v>
      </c>
      <c r="D130" s="46">
        <f>D129</f>
        <v>42</v>
      </c>
      <c r="E130" s="93">
        <f t="shared" si="0"/>
        <v>-42</v>
      </c>
      <c r="K130" s="46"/>
    </row>
    <row r="131" spans="2:11" x14ac:dyDescent="0.2">
      <c r="B131" s="45" t="s">
        <v>77</v>
      </c>
      <c r="C131" s="46">
        <f>-Long_tot</f>
        <v>-1177</v>
      </c>
      <c r="D131" s="46">
        <v>0</v>
      </c>
      <c r="E131" s="93">
        <f t="shared" si="0"/>
        <v>0</v>
      </c>
      <c r="K131" s="46"/>
    </row>
    <row r="132" spans="2:11" x14ac:dyDescent="0.2">
      <c r="B132" s="183" t="s">
        <v>78</v>
      </c>
      <c r="C132" s="197">
        <f>-X_ail+m_ail</f>
        <v>-982</v>
      </c>
      <c r="D132" s="197">
        <f>D_ail/2</f>
        <v>42</v>
      </c>
      <c r="E132" s="198">
        <f t="shared" si="0"/>
        <v>-42</v>
      </c>
      <c r="K132" s="46"/>
    </row>
    <row r="133" spans="2:11" x14ac:dyDescent="0.2">
      <c r="B133" s="185" t="s">
        <v>79</v>
      </c>
      <c r="C133" s="46">
        <f>-X_ail+m_ail-p_ail</f>
        <v>-1102</v>
      </c>
      <c r="D133" s="46">
        <f>D_ail/2+E_ail</f>
        <v>147</v>
      </c>
      <c r="E133" s="199">
        <f t="shared" si="0"/>
        <v>-147</v>
      </c>
      <c r="K133" s="46"/>
    </row>
    <row r="134" spans="2:11" x14ac:dyDescent="0.2">
      <c r="B134" s="185" t="s">
        <v>80</v>
      </c>
      <c r="C134" s="46">
        <f>-X_ail+m_ail-p_ail-n_ail</f>
        <v>-1182</v>
      </c>
      <c r="D134" s="46">
        <f>D_ail/2+E_ail</f>
        <v>147</v>
      </c>
      <c r="E134" s="199">
        <f t="shared" si="0"/>
        <v>-147</v>
      </c>
      <c r="K134" s="46"/>
    </row>
    <row r="135" spans="2:11" x14ac:dyDescent="0.2">
      <c r="B135" s="185" t="s">
        <v>81</v>
      </c>
      <c r="C135" s="46">
        <f>-X_ail</f>
        <v>-1152</v>
      </c>
      <c r="D135" s="46">
        <f>D_ail/2</f>
        <v>42</v>
      </c>
      <c r="E135" s="199">
        <f t="shared" si="0"/>
        <v>-42</v>
      </c>
      <c r="K135" s="46"/>
    </row>
    <row r="136" spans="2:11" x14ac:dyDescent="0.2">
      <c r="B136" s="187" t="s">
        <v>78</v>
      </c>
      <c r="C136" s="200">
        <f>-X_ail+m_ail</f>
        <v>-982</v>
      </c>
      <c r="D136" s="200">
        <f>D_ail/2</f>
        <v>42</v>
      </c>
      <c r="E136" s="201">
        <f t="shared" si="0"/>
        <v>-42</v>
      </c>
      <c r="K136" s="46"/>
    </row>
    <row r="137" spans="2:11" x14ac:dyDescent="0.2">
      <c r="B137" s="192" t="str">
        <f>IF(E_ail&gt;0,IF(Lang="Français","Envergure","Span"),"")</f>
        <v>Envergure</v>
      </c>
      <c r="C137" s="197">
        <f>MIN(-X_ail,-X_ail+m_ail-p_ail-n_ail)-Long_tot/30</f>
        <v>-1221.2333333333333</v>
      </c>
      <c r="D137" s="207">
        <f>-D_ail/2-E_ail</f>
        <v>-147</v>
      </c>
      <c r="E137" s="93"/>
      <c r="K137" s="46"/>
    </row>
    <row r="138" spans="2:11" x14ac:dyDescent="0.2">
      <c r="B138" s="195" t="s">
        <v>166</v>
      </c>
      <c r="C138" s="46">
        <f>MIN(-X_ail,-X_ail+m_ail-p_ail-n_ail)-Long_tot/30</f>
        <v>-1221.2333333333333</v>
      </c>
      <c r="D138" s="208">
        <f>-D_ail/2-E_ail/2</f>
        <v>-94.5</v>
      </c>
      <c r="E138" s="93"/>
      <c r="K138" s="46"/>
    </row>
    <row r="139" spans="2:11" x14ac:dyDescent="0.2">
      <c r="B139" s="212" t="s">
        <v>162</v>
      </c>
      <c r="C139" s="200">
        <f>MIN(-X_ail,-X_ail+m_ail-p_ail-n_ail)-Long_tot/30</f>
        <v>-1221.2333333333333</v>
      </c>
      <c r="D139" s="209">
        <f>-D_ail/2</f>
        <v>-42</v>
      </c>
      <c r="E139" s="93"/>
      <c r="K139" s="46"/>
    </row>
    <row r="140" spans="2:11" x14ac:dyDescent="0.2">
      <c r="B140" s="192" t="str">
        <f>IF(Lang="Français","Emplanture","Root edge")</f>
        <v>Emplanture</v>
      </c>
      <c r="C140" s="197">
        <f>-X_ail+m_ail</f>
        <v>-982</v>
      </c>
      <c r="D140" s="207">
        <f>D_ail/2+E_ail+Long_tot/20</f>
        <v>205.85</v>
      </c>
      <c r="E140" s="93"/>
      <c r="K140" s="46"/>
    </row>
    <row r="141" spans="2:11" x14ac:dyDescent="0.2">
      <c r="B141" s="195" t="s">
        <v>168</v>
      </c>
      <c r="C141" s="46">
        <f>-X_ail+m_ail/2</f>
        <v>-1067</v>
      </c>
      <c r="D141" s="208">
        <f>D_ail/2+E_ail+Long_tot/20</f>
        <v>205.85</v>
      </c>
      <c r="E141" s="93"/>
      <c r="K141" s="46"/>
    </row>
    <row r="142" spans="2:11" x14ac:dyDescent="0.2">
      <c r="B142" s="212" t="s">
        <v>169</v>
      </c>
      <c r="C142" s="200">
        <f>-X_ail</f>
        <v>-1152</v>
      </c>
      <c r="D142" s="209">
        <f>D_ail/2+E_ail+Long_tot/20</f>
        <v>205.85</v>
      </c>
      <c r="E142" s="93"/>
      <c r="K142" s="46"/>
    </row>
    <row r="143" spans="2:11" x14ac:dyDescent="0.2">
      <c r="B143" s="192" t="str">
        <f>IF(p_ail&lt;&gt;0,IF(Lang="Français","Flèche","Offset"),"")</f>
        <v>Flèche</v>
      </c>
      <c r="C143" s="197">
        <f>-X_ail+m_ail</f>
        <v>-982</v>
      </c>
      <c r="D143" s="207">
        <f>-D_ail/2-E_ail-Long_tot/30</f>
        <v>-186.23333333333335</v>
      </c>
      <c r="E143" s="93"/>
      <c r="K143" s="46"/>
    </row>
    <row r="144" spans="2:11" x14ac:dyDescent="0.2">
      <c r="B144" s="195" t="s">
        <v>165</v>
      </c>
      <c r="C144" s="46">
        <f>-X_ail+m_ail-p_ail/2</f>
        <v>-1042</v>
      </c>
      <c r="D144" s="208">
        <f>-D_ail/2-E_ail-Long_tot/30</f>
        <v>-186.23333333333335</v>
      </c>
      <c r="E144" s="93"/>
      <c r="K144" s="46"/>
    </row>
    <row r="145" spans="2:11" x14ac:dyDescent="0.2">
      <c r="B145" s="212" t="s">
        <v>163</v>
      </c>
      <c r="C145" s="200">
        <f>-X_ail+m_ail-p_ail</f>
        <v>-1102</v>
      </c>
      <c r="D145" s="209">
        <f>-D_ail/2-E_ail-Long_tot/30</f>
        <v>-186.23333333333335</v>
      </c>
      <c r="E145" s="93"/>
      <c r="K145" s="46"/>
    </row>
    <row r="146" spans="2:11" x14ac:dyDescent="0.2">
      <c r="B146" s="192" t="str">
        <f>IF(n_ail&gt;0,IF(Lang="Français","Saumon","Tip edge"),"")</f>
        <v>Saumon</v>
      </c>
      <c r="C146" s="197">
        <f>-X_ail+m_ail-p_ail</f>
        <v>-1102</v>
      </c>
      <c r="D146" s="207">
        <f>-D_ail/2-E_ail-Long_tot/20</f>
        <v>-205.85</v>
      </c>
      <c r="E146" s="93"/>
      <c r="K146" s="46"/>
    </row>
    <row r="147" spans="2:11" x14ac:dyDescent="0.2">
      <c r="B147" s="195" t="s">
        <v>167</v>
      </c>
      <c r="C147" s="46">
        <f>-X_ail+m_ail-p_ail-n_ail/2</f>
        <v>-1142</v>
      </c>
      <c r="D147" s="208">
        <f>-D_ail/2-E_ail-Long_tot/20</f>
        <v>-205.85</v>
      </c>
      <c r="E147" s="93"/>
      <c r="K147" s="46"/>
    </row>
    <row r="148" spans="2:11" x14ac:dyDescent="0.2">
      <c r="B148" s="212" t="s">
        <v>164</v>
      </c>
      <c r="C148" s="200">
        <f>-X_ail+m_ail-p_ail-n_ail</f>
        <v>-1182</v>
      </c>
      <c r="D148" s="209">
        <f>-D_ail/2-E_ail-Long_tot/20</f>
        <v>-205.85</v>
      </c>
      <c r="E148" s="93"/>
      <c r="K148" s="46"/>
    </row>
    <row r="149" spans="2:11" x14ac:dyDescent="0.2">
      <c r="B149" s="183" t="s">
        <v>82</v>
      </c>
      <c r="C149" s="197">
        <f ca="1">-XcgPlein</f>
        <v>-765.16004813477741</v>
      </c>
      <c r="D149" s="207">
        <v>0</v>
      </c>
      <c r="E149" s="93"/>
      <c r="K149" s="46"/>
    </row>
    <row r="150" spans="2:11" x14ac:dyDescent="0.2">
      <c r="B150" s="187" t="s">
        <v>83</v>
      </c>
      <c r="C150" s="200">
        <f ca="1">-XcgVide</f>
        <v>-758.64354089659764</v>
      </c>
      <c r="D150" s="209">
        <v>0</v>
      </c>
      <c r="E150" s="93"/>
      <c r="K150" s="46"/>
    </row>
    <row r="151" spans="2:11" x14ac:dyDescent="0.2">
      <c r="B151" s="183" t="s">
        <v>84</v>
      </c>
      <c r="C151" s="197">
        <f>-XCp</f>
        <v>-948.96697132031784</v>
      </c>
      <c r="D151" s="207">
        <v>0</v>
      </c>
      <c r="E151" s="93"/>
      <c r="K151" s="46"/>
    </row>
    <row r="152" spans="2:11" x14ac:dyDescent="0.2">
      <c r="B152" s="187" t="s">
        <v>84</v>
      </c>
      <c r="C152" s="200">
        <f>-XCp</f>
        <v>-948.96697132031784</v>
      </c>
      <c r="D152" s="209">
        <f>Cn*D_ref/CritCnmin</f>
        <v>85.054651665157863</v>
      </c>
      <c r="E152" s="93"/>
      <c r="K152" s="46"/>
    </row>
    <row r="153" spans="2:11" x14ac:dyDescent="0.2">
      <c r="B153" s="185" t="s">
        <v>422</v>
      </c>
      <c r="C153" s="46">
        <f>-XCp0</f>
        <v>-948.96697132031784</v>
      </c>
      <c r="D153" s="208">
        <f>Cn0*D_ref/CritCnmin</f>
        <v>85.054651665157863</v>
      </c>
      <c r="E153" s="93"/>
      <c r="K153" s="46"/>
    </row>
    <row r="154" spans="2:11" x14ac:dyDescent="0.2">
      <c r="B154" s="185" t="s">
        <v>422</v>
      </c>
      <c r="C154" s="46">
        <f>-XCp0</f>
        <v>-948.96697132031784</v>
      </c>
      <c r="D154" s="208">
        <v>0</v>
      </c>
      <c r="E154" s="93"/>
      <c r="K154" s="46"/>
    </row>
    <row r="155" spans="2:11" x14ac:dyDescent="0.2">
      <c r="B155" s="192" t="str">
        <f>IF(n_ail&gt;0,IF(Lang="Français","Marge Statique","Static Margin"),"")</f>
        <v>Marge Statique</v>
      </c>
      <c r="C155" s="197">
        <f ca="1">(-XcgPlein-XcgVide)/2</f>
        <v>-761.90179451568747</v>
      </c>
      <c r="D155" s="207">
        <f>-D_ail/2-E_ail-Long_tot/20</f>
        <v>-205.85</v>
      </c>
      <c r="E155" s="93"/>
      <c r="K155" s="46"/>
    </row>
    <row r="156" spans="2:11" x14ac:dyDescent="0.2">
      <c r="B156" s="195" t="s">
        <v>170</v>
      </c>
      <c r="C156" s="46">
        <f ca="1">(C155+C157)/2</f>
        <v>-855.43438291800271</v>
      </c>
      <c r="D156" s="208">
        <f>-D_ail/2-E_ail-Long_tot/20</f>
        <v>-205.85</v>
      </c>
      <c r="E156" s="93"/>
      <c r="K156" s="46"/>
    </row>
    <row r="157" spans="2:11" x14ac:dyDescent="0.2">
      <c r="B157" s="212" t="s">
        <v>171</v>
      </c>
      <c r="C157" s="200">
        <f>-XCp</f>
        <v>-948.96697132031784</v>
      </c>
      <c r="D157" s="209">
        <f>-D_ail/2-E_ail-Long_tot/20</f>
        <v>-205.85</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-1193.82</v>
      </c>
      <c r="D168" s="46">
        <f>MAX(E_ail+D_ail/2, Long_tot/3)</f>
        <v>392.33333333333331</v>
      </c>
      <c r="E168" s="93"/>
      <c r="K168" s="46"/>
    </row>
    <row r="169" spans="2:11" x14ac:dyDescent="0.2">
      <c r="B169" s="45" t="s">
        <v>93</v>
      </c>
      <c r="C169" s="46">
        <f>C168</f>
        <v>-1193.82</v>
      </c>
      <c r="D169" s="46">
        <f>-D168</f>
        <v>-392.33333333333331</v>
      </c>
      <c r="E169" s="93"/>
      <c r="K169" s="46"/>
    </row>
    <row r="170" spans="2:11" x14ac:dyDescent="0.2">
      <c r="B170" s="183" t="s">
        <v>94</v>
      </c>
      <c r="C170" s="197">
        <f ca="1">-XpropuRef+Long_propu</f>
        <v>-924</v>
      </c>
      <c r="D170" s="207">
        <f ca="1">-Diam_propu/2</f>
        <v>-12</v>
      </c>
      <c r="E170" s="93"/>
      <c r="K170" s="46"/>
    </row>
    <row r="171" spans="2:11" x14ac:dyDescent="0.2">
      <c r="B171" s="185" t="s">
        <v>95</v>
      </c>
      <c r="C171" s="46">
        <f ca="1">-XpropuRef+Long_propu</f>
        <v>-924</v>
      </c>
      <c r="D171" s="208">
        <f ca="1">Diam_propu/2</f>
        <v>12</v>
      </c>
      <c r="E171" s="93"/>
      <c r="K171" s="46"/>
    </row>
    <row r="172" spans="2:11" x14ac:dyDescent="0.2">
      <c r="B172" s="185" t="s">
        <v>96</v>
      </c>
      <c r="C172" s="46">
        <f>-XpropuRef</f>
        <v>-1152</v>
      </c>
      <c r="D172" s="208">
        <f ca="1">Diam_propu/2</f>
        <v>12</v>
      </c>
      <c r="E172" s="93"/>
      <c r="K172" s="46"/>
    </row>
    <row r="173" spans="2:11" x14ac:dyDescent="0.2">
      <c r="B173" s="185" t="s">
        <v>97</v>
      </c>
      <c r="C173" s="46">
        <f>-XpropuRef</f>
        <v>-1152</v>
      </c>
      <c r="D173" s="208">
        <f ca="1">-Diam_propu/2</f>
        <v>-12</v>
      </c>
      <c r="E173" s="93"/>
      <c r="K173" s="46"/>
    </row>
    <row r="174" spans="2:11" x14ac:dyDescent="0.2">
      <c r="B174" s="187" t="s">
        <v>98</v>
      </c>
      <c r="C174" s="200">
        <f ca="1">-XpropuRef+Long_propu</f>
        <v>-924</v>
      </c>
      <c r="D174" s="209">
        <f ca="1">-Diam_propu/2</f>
        <v>-12</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2.1881776569707192</v>
      </c>
      <c r="C190" s="203">
        <f>Cn</f>
        <v>15.188330654492475</v>
      </c>
      <c r="D190" s="185">
        <v>3</v>
      </c>
      <c r="E190" s="205">
        <f t="shared" si="4"/>
        <v>33.333333333333336</v>
      </c>
      <c r="K190" s="45"/>
    </row>
    <row r="191" spans="2:11" x14ac:dyDescent="0.2">
      <c r="B191" s="512">
        <f ca="1">(XCp0-XcgPlein)/D_ref</f>
        <v>2.1881776569707192</v>
      </c>
      <c r="C191" s="513">
        <f>Cn0</f>
        <v>15.188330654492475</v>
      </c>
      <c r="D191" s="185">
        <v>4</v>
      </c>
      <c r="E191" s="205">
        <f t="shared" si="4"/>
        <v>25</v>
      </c>
      <c r="K191" s="45"/>
    </row>
    <row r="192" spans="2:11" x14ac:dyDescent="0.2">
      <c r="B192" s="512">
        <f ca="1">(XCp0-XcgVide)/D_ref</f>
        <v>2.2657551240919069</v>
      </c>
      <c r="C192" s="513">
        <f>Cn0</f>
        <v>15.188330654492475</v>
      </c>
      <c r="D192" s="185">
        <v>6</v>
      </c>
      <c r="E192" s="205">
        <f t="shared" si="4"/>
        <v>16.666666666666668</v>
      </c>
      <c r="K192" s="45"/>
    </row>
    <row r="193" spans="2:11" x14ac:dyDescent="0.2">
      <c r="B193" s="512">
        <f ca="1">(XCp-XcgVide)/D_ref</f>
        <v>2.2657551240919069</v>
      </c>
      <c r="C193" s="513">
        <f>Cn</f>
        <v>15.188330654492475</v>
      </c>
      <c r="D193" s="187">
        <v>7</v>
      </c>
      <c r="E193" s="206">
        <f t="shared" si="4"/>
        <v>14.285714285714286</v>
      </c>
      <c r="K193" s="45"/>
    </row>
    <row r="194" spans="2:11" x14ac:dyDescent="0.2">
      <c r="B194" s="512">
        <f ca="1">MS_min</f>
        <v>2.1881776569707192</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0</v>
      </c>
      <c r="D204" s="474"/>
    </row>
    <row r="205" spans="2:11" x14ac:dyDescent="0.2">
      <c r="B205" s="475" t="s">
        <v>402</v>
      </c>
      <c r="C205" s="474" t="b">
        <f ca="1">AND(Type_propu="H2O",RIGHT(Type_fusee,1)=" ")</f>
        <v>0</v>
      </c>
      <c r="D205" s="474"/>
    </row>
    <row r="206" spans="2:11" x14ac:dyDescent="0.2">
      <c r="B206" s="475" t="s">
        <v>118</v>
      </c>
      <c r="C206" s="474" t="b">
        <f ca="1">AND(Type_propu="Fusex",RIGHT(Type_fusee,1)=".")</f>
        <v>0</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tabSelected="1" zoomScaleNormal="100" workbookViewId="0">
      <selection activeCell="M42" sqref="M42"/>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SP02-Beta</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FX5</v>
      </c>
      <c r="D10" s="596"/>
      <c r="F10" s="5"/>
      <c r="N10" s="58"/>
    </row>
    <row r="11" spans="1:14" ht="12.75" customHeight="1" x14ac:dyDescent="0.2">
      <c r="A11" s="59"/>
      <c r="B11" s="140" t="str">
        <f>IF(Lang="Français","Masse totale",IF(Lang="English","Total Mass",""))</f>
        <v>Masse totale</v>
      </c>
      <c r="C11" s="625">
        <f ca="1">MassePlein</f>
        <v>3.2408999999999999</v>
      </c>
      <c r="D11" s="625"/>
      <c r="F11" s="5"/>
      <c r="N11" s="58"/>
    </row>
    <row r="12" spans="1:14" ht="12.75" customHeight="1" x14ac:dyDescent="0.2">
      <c r="A12" s="59"/>
      <c r="B12" s="227" t="str">
        <f>IF(Lang="Français","Propulseur",IF(Lang="English","Motor",""))</f>
        <v>Propulseur</v>
      </c>
      <c r="C12" s="628" t="str">
        <f>Propu</f>
        <v>Pandora (Pro24-6G BS)</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6.8017694409323948E-3</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75.372838710743153</v>
      </c>
      <c r="D20" s="626"/>
      <c r="N20" s="58"/>
    </row>
    <row r="21" spans="1:18" ht="12.75" customHeight="1" x14ac:dyDescent="0.2">
      <c r="A21" s="59"/>
      <c r="B21" s="140" t="s">
        <v>6</v>
      </c>
      <c r="C21" s="627">
        <v>0</v>
      </c>
      <c r="D21" s="627"/>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3" t="str">
        <f>IF(Lang="Français","DescenteSousParachute",IF(Lang="English","Over Parachute",""))</f>
        <v>DescenteSousParachute</v>
      </c>
      <c r="D23" s="614"/>
      <c r="F23" s="4"/>
      <c r="G23" s="50">
        <f ca="1">TODAY()</f>
        <v>46116</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3.1652999999999998</v>
      </c>
      <c r="D25" s="480">
        <f>IF(RIGHT(Type_fusee,1)=".",1,0.15)</f>
        <v>1</v>
      </c>
      <c r="F25" s="619" t="str">
        <f>IF(Lang="Français","Vit max &amp; Acc max",IF(Lang="English","Max Velocity &amp; Acc",""))</f>
        <v>Vit max &amp; Acc max</v>
      </c>
      <c r="G25" s="620"/>
      <c r="H25" s="115"/>
      <c r="I25" s="115"/>
      <c r="J25" s="115"/>
      <c r="K25" s="158">
        <f ca="1">MAX(vit_xz)</f>
        <v>171.77294582216243</v>
      </c>
      <c r="L25" s="494">
        <f ca="1">MAX(acc_xz)</f>
        <v>47.660075972875937</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4.7</v>
      </c>
      <c r="I26" s="156">
        <f ca="1">IF(T_satellite&lt;&gt;0,INDEX(pos_z,MATCH("Satellite",Event_sat,0)),"")</f>
        <v>575.04463772806139</v>
      </c>
      <c r="J26" s="154">
        <f ca="1">IF(T_satellite&lt;&gt;0,INDEX(pos_x,MATCH("Satellite",Event_sat,0)),"")</f>
        <v>134.35735653868366</v>
      </c>
      <c r="K26" s="159">
        <f ca="1">IF(T_satellite&lt;&gt;0,INDEX(vit_xz,MATCH("Satellite",Event_sat,0)),"")</f>
        <v>155.88155328920871</v>
      </c>
      <c r="L26" s="495"/>
      <c r="M26" s="485">
        <f ca="1">1/2*Rho_moyen*1*V_ouv_sat^2*S_satellite</f>
        <v>1488.3173426712056</v>
      </c>
      <c r="N26" s="58"/>
    </row>
    <row r="27" spans="1:18" x14ac:dyDescent="0.2">
      <c r="A27" s="59"/>
      <c r="B27" s="468" t="str">
        <f>IF(Lang="Français","Ouverture para",IF(Lang="English","Opening time",""))</f>
        <v>Ouverture para</v>
      </c>
      <c r="C27" s="507">
        <v>16.399999999999999</v>
      </c>
      <c r="D27" s="507">
        <v>4.7</v>
      </c>
      <c r="F27" s="619" t="s">
        <v>15</v>
      </c>
      <c r="G27" s="620"/>
      <c r="H27" s="153">
        <f ca="1">INDEX(t,MATCH("Apogée",Event,0))</f>
        <v>16.59999999999993</v>
      </c>
      <c r="I27" s="157">
        <f ca="1">INDEX(pos_z,MATCH("Apogée",Event,0))</f>
        <v>1442.5936898166644</v>
      </c>
      <c r="J27" s="155">
        <f ca="1">INDEX(pos_x,MATCH("Apogée",Event,0))</f>
        <v>512.73503051975399</v>
      </c>
      <c r="K27" s="160">
        <f ca="1">INDEX(vit_xz,MATCH("Apogée",Event,0))</f>
        <v>24.886294444501058</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16.399999999999999</v>
      </c>
      <c r="I28" s="156">
        <f ca="1">INDEX(pos_z,MATCH("Para",Event_para,0))</f>
        <v>1442.3970475744036</v>
      </c>
      <c r="J28" s="486">
        <f ca="1">INDEX(pos_x,MATCH("Para",Event_para,0))</f>
        <v>507.74925823112744</v>
      </c>
      <c r="K28" s="159">
        <f ca="1">INDEX(vit_xz,MATCH("Para",Event_para,0))</f>
        <v>25.048913566130885</v>
      </c>
      <c r="L28" s="495"/>
      <c r="M28" s="485">
        <f ca="1">1/2*Rho_moyen*1*V_ouverture^2*S_para</f>
        <v>120.09748230988789</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0.3125</v>
      </c>
      <c r="D29" s="17">
        <f>IF(RIGHT(Type_fusee,1)=".",0.1,0.02)</f>
        <v>0.1</v>
      </c>
      <c r="F29" s="606" t="str">
        <f>IF(Lang="Français","Impact balistique",IF(Lang="English","Balistic Impact",""))</f>
        <v>Impact balistique</v>
      </c>
      <c r="G29" s="607"/>
      <c r="H29" s="497">
        <f ca="1">INDEX(t,MATCH("Impact balistique",Event,0))</f>
        <v>37.00000000000022</v>
      </c>
      <c r="I29" s="517" t="s">
        <v>428</v>
      </c>
      <c r="J29" s="487">
        <f ca="1">INDEX(pos_x,MATCH("Impact balistique",Event,0))</f>
        <v>859.93432206528962</v>
      </c>
      <c r="K29" s="501">
        <f ca="1">K47</f>
        <v>107.20610039619837</v>
      </c>
      <c r="L29" s="498"/>
      <c r="M29" s="502">
        <f ca="1">0.5*m_vide*K29^2</f>
        <v>18189.630622312146</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Fusée trop lègère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12.736904285402721</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113.24549633520287</v>
      </c>
      <c r="D33" s="132">
        <f ca="1">IF(V_satellite&lt;&gt;0,Alt_sat/V_satellite,0)</f>
        <v>45.438093497351609</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129.64549633520286</v>
      </c>
      <c r="D34" s="132">
        <f ca="1">T_satellite+Dt_satellite</f>
        <v>50.138093497351612</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566.22748167601435</v>
      </c>
      <c r="D35" s="151">
        <f ca="1">IF(V_satellite&lt;&gt;0,Alt_sat*V_vent_sat/V_satellite,0)</f>
        <v>227.19046748675805</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4.5999999999999996</v>
      </c>
      <c r="I42" s="150">
        <v>560.14523799026892</v>
      </c>
      <c r="J42" s="150">
        <v>130.45589407791991</v>
      </c>
      <c r="K42" s="150">
        <v>152.51711639655363</v>
      </c>
      <c r="L42" s="148" t="s">
        <v>14</v>
      </c>
      <c r="M42" s="149">
        <f>Beta_rampe</f>
        <v>75.372838710743153</v>
      </c>
    </row>
    <row r="43" spans="1:16" x14ac:dyDescent="0.2">
      <c r="A43" s="161"/>
      <c r="B43" s="166" t="str">
        <f>IF(Lang="Français","Bord   'a'","Side length 'a'")</f>
        <v>Bord   'a'</v>
      </c>
      <c r="D43" s="162"/>
      <c r="F43" s="620" t="str">
        <f>IF(Lang="Français","Sortie de Rampe",IF(Lang="English","Launch-Pad Exit",""))</f>
        <v>Sortie de Rampe</v>
      </c>
      <c r="G43" s="620"/>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250</v>
      </c>
      <c r="D44" s="162"/>
      <c r="F44" s="620" t="str">
        <f>IF(Lang="Français","Vit max &amp; Acc max",IF(Lang="English","Max Velocity &amp; Acc",""))</f>
        <v>Vit max &amp; Acc max</v>
      </c>
      <c r="G44" s="620"/>
      <c r="H44" s="115" t="s">
        <v>14</v>
      </c>
      <c r="I44" s="115" t="s">
        <v>14</v>
      </c>
      <c r="J44" s="115" t="s">
        <v>14</v>
      </c>
      <c r="K44" s="117">
        <f ca="1">MAX(vit_xz)</f>
        <v>171.77294582216243</v>
      </c>
      <c r="L44" s="118">
        <f ca="1">MAX(acc_xz)</f>
        <v>47.660075972875937</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5.6899999999999764</v>
      </c>
      <c r="I45" s="119">
        <f ca="1">INDEX(pos_z,MATCH("Fin de propulsion",Event,0))</f>
        <v>734.2133689111306</v>
      </c>
      <c r="J45" s="119">
        <f ca="1">INDEX(pos_x,MATCH("Fin de propulsion",Event,0))</f>
        <v>177.48827823157185</v>
      </c>
      <c r="K45" s="119">
        <f ca="1">INDEX(vit_xz,MATCH("Fin de propulsion",Event,0))</f>
        <v>164.75584449594012</v>
      </c>
      <c r="L45" s="116">
        <f ca="1">INDEX(acc_xz,MATCH("Fin de propulsion",Event,0))</f>
        <v>29.559500629435281</v>
      </c>
      <c r="M45" s="116">
        <f ca="1">INDEX(BetaD,MATCH("Fin de propulsion",Event,0))</f>
        <v>74.407252434438931</v>
      </c>
    </row>
    <row r="46" spans="1:16" x14ac:dyDescent="0.2">
      <c r="A46" s="161"/>
      <c r="B46" s="168">
        <v>250</v>
      </c>
      <c r="D46" s="162"/>
      <c r="F46" s="620" t="s">
        <v>15</v>
      </c>
      <c r="G46" s="620"/>
      <c r="H46" s="118">
        <f ca="1">INDEX(t,MATCH("Apogée",Event,0))</f>
        <v>16.59999999999993</v>
      </c>
      <c r="I46" s="117">
        <f ca="1">INDEX(pos_z,MATCH("Apogée",Event,0))</f>
        <v>1442.5936898166644</v>
      </c>
      <c r="J46" s="120">
        <f ca="1">INDEX(pos_x,MATCH("Apogée",Event,0))</f>
        <v>512.73503051975399</v>
      </c>
      <c r="K46" s="120">
        <f ca="1">INDEX(vit_xz,MATCH("Apogée",Event,0))</f>
        <v>24.886294444501058</v>
      </c>
      <c r="L46" s="116">
        <f ca="1">INDEX(acc_xz,MATCH("Apogée",Event,0))</f>
        <v>9.8359459453339682</v>
      </c>
      <c r="M46" s="121">
        <f ca="1">INDEX(BetaD,MATCH("Apogée",Event,0))</f>
        <v>2.5894456170127538E-4</v>
      </c>
    </row>
    <row r="47" spans="1:16" x14ac:dyDescent="0.2">
      <c r="A47" s="161"/>
      <c r="B47" s="169" t="s">
        <v>9</v>
      </c>
      <c r="D47" s="162"/>
      <c r="F47" s="635" t="str">
        <f>IF(Lang="Français","Impact balistique",IF(Lang="English","Balistic Impact",""))</f>
        <v>Impact balistique</v>
      </c>
      <c r="G47" s="635"/>
      <c r="H47" s="116">
        <f ca="1">INDEX(t,MATCH("Impact balistique",Event,0))</f>
        <v>37.00000000000022</v>
      </c>
      <c r="I47" s="148" t="s">
        <v>16</v>
      </c>
      <c r="J47" s="117">
        <f ca="1">INDEX(pos_x,MATCH("Impact balistique",Event,0))</f>
        <v>859.93432206528962</v>
      </c>
      <c r="K47" s="119">
        <f ca="1">INDEX(vit_xz,MATCH("Impact balistique",Event,0))</f>
        <v>107.20610039619837</v>
      </c>
      <c r="L47" s="116">
        <f ca="1">INDEX(acc_xz,MATCH("Impact balistique",Event,0))</f>
        <v>1.0394259096620357</v>
      </c>
      <c r="M47" s="116">
        <f ca="1">INDEX(BetaD,MATCH("Impact balistique",Event,0))</f>
        <v>-85.667133629547948</v>
      </c>
    </row>
    <row r="48" spans="1:16" x14ac:dyDescent="0.2">
      <c r="A48" s="161"/>
      <c r="B48" s="174">
        <f>(4*B44*B46+B44^2)/10^6</f>
        <v>0.3125</v>
      </c>
      <c r="D48" s="162"/>
      <c r="F48" s="618" t="str">
        <f>IF(Lang="Français","Ouverture parachute fusée",IF(Lang="English","Rocket parachute opening",""))</f>
        <v>Ouverture parachute fusée</v>
      </c>
      <c r="G48" s="618"/>
      <c r="H48" s="122">
        <f>T_para</f>
        <v>16.399999999999999</v>
      </c>
      <c r="I48" s="123">
        <f ca="1">INDEX(pos_z,MATCH("Para",Event_para,0))</f>
        <v>1442.3970475744036</v>
      </c>
      <c r="J48" s="123">
        <f ca="1">INDEX(pos_x,MATCH("Para",Event_para,0))</f>
        <v>507.74925823112744</v>
      </c>
      <c r="K48" s="123">
        <f ca="1">INDEX(vit_xz,MATCH("Para",Event_para,0))</f>
        <v>25.048913566130885</v>
      </c>
      <c r="L48" s="122">
        <f ca="1">INDEX(acc_xz,MATCH("Para",Event_para,0))</f>
        <v>9.8702409633201338</v>
      </c>
      <c r="M48" s="124">
        <f ca="1">INDEX(BetaD,MATCH("Para",Event_para,0))</f>
        <v>4.5042237214480441</v>
      </c>
    </row>
    <row r="49" spans="1:13" x14ac:dyDescent="0.2">
      <c r="A49" s="161"/>
      <c r="D49" s="162"/>
      <c r="F49" s="636" t="str">
        <f>IF(Lang="Français","Impact fusée sous para.",IF(Lang="English","Impact of rocket with para. ",""))</f>
        <v>Impact fusée sous para.</v>
      </c>
      <c r="G49" s="636"/>
      <c r="H49" s="125">
        <f ca="1">T_para+Dt_para</f>
        <v>129.64549633520286</v>
      </c>
      <c r="I49" s="127" t="s">
        <v>16</v>
      </c>
      <c r="J49" s="126" t="str">
        <f ca="1">CONCATENATE(TEXT(X_para-Dx_para,"0")," | ",TEXT(X_para+Dx_para,"0"))</f>
        <v>-58 | 1074</v>
      </c>
      <c r="K49" s="126">
        <f ca="1">V_para</f>
        <v>12.736904285402721</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4.7</v>
      </c>
      <c r="I50" s="123">
        <f ca="1">IF(T_satellite&lt;&gt;0,INDEX(pos_z,MATCH("Satellite",Event_sat,0)),"")</f>
        <v>575.04463772806139</v>
      </c>
      <c r="J50" s="129">
        <f ca="1">IF(T_satellite&lt;&gt;0,INDEX(pos_x,MATCH("Satellite",Event_sat,0)),"")</f>
        <v>134.35735653868366</v>
      </c>
      <c r="K50" s="123">
        <f ca="1">IF(T_satellite&lt;&gt;0,INDEX(vit_xz,MATCH("Satellite",Event_sat,0)),"")</f>
        <v>155.88155328920871</v>
      </c>
      <c r="L50" s="122">
        <f ca="1">IF(T_satellite&lt;&gt;0,INDEX(acc_xz,MATCH("Satellite",Event_sat,0)),"")</f>
        <v>36.463370825680698</v>
      </c>
      <c r="M50" s="124">
        <f ca="1">IF(T_satellite&lt;&gt;0,INDEX(BetaD,MATCH("Satellite",Event_sat,0)),"")</f>
        <v>75.280521388662493</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50.138093497351612</v>
      </c>
      <c r="I51" s="130" t="str">
        <f>IF(T_satellite&lt;&gt;0,"~0","")</f>
        <v>~0</v>
      </c>
      <c r="J51" s="130" t="str">
        <f ca="1">IF(T_satellite&lt;&gt;0,CONCATENATE(TEXT(X_satellite-Dx_sat,"0")," | ",TEXT(X_satellite+Dx_sat,"0")),"")</f>
        <v>-93 | 362</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4.9700000000000006</v>
      </c>
      <c r="G105" s="478" t="s">
        <v>409</v>
      </c>
      <c r="I105" s="1" t="s">
        <v>560</v>
      </c>
    </row>
    <row r="106" spans="2:9" x14ac:dyDescent="0.2">
      <c r="B106" s="1" t="s">
        <v>121</v>
      </c>
      <c r="F106" s="477">
        <f ca="1">Combustion+Depotage-7</f>
        <v>6.9700000000000006</v>
      </c>
      <c r="G106" s="478" t="s">
        <v>410</v>
      </c>
      <c r="I106" s="1" t="s">
        <v>561</v>
      </c>
    </row>
    <row r="107" spans="2:9" x14ac:dyDescent="0.2">
      <c r="B107" s="1" t="str">
        <f>IF(T_para&gt;0,IF(Lang="Français","Phase ascendante","Climbing phase"),"")</f>
        <v>Phase ascendante</v>
      </c>
      <c r="F107" s="477">
        <f ca="1">Combustion+Depotage-5</f>
        <v>8.9700000000000006</v>
      </c>
      <c r="G107" s="478" t="s">
        <v>411</v>
      </c>
    </row>
    <row r="108" spans="2:9" x14ac:dyDescent="0.2">
      <c r="B108" s="1" t="str">
        <f>IF(Lang="Français","Descente balistique","Balistic fall")</f>
        <v>Descente balistique</v>
      </c>
      <c r="F108" s="477">
        <f ca="1">Combustion+Depotage-3</f>
        <v>10.97</v>
      </c>
      <c r="G108" s="478" t="s">
        <v>412</v>
      </c>
    </row>
    <row r="109" spans="2:9" x14ac:dyDescent="0.2">
      <c r="B109" s="1" t="str">
        <f>IF(T_para&gt;0,IF(Lang="Français","Fusée sous parachute","Rocket under parachute"),"")</f>
        <v>Fusée sous parachute</v>
      </c>
      <c r="F109" s="477">
        <f ca="1">Combustion+Depotage</f>
        <v>13.97</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16.399999999999999</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1442.5936898166644</v>
      </c>
      <c r="C121" s="216">
        <f ca="1">MAX(Altitude_culmi,Portee_balistique)</f>
        <v>1442.5936898166644</v>
      </c>
    </row>
    <row r="123" spans="2:3" x14ac:dyDescent="0.2">
      <c r="B123" s="210" t="s">
        <v>49</v>
      </c>
      <c r="C123" s="211" t="s">
        <v>45</v>
      </c>
    </row>
    <row r="124" spans="2:3" x14ac:dyDescent="0.2">
      <c r="B124" s="217">
        <f ca="1">X_para</f>
        <v>507.74925823112744</v>
      </c>
      <c r="C124" s="214">
        <f ca="1">Alt_para</f>
        <v>1442.3970475744036</v>
      </c>
    </row>
    <row r="125" spans="2:3" x14ac:dyDescent="0.2">
      <c r="B125" s="217">
        <f ca="1">X_para</f>
        <v>507.74925823112744</v>
      </c>
      <c r="C125" s="214">
        <f ca="1">Alt_para/2</f>
        <v>721.19852378720179</v>
      </c>
    </row>
    <row r="126" spans="2:3" x14ac:dyDescent="0.2">
      <c r="B126" s="217">
        <f ca="1">X_para</f>
        <v>507.74925823112744</v>
      </c>
      <c r="C126" s="214">
        <v>0</v>
      </c>
    </row>
    <row r="127" spans="2:3" x14ac:dyDescent="0.2">
      <c r="B127" s="217">
        <f ca="1">X_para+Alt_para/40</f>
        <v>543.80918442048755</v>
      </c>
      <c r="C127" s="214">
        <f ca="1">Alt_para/20</f>
        <v>72.119852378720182</v>
      </c>
    </row>
    <row r="128" spans="2:3" x14ac:dyDescent="0.2">
      <c r="B128" s="217">
        <f ca="1">X_para</f>
        <v>507.74925823112744</v>
      </c>
      <c r="C128" s="214">
        <v>0</v>
      </c>
    </row>
    <row r="129" spans="2:6" x14ac:dyDescent="0.2">
      <c r="B129" s="217">
        <f ca="1">X_para-Alt_para/40</f>
        <v>471.68933204176733</v>
      </c>
      <c r="C129" s="214">
        <f ca="1">Alt_para/20</f>
        <v>72.119852378720182</v>
      </c>
    </row>
    <row r="130" spans="2:6" x14ac:dyDescent="0.2">
      <c r="B130" s="218">
        <f ca="1">X_para</f>
        <v>507.74925823112744</v>
      </c>
      <c r="C130" s="219">
        <v>0</v>
      </c>
    </row>
    <row r="131" spans="2:6" x14ac:dyDescent="0.2">
      <c r="B131" s="210" t="s">
        <v>48</v>
      </c>
      <c r="C131" s="211" t="s">
        <v>45</v>
      </c>
    </row>
    <row r="132" spans="2:6" x14ac:dyDescent="0.2">
      <c r="B132" s="213">
        <f>T_para</f>
        <v>16.399999999999999</v>
      </c>
      <c r="C132" s="214">
        <f ca="1">Alt_para</f>
        <v>1442.3970475744036</v>
      </c>
    </row>
    <row r="133" spans="2:6" x14ac:dyDescent="0.2">
      <c r="B133" s="213">
        <f ca="1">(B132+B134)/2</f>
        <v>73.022748167601435</v>
      </c>
      <c r="C133" s="214">
        <f ca="1">(C132+C134)/2</f>
        <v>721.19852378720179</v>
      </c>
      <c r="E133" s="232">
        <v>1</v>
      </c>
      <c r="F133" s="233" t="s">
        <v>175</v>
      </c>
    </row>
    <row r="134" spans="2:6" x14ac:dyDescent="0.2">
      <c r="B134" s="213">
        <f ca="1">H49</f>
        <v>129.64549633520286</v>
      </c>
      <c r="C134" s="214">
        <f>0</f>
        <v>0</v>
      </c>
      <c r="E134" s="161">
        <v>1</v>
      </c>
      <c r="F134" s="234" t="s">
        <v>176</v>
      </c>
    </row>
    <row r="135" spans="2:6" x14ac:dyDescent="0.2">
      <c r="B135" s="213">
        <f ca="1">H49+E133*sS/2*zZ_fus-E134*sS*tT_fus</f>
        <v>128.26354190342769</v>
      </c>
      <c r="C135" s="214">
        <f ca="1">Alt_para-V_para*(H49-T_para)+E133*sS*Altitude_culmi/H49*zZ_fus+E134*sS/2*Altitude_culmi/H49*tT_fus</f>
        <v>59.152036928615956</v>
      </c>
      <c r="E135" s="161"/>
      <c r="F135" s="241" t="s">
        <v>177</v>
      </c>
    </row>
    <row r="136" spans="2:6" x14ac:dyDescent="0.2">
      <c r="B136" s="213">
        <f ca="1">H49</f>
        <v>129.64549633520286</v>
      </c>
      <c r="C136" s="214">
        <f ca="1">Alt_para-V_para*(H49-T_para)</f>
        <v>0</v>
      </c>
      <c r="E136" s="235" t="s">
        <v>172</v>
      </c>
      <c r="F136" s="236">
        <f ca="1">T_balistique/10</f>
        <v>3.7000000000000219</v>
      </c>
    </row>
    <row r="137" spans="2:6" x14ac:dyDescent="0.2">
      <c r="B137" s="213">
        <f ca="1">H49-E133*sS/2*zZ_fus-E134*sS*tT_fus</f>
        <v>124.56354190342766</v>
      </c>
      <c r="C137" s="214">
        <f ca="1">Alt_para-V_para*(H49-T_para)+E133*sS*Altitude_culmi/H49*zZ_fus-E134*sS/2*Altitude_culmi/H49*tT_fus</f>
        <v>23.1893756650183</v>
      </c>
      <c r="E137" s="235" t="s">
        <v>173</v>
      </c>
      <c r="F137" s="236">
        <f ca="1">(H49-T_para)/H49</f>
        <v>0.87350119777707325</v>
      </c>
    </row>
    <row r="138" spans="2:6" x14ac:dyDescent="0.2">
      <c r="B138" s="215">
        <f ca="1">H49</f>
        <v>129.64549633520286</v>
      </c>
      <c r="C138" s="216">
        <f ca="1">Alt_para-V_para*(H49-T_para)</f>
        <v>0</v>
      </c>
      <c r="E138" s="237" t="s">
        <v>174</v>
      </c>
      <c r="F138" s="238">
        <f ca="1">V_para*(H49-T_para)/Alt_para</f>
        <v>0.99999999999999989</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0.8729729729729736</v>
      </c>
    </row>
    <row r="155" spans="2:6" x14ac:dyDescent="0.2">
      <c r="B155" s="215" t="b">
        <f>IF(Nb_sat="1 satellite",H51)</f>
        <v>0</v>
      </c>
      <c r="C155" s="216" t="b">
        <f>IF(Nb_sat="1 satellite",0)</f>
        <v>0</v>
      </c>
      <c r="E155" s="237" t="s">
        <v>174</v>
      </c>
      <c r="F155" s="238">
        <f ca="1">V_satellite*(T_balistique-T_satellite)/Alt_sat</f>
        <v>0.71085728986148689</v>
      </c>
    </row>
    <row r="157" spans="2:6" x14ac:dyDescent="0.2">
      <c r="B157" s="210" t="s">
        <v>2</v>
      </c>
      <c r="C157" s="228" t="s">
        <v>29</v>
      </c>
      <c r="D157" s="211" t="s">
        <v>3</v>
      </c>
    </row>
    <row r="158" spans="2:6" x14ac:dyDescent="0.2">
      <c r="B158" s="231">
        <f>T_para/4</f>
        <v>4.0999999999999996</v>
      </c>
      <c r="C158" s="82">
        <f ca="1">Alt_para/2</f>
        <v>721.19852378720179</v>
      </c>
      <c r="D158" s="214">
        <f ca="1">X_para/4</f>
        <v>126.93731455778186</v>
      </c>
    </row>
    <row r="159" spans="2:6" x14ac:dyDescent="0.2">
      <c r="B159" s="229">
        <f ca="1">Temps_culmi + (T_balistique-Temps_culmi)/2</f>
        <v>26.800000000000075</v>
      </c>
      <c r="C159" s="230">
        <f ca="1">Altitude_culmi/2</f>
        <v>721.29684490833222</v>
      </c>
      <c r="D159" s="216">
        <f ca="1">X_culmi+(Portee_balistique-X_culmi)*2/3</f>
        <v>744.20122488344441</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512.73503051975399</v>
      </c>
      <c r="E162" s="422"/>
      <c r="F162" s="423" t="s">
        <v>305</v>
      </c>
    </row>
    <row r="163" spans="2:6" x14ac:dyDescent="0.2">
      <c r="B163" s="231" t="e">
        <f ca="1">IF(AND(Altitude_culmi&gt;80, Altitude_culmi&lt;=350), 49, NA())</f>
        <v>#N/A</v>
      </c>
      <c r="C163" s="5">
        <v>23</v>
      </c>
      <c r="D163" s="82">
        <f t="shared" ca="1" si="0"/>
        <v>535.73503051975399</v>
      </c>
      <c r="E163" s="82"/>
      <c r="F163" s="214">
        <f t="shared" ref="F163:F178" ca="1" si="1">X_culmi-C162</f>
        <v>512.73503051975399</v>
      </c>
    </row>
    <row r="164" spans="2:6" x14ac:dyDescent="0.2">
      <c r="B164" s="231" t="e">
        <f ca="1">IF(AND(Altitude_culmi&gt;80, Altitude_culmi&lt;=350), 43, NA())</f>
        <v>#N/A</v>
      </c>
      <c r="C164" s="5">
        <v>23</v>
      </c>
      <c r="D164" s="82">
        <f t="shared" ca="1" si="0"/>
        <v>535.73503051975399</v>
      </c>
      <c r="E164" s="82"/>
      <c r="F164" s="214">
        <f t="shared" ca="1" si="1"/>
        <v>489.73503051975399</v>
      </c>
    </row>
    <row r="165" spans="2:6" x14ac:dyDescent="0.2">
      <c r="B165" s="231" t="e">
        <f ca="1">IF(AND(Altitude_culmi&gt;80, Altitude_culmi&lt;=350), 43, NA())</f>
        <v>#N/A</v>
      </c>
      <c r="C165" s="5">
        <v>0</v>
      </c>
      <c r="D165" s="82">
        <f t="shared" ca="1" si="0"/>
        <v>512.73503051975399</v>
      </c>
      <c r="E165" s="82"/>
      <c r="F165" s="214">
        <f t="shared" ca="1" si="1"/>
        <v>489.73503051975399</v>
      </c>
    </row>
    <row r="166" spans="2:6" x14ac:dyDescent="0.2">
      <c r="B166" s="231" t="e">
        <f ca="1">IF(AND(Altitude_culmi&gt;80, Altitude_culmi&lt;=350), 43, NA())</f>
        <v>#N/A</v>
      </c>
      <c r="C166" s="5">
        <v>23</v>
      </c>
      <c r="D166" s="82">
        <f t="shared" ca="1" si="0"/>
        <v>535.73503051975399</v>
      </c>
      <c r="E166" s="82"/>
      <c r="F166" s="214">
        <f t="shared" ca="1" si="1"/>
        <v>512.73503051975399</v>
      </c>
    </row>
    <row r="167" spans="2:6" x14ac:dyDescent="0.2">
      <c r="B167" s="231" t="e">
        <f ca="1">IF(AND(Altitude_culmi&gt;80, Altitude_culmi&lt;=350), 0.5, NA())</f>
        <v>#N/A</v>
      </c>
      <c r="C167" s="5">
        <v>23</v>
      </c>
      <c r="D167" s="82">
        <f t="shared" ca="1" si="0"/>
        <v>535.73503051975399</v>
      </c>
      <c r="E167" s="82"/>
      <c r="F167" s="214">
        <f t="shared" ca="1" si="1"/>
        <v>489.73503051975399</v>
      </c>
    </row>
    <row r="168" spans="2:6" x14ac:dyDescent="0.2">
      <c r="B168" s="231" t="e">
        <f ca="1">IF(AND(Altitude_culmi&gt;80, Altitude_culmi&lt;=350), 0.5, NA())</f>
        <v>#N/A</v>
      </c>
      <c r="C168" s="5">
        <v>8</v>
      </c>
      <c r="D168" s="82">
        <f t="shared" ca="1" si="0"/>
        <v>520.73503051975399</v>
      </c>
      <c r="E168" s="82"/>
      <c r="F168" s="214">
        <f t="shared" ca="1" si="1"/>
        <v>489.73503051975399</v>
      </c>
    </row>
    <row r="169" spans="2:6" x14ac:dyDescent="0.2">
      <c r="B169" s="231" t="e">
        <f ca="1">IF(AND(Altitude_culmi&gt;80, Altitude_culmi&lt;=350), 27, NA())</f>
        <v>#N/A</v>
      </c>
      <c r="C169" s="5">
        <v>8</v>
      </c>
      <c r="D169" s="82">
        <f t="shared" ca="1" si="0"/>
        <v>520.73503051975399</v>
      </c>
      <c r="E169" s="82"/>
      <c r="F169" s="214">
        <f t="shared" ca="1" si="1"/>
        <v>504.73503051975399</v>
      </c>
    </row>
    <row r="170" spans="2:6" x14ac:dyDescent="0.2">
      <c r="B170" s="231" t="e">
        <f ca="1">IF(AND(Altitude_culmi&gt;80, Altitude_culmi&lt;=350), 27, NA())</f>
        <v>#N/A</v>
      </c>
      <c r="C170" s="5">
        <v>23</v>
      </c>
      <c r="D170" s="82">
        <f t="shared" ca="1" si="0"/>
        <v>535.73503051975399</v>
      </c>
      <c r="E170" s="82"/>
      <c r="F170" s="214">
        <f t="shared" ca="1" si="1"/>
        <v>504.73503051975399</v>
      </c>
    </row>
    <row r="171" spans="2:6" x14ac:dyDescent="0.2">
      <c r="B171" s="231" t="e">
        <f ca="1">IF(AND(Altitude_culmi&gt;80, Altitude_culmi&lt;=350), 27, NA())</f>
        <v>#N/A</v>
      </c>
      <c r="C171" s="5">
        <v>8</v>
      </c>
      <c r="D171" s="82">
        <f t="shared" ca="1" si="0"/>
        <v>520.73503051975399</v>
      </c>
      <c r="E171" s="82"/>
      <c r="F171" s="214">
        <f t="shared" ca="1" si="1"/>
        <v>489.73503051975399</v>
      </c>
    </row>
    <row r="172" spans="2:6" x14ac:dyDescent="0.2">
      <c r="B172" s="231" t="e">
        <f ca="1">IF(AND(Altitude_culmi&gt;80, Altitude_culmi&lt;=350), 29, NA())</f>
        <v>#N/A</v>
      </c>
      <c r="C172" s="5">
        <v>7.6</v>
      </c>
      <c r="D172" s="82">
        <f t="shared" ca="1" si="0"/>
        <v>520.33503051975401</v>
      </c>
      <c r="E172" s="82"/>
      <c r="F172" s="214">
        <f t="shared" ca="1" si="1"/>
        <v>504.73503051975399</v>
      </c>
    </row>
    <row r="173" spans="2:6" x14ac:dyDescent="0.2">
      <c r="B173" s="231" t="e">
        <f ca="1">IF(AND(Altitude_culmi&gt;80, Altitude_culmi&lt;=350), 31, NA())</f>
        <v>#N/A</v>
      </c>
      <c r="C173" s="5">
        <v>6.8</v>
      </c>
      <c r="D173" s="82">
        <f t="shared" ca="1" si="0"/>
        <v>519.53503051975395</v>
      </c>
      <c r="E173" s="82"/>
      <c r="F173" s="214">
        <f t="shared" ca="1" si="1"/>
        <v>505.13503051975397</v>
      </c>
    </row>
    <row r="174" spans="2:6" x14ac:dyDescent="0.2">
      <c r="B174" s="231" t="e">
        <f ca="1">IF(AND(Altitude_culmi&gt;80, Altitude_culmi&lt;=350), 32, NA())</f>
        <v>#N/A</v>
      </c>
      <c r="C174" s="5">
        <v>6</v>
      </c>
      <c r="D174" s="82">
        <f t="shared" ca="1" si="0"/>
        <v>518.73503051975399</v>
      </c>
      <c r="E174" s="82"/>
      <c r="F174" s="214">
        <f t="shared" ca="1" si="1"/>
        <v>505.93503051975398</v>
      </c>
    </row>
    <row r="175" spans="2:6" x14ac:dyDescent="0.2">
      <c r="B175" s="231" t="e">
        <f ca="1">IF(AND(Altitude_culmi&gt;80, Altitude_culmi&lt;=350), 33, NA())</f>
        <v>#N/A</v>
      </c>
      <c r="C175" s="5">
        <v>5</v>
      </c>
      <c r="D175" s="82">
        <f t="shared" ca="1" si="0"/>
        <v>517.73503051975399</v>
      </c>
      <c r="E175" s="82"/>
      <c r="F175" s="214">
        <f t="shared" ca="1" si="1"/>
        <v>506.73503051975399</v>
      </c>
    </row>
    <row r="176" spans="2:6" x14ac:dyDescent="0.2">
      <c r="B176" s="231" t="e">
        <f ca="1">IF(AND(Altitude_culmi&gt;80, Altitude_culmi&lt;=350), 34, NA())</f>
        <v>#N/A</v>
      </c>
      <c r="C176" s="5">
        <v>3.8</v>
      </c>
      <c r="D176" s="82">
        <f t="shared" ca="1" si="0"/>
        <v>516.53503051975395</v>
      </c>
      <c r="E176" s="82"/>
      <c r="F176" s="214">
        <f t="shared" ca="1" si="1"/>
        <v>507.73503051975399</v>
      </c>
    </row>
    <row r="177" spans="2:6" x14ac:dyDescent="0.2">
      <c r="B177" s="229" t="e">
        <f ca="1">IF(AND(Altitude_culmi&gt;80, Altitude_culmi&lt;=350), 35, NA())</f>
        <v>#N/A</v>
      </c>
      <c r="C177" s="421">
        <v>0</v>
      </c>
      <c r="D177" s="230">
        <f t="shared" ca="1" si="0"/>
        <v>512.73503051975399</v>
      </c>
      <c r="E177" s="82"/>
      <c r="F177" s="214">
        <f t="shared" ca="1" si="1"/>
        <v>508.93503051975398</v>
      </c>
    </row>
    <row r="178" spans="2:6" x14ac:dyDescent="0.2">
      <c r="E178" s="230"/>
      <c r="F178" s="216">
        <f t="shared" ca="1" si="1"/>
        <v>512.73503051975399</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512.73503051975399</v>
      </c>
      <c r="E180" s="228"/>
      <c r="F180" s="211" t="s">
        <v>308</v>
      </c>
    </row>
    <row r="181" spans="2:6" x14ac:dyDescent="0.2">
      <c r="B181" s="231">
        <f ca="1">IF(Altitude_culmi&gt;350, 300, NA())</f>
        <v>300</v>
      </c>
      <c r="C181" s="5">
        <v>0</v>
      </c>
      <c r="D181" s="82">
        <f t="shared" ca="1" si="2"/>
        <v>512.73503051975399</v>
      </c>
      <c r="E181" s="82"/>
      <c r="F181" s="214">
        <f t="shared" ref="F181:F201" ca="1" si="3">X_culmi-C180</f>
        <v>512.73503051975399</v>
      </c>
    </row>
    <row r="182" spans="2:6" x14ac:dyDescent="0.2">
      <c r="B182" s="231">
        <f ca="1">IF(Altitude_culmi&gt;350, 280, NA())</f>
        <v>280</v>
      </c>
      <c r="C182" s="5">
        <v>10</v>
      </c>
      <c r="D182" s="82">
        <f t="shared" ca="1" si="2"/>
        <v>522.73503051975399</v>
      </c>
      <c r="E182" s="82"/>
      <c r="F182" s="214">
        <f t="shared" ca="1" si="3"/>
        <v>512.73503051975399</v>
      </c>
    </row>
    <row r="183" spans="2:6" x14ac:dyDescent="0.2">
      <c r="B183" s="231">
        <f ca="1">IF(Altitude_culmi&gt;350, 280, NA())</f>
        <v>280</v>
      </c>
      <c r="C183" s="5">
        <v>0</v>
      </c>
      <c r="D183" s="82">
        <f t="shared" ca="1" si="2"/>
        <v>512.73503051975399</v>
      </c>
      <c r="E183" s="82"/>
      <c r="F183" s="214">
        <f t="shared" ca="1" si="3"/>
        <v>502.73503051975399</v>
      </c>
    </row>
    <row r="184" spans="2:6" x14ac:dyDescent="0.2">
      <c r="B184" s="231">
        <f ca="1">IF(Altitude_culmi&gt;350, 280, NA())</f>
        <v>280</v>
      </c>
      <c r="C184" s="5">
        <v>10</v>
      </c>
      <c r="D184" s="82">
        <f t="shared" ca="1" si="2"/>
        <v>522.73503051975399</v>
      </c>
      <c r="E184" s="82"/>
      <c r="F184" s="214">
        <f t="shared" ca="1" si="3"/>
        <v>512.73503051975399</v>
      </c>
    </row>
    <row r="185" spans="2:6" x14ac:dyDescent="0.2">
      <c r="B185" s="231">
        <f ca="1">IF(Altitude_culmi&gt;350, 200, NA())</f>
        <v>200</v>
      </c>
      <c r="C185" s="5">
        <v>13</v>
      </c>
      <c r="D185" s="82">
        <f t="shared" ca="1" si="2"/>
        <v>525.73503051975399</v>
      </c>
      <c r="E185" s="82"/>
      <c r="F185" s="214">
        <f t="shared" ca="1" si="3"/>
        <v>502.73503051975399</v>
      </c>
    </row>
    <row r="186" spans="2:6" x14ac:dyDescent="0.2">
      <c r="B186" s="231">
        <f ca="1">IF(Altitude_culmi&gt;350, 160, NA())</f>
        <v>160</v>
      </c>
      <c r="C186" s="5">
        <v>17</v>
      </c>
      <c r="D186" s="82">
        <f t="shared" ca="1" si="2"/>
        <v>529.73503051975399</v>
      </c>
      <c r="E186" s="82"/>
      <c r="F186" s="214">
        <f t="shared" ca="1" si="3"/>
        <v>499.73503051975399</v>
      </c>
    </row>
    <row r="187" spans="2:6" x14ac:dyDescent="0.2">
      <c r="B187" s="231">
        <f ca="1">IF(Altitude_culmi&gt;350, 115, NA())</f>
        <v>115</v>
      </c>
      <c r="C187" s="5">
        <v>20</v>
      </c>
      <c r="D187" s="82">
        <f t="shared" ca="1" si="2"/>
        <v>532.73503051975399</v>
      </c>
      <c r="E187" s="82"/>
      <c r="F187" s="214">
        <f t="shared" ca="1" si="3"/>
        <v>495.73503051975399</v>
      </c>
    </row>
    <row r="188" spans="2:6" x14ac:dyDescent="0.2">
      <c r="B188" s="231">
        <f ca="1">IF(Altitude_culmi&gt;350, 90, NA())</f>
        <v>90</v>
      </c>
      <c r="C188" s="5">
        <v>25</v>
      </c>
      <c r="D188" s="82">
        <f t="shared" ca="1" si="2"/>
        <v>537.73503051975399</v>
      </c>
      <c r="E188" s="82"/>
      <c r="F188" s="214">
        <f t="shared" ca="1" si="3"/>
        <v>492.73503051975399</v>
      </c>
    </row>
    <row r="189" spans="2:6" x14ac:dyDescent="0.2">
      <c r="B189" s="231">
        <f ca="1">IF(Altitude_culmi&gt;350, 57, NA())</f>
        <v>57</v>
      </c>
      <c r="C189" s="5">
        <v>30</v>
      </c>
      <c r="D189" s="82">
        <f t="shared" ca="1" si="2"/>
        <v>542.73503051975399</v>
      </c>
      <c r="E189" s="82"/>
      <c r="F189" s="214">
        <f t="shared" ca="1" si="3"/>
        <v>487.73503051975399</v>
      </c>
    </row>
    <row r="190" spans="2:6" x14ac:dyDescent="0.2">
      <c r="B190" s="231">
        <f ca="1">IF(Altitude_culmi&gt;350, 40, NA())</f>
        <v>40</v>
      </c>
      <c r="C190" s="5">
        <v>36</v>
      </c>
      <c r="D190" s="82">
        <f t="shared" ca="1" si="2"/>
        <v>548.73503051975399</v>
      </c>
      <c r="E190" s="82"/>
      <c r="F190" s="214">
        <f t="shared" ca="1" si="3"/>
        <v>482.73503051975399</v>
      </c>
    </row>
    <row r="191" spans="2:6" x14ac:dyDescent="0.2">
      <c r="B191" s="231">
        <f ca="1">IF(Altitude_culmi&gt;350, 20, NA())</f>
        <v>20</v>
      </c>
      <c r="C191" s="5">
        <v>48</v>
      </c>
      <c r="D191" s="82">
        <f t="shared" ca="1" si="2"/>
        <v>560.73503051975399</v>
      </c>
      <c r="E191" s="82"/>
      <c r="F191" s="214">
        <f t="shared" ca="1" si="3"/>
        <v>476.73503051975399</v>
      </c>
    </row>
    <row r="192" spans="2:6" x14ac:dyDescent="0.2">
      <c r="B192" s="231">
        <f ca="1">IF(Altitude_culmi&gt;350, 0.5, NA())</f>
        <v>0.5</v>
      </c>
      <c r="C192" s="5">
        <v>62</v>
      </c>
      <c r="D192" s="82">
        <f t="shared" ca="1" si="2"/>
        <v>574.73503051975399</v>
      </c>
      <c r="E192" s="82"/>
      <c r="F192" s="214">
        <f t="shared" ca="1" si="3"/>
        <v>464.73503051975399</v>
      </c>
    </row>
    <row r="193" spans="2:6" x14ac:dyDescent="0.2">
      <c r="B193" s="231">
        <f ca="1">IF(Altitude_culmi&gt;350, 0.5, NA())</f>
        <v>0.5</v>
      </c>
      <c r="C193" s="5">
        <v>37</v>
      </c>
      <c r="D193" s="82">
        <f t="shared" ca="1" si="2"/>
        <v>549.73503051975399</v>
      </c>
      <c r="E193" s="82"/>
      <c r="F193" s="214">
        <f t="shared" ca="1" si="3"/>
        <v>450.73503051975399</v>
      </c>
    </row>
    <row r="194" spans="2:6" x14ac:dyDescent="0.2">
      <c r="B194" s="231">
        <f ca="1">IF(Altitude_culmi&gt;350, 15, NA())</f>
        <v>15</v>
      </c>
      <c r="C194" s="5">
        <v>30</v>
      </c>
      <c r="D194" s="82">
        <f t="shared" ca="1" si="2"/>
        <v>542.73503051975399</v>
      </c>
      <c r="E194" s="82"/>
      <c r="F194" s="214">
        <f t="shared" ca="1" si="3"/>
        <v>475.73503051975399</v>
      </c>
    </row>
    <row r="195" spans="2:6" x14ac:dyDescent="0.2">
      <c r="B195" s="231">
        <f ca="1">IF(Altitude_culmi&gt;350, 30, NA())</f>
        <v>30</v>
      </c>
      <c r="C195" s="5">
        <v>15</v>
      </c>
      <c r="D195" s="82">
        <f t="shared" ca="1" si="2"/>
        <v>527.73503051975399</v>
      </c>
      <c r="E195" s="82"/>
      <c r="F195" s="214">
        <f t="shared" ca="1" si="3"/>
        <v>482.73503051975399</v>
      </c>
    </row>
    <row r="196" spans="2:6" x14ac:dyDescent="0.2">
      <c r="B196" s="231">
        <f ca="1">IF(Altitude_culmi&gt;350, 37, NA())</f>
        <v>37</v>
      </c>
      <c r="C196" s="5">
        <v>0</v>
      </c>
      <c r="D196" s="82">
        <f t="shared" ca="1" si="2"/>
        <v>512.73503051975399</v>
      </c>
      <c r="E196" s="82"/>
      <c r="F196" s="214">
        <f t="shared" ca="1" si="3"/>
        <v>497.73503051975399</v>
      </c>
    </row>
    <row r="197" spans="2:6" x14ac:dyDescent="0.2">
      <c r="B197" s="231">
        <f ca="1">IF(Altitude_culmi&gt;350, 67, NA())</f>
        <v>67</v>
      </c>
      <c r="C197" s="5">
        <v>0</v>
      </c>
      <c r="D197" s="82">
        <f t="shared" ca="1" si="2"/>
        <v>512.73503051975399</v>
      </c>
      <c r="E197" s="82"/>
      <c r="F197" s="214">
        <f t="shared" ca="1" si="3"/>
        <v>512.73503051975399</v>
      </c>
    </row>
    <row r="198" spans="2:6" x14ac:dyDescent="0.2">
      <c r="B198" s="231">
        <f ca="1">IF(Altitude_culmi&gt;350, 67, NA())</f>
        <v>67</v>
      </c>
      <c r="C198" s="5">
        <v>17</v>
      </c>
      <c r="D198" s="82">
        <f t="shared" ca="1" si="2"/>
        <v>529.73503051975399</v>
      </c>
      <c r="E198" s="82"/>
      <c r="F198" s="214">
        <f t="shared" ca="1" si="3"/>
        <v>512.73503051975399</v>
      </c>
    </row>
    <row r="199" spans="2:6" x14ac:dyDescent="0.2">
      <c r="B199" s="231">
        <f ca="1">IF(Altitude_culmi&gt;350, 100, NA())</f>
        <v>100</v>
      </c>
      <c r="C199" s="5">
        <v>11</v>
      </c>
      <c r="D199" s="82">
        <f t="shared" ca="1" si="2"/>
        <v>523.73503051975399</v>
      </c>
      <c r="E199" s="82"/>
      <c r="F199" s="214">
        <f t="shared" ca="1" si="3"/>
        <v>495.73503051975399</v>
      </c>
    </row>
    <row r="200" spans="2:6" x14ac:dyDescent="0.2">
      <c r="B200" s="229">
        <f ca="1">IF(Altitude_culmi&gt;350, 100, NA())</f>
        <v>100</v>
      </c>
      <c r="C200" s="421">
        <v>0</v>
      </c>
      <c r="D200" s="230">
        <f t="shared" ca="1" si="2"/>
        <v>512.73503051975399</v>
      </c>
      <c r="E200" s="82"/>
      <c r="F200" s="214">
        <f t="shared" ca="1" si="3"/>
        <v>501.73503051975399</v>
      </c>
    </row>
    <row r="201" spans="2:6" x14ac:dyDescent="0.2">
      <c r="E201" s="230"/>
      <c r="F201" s="216">
        <f t="shared" ca="1" si="3"/>
        <v>512.73503051975399</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R15" sqref="R15"/>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Pandora (Pro24-6G BS)</v>
      </c>
      <c r="B2" s="352">
        <f>VLOOKUP(A2,A26:B314,2,FALSE)</f>
        <v>198</v>
      </c>
      <c r="C2" s="363" t="s">
        <v>115</v>
      </c>
      <c r="D2" s="353">
        <f ca="1">INDIRECT(ADDRESS(B2,4))</f>
        <v>142.44</v>
      </c>
      <c r="E2" s="363" t="s">
        <v>114</v>
      </c>
      <c r="F2" s="354">
        <f ca="1">INDIRECT(ADDRESS(B2,6))</f>
        <v>192.06187401906058</v>
      </c>
      <c r="G2" s="363" t="s">
        <v>56</v>
      </c>
      <c r="H2" s="355">
        <f ca="1">INDIRECT(ADDRESS(B2,8))</f>
        <v>0.15989999999999999</v>
      </c>
      <c r="I2" s="363" t="s">
        <v>273</v>
      </c>
      <c r="J2" s="356">
        <f ca="1">INDIRECT(ADDRESS(B2,10))</f>
        <v>7.5599999999999987E-2</v>
      </c>
      <c r="K2" s="363" t="s">
        <v>58</v>
      </c>
      <c r="L2" s="355">
        <f ca="1">INDIRECT(ADDRESS(B2,12))</f>
        <v>8.43E-2</v>
      </c>
      <c r="M2" s="363" t="s">
        <v>57</v>
      </c>
      <c r="N2" s="357">
        <f ca="1">INDIRECT(ADDRESS(B2,14))</f>
        <v>114</v>
      </c>
      <c r="O2" s="363" t="s">
        <v>59</v>
      </c>
      <c r="P2" s="357">
        <f ca="1">INDIRECT(ADDRESS(B2,16))</f>
        <v>114</v>
      </c>
      <c r="Q2" s="363" t="s">
        <v>60</v>
      </c>
      <c r="R2" s="357">
        <f ca="1">INDIRECT(ADDRESS(B2,18))</f>
        <v>228</v>
      </c>
      <c r="S2" s="363" t="s">
        <v>61</v>
      </c>
      <c r="T2" s="357">
        <f ca="1">INDIRECT(ADDRESS(B2,20))</f>
        <v>24</v>
      </c>
      <c r="U2" s="363" t="s">
        <v>54</v>
      </c>
      <c r="V2" s="358" t="str">
        <f ca="1">INDIRECT(ADDRESS(B2,22))</f>
        <v>MiniN</v>
      </c>
      <c r="W2" s="463" t="s">
        <v>394</v>
      </c>
      <c r="X2" s="464">
        <f ca="1">INDIRECT(ADDRESS(B2,24))</f>
        <v>0.97</v>
      </c>
      <c r="Y2" s="463" t="s">
        <v>393</v>
      </c>
      <c r="Z2" s="358">
        <f ca="1">INDIRECT(ADDRESS(B2,26))</f>
        <v>13</v>
      </c>
    </row>
    <row r="3" spans="1:26" x14ac:dyDescent="0.2">
      <c r="A3" s="362" t="str">
        <f>IF(Lang="Français","Temps (en s)","Time (s)")</f>
        <v>Temps (en s)</v>
      </c>
      <c r="B3" s="364">
        <f t="shared" ref="B3:Y3" ca="1" si="0">INDIRECT(ADDRESS($B2+1,COLUMN(B3)))</f>
        <v>0</v>
      </c>
      <c r="C3" s="365">
        <f t="shared" ca="1" si="0"/>
        <v>0.02</v>
      </c>
      <c r="D3" s="365">
        <f t="shared" ca="1" si="0"/>
        <v>0.04</v>
      </c>
      <c r="E3" s="365">
        <f t="shared" ca="1" si="0"/>
        <v>0.62</v>
      </c>
      <c r="F3" s="365">
        <f t="shared" ca="1" si="0"/>
        <v>0.66</v>
      </c>
      <c r="G3" s="365">
        <f t="shared" ca="1" si="0"/>
        <v>0.68</v>
      </c>
      <c r="H3" s="365">
        <f t="shared" ca="1" si="0"/>
        <v>0.8</v>
      </c>
      <c r="I3" s="365">
        <f t="shared" ca="1" si="0"/>
        <v>0.84</v>
      </c>
      <c r="J3" s="365">
        <f t="shared" ca="1" si="0"/>
        <v>0.88</v>
      </c>
      <c r="K3" s="365">
        <f t="shared" ca="1" si="0"/>
        <v>0.92</v>
      </c>
      <c r="L3" s="365">
        <f t="shared" ca="1" si="0"/>
        <v>0.96</v>
      </c>
      <c r="M3" s="365">
        <f t="shared" ca="1" si="0"/>
        <v>1</v>
      </c>
      <c r="N3" s="365">
        <f t="shared" ca="1" si="0"/>
        <v>1.08</v>
      </c>
      <c r="O3" s="365">
        <f t="shared" ca="1" si="0"/>
        <v>2</v>
      </c>
      <c r="P3" s="365">
        <f t="shared" ca="1" si="0"/>
        <v>2</v>
      </c>
      <c r="Q3" s="365">
        <f t="shared" ca="1" si="0"/>
        <v>2</v>
      </c>
      <c r="R3" s="365">
        <f t="shared" ca="1" si="0"/>
        <v>2</v>
      </c>
      <c r="S3" s="365">
        <f t="shared" ca="1" si="0"/>
        <v>2</v>
      </c>
      <c r="T3" s="365">
        <f t="shared" ca="1" si="0"/>
        <v>2</v>
      </c>
      <c r="U3" s="365">
        <f t="shared" ca="1" si="0"/>
        <v>2</v>
      </c>
      <c r="V3" s="365">
        <f t="shared" ca="1" si="0"/>
        <v>2</v>
      </c>
      <c r="W3" s="365">
        <f t="shared" ca="1" si="0"/>
        <v>2</v>
      </c>
      <c r="X3" s="365">
        <f ca="1">INDIRECT(ADDRESS($B2+1,COLUMN(X3)))</f>
        <v>2</v>
      </c>
      <c r="Y3" s="366">
        <f t="shared" ca="1" si="0"/>
        <v>1000</v>
      </c>
    </row>
    <row r="4" spans="1:26" ht="13.5" thickBot="1" x14ac:dyDescent="0.25">
      <c r="A4" s="379" t="str">
        <f>IF(Lang="Français","Poussée (en N)","Thrust (N)")</f>
        <v>Poussée (en N)</v>
      </c>
      <c r="B4" s="367">
        <f t="shared" ref="B4:Y4" ca="1" si="1">INDIRECT(ADDRESS($B2+2,COLUMN(B3)))</f>
        <v>0</v>
      </c>
      <c r="C4" s="368">
        <f t="shared" ca="1" si="1"/>
        <v>250</v>
      </c>
      <c r="D4" s="368">
        <f t="shared" ca="1" si="1"/>
        <v>210</v>
      </c>
      <c r="E4" s="368">
        <f t="shared" ca="1" si="1"/>
        <v>160</v>
      </c>
      <c r="F4" s="368">
        <f t="shared" ca="1" si="1"/>
        <v>150</v>
      </c>
      <c r="G4" s="368">
        <f t="shared" ca="1" si="1"/>
        <v>142</v>
      </c>
      <c r="H4" s="368">
        <f t="shared" ca="1" si="1"/>
        <v>62</v>
      </c>
      <c r="I4" s="368">
        <f t="shared" ca="1" si="1"/>
        <v>48</v>
      </c>
      <c r="J4" s="368">
        <f t="shared" ca="1" si="1"/>
        <v>34</v>
      </c>
      <c r="K4" s="368">
        <f t="shared" ca="1" si="1"/>
        <v>24</v>
      </c>
      <c r="L4" s="368">
        <f t="shared" ca="1" si="1"/>
        <v>15</v>
      </c>
      <c r="M4" s="368">
        <f t="shared" ca="1" si="1"/>
        <v>10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128" activePane="bottomRight" state="frozen"/>
      <selection pane="topRight" activeCell="D1" sqref="D1"/>
      <selection pane="bottomLeft" activeCell="A8" sqref="A8"/>
      <selection pane="bottomRight" activeCell="B144" sqref="B144"/>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4.5999999999999996</v>
      </c>
      <c r="D4" s="292" t="s">
        <v>14</v>
      </c>
      <c r="E4" s="293" t="s">
        <v>14</v>
      </c>
      <c r="F4" s="294" t="s">
        <v>14</v>
      </c>
      <c r="G4" s="292">
        <f>vit_xz*COS(Beta)</f>
        <v>38.514853996472191</v>
      </c>
      <c r="H4" s="293">
        <f>vit_xz*SIN(Beta)</f>
        <v>147.57397065726164</v>
      </c>
      <c r="I4" s="349">
        <f>V_ini</f>
        <v>152.51711639655363</v>
      </c>
      <c r="J4" s="350">
        <f>X_ini</f>
        <v>130.45589407791991</v>
      </c>
      <c r="K4" s="351">
        <f>Z_ini</f>
        <v>560.14523799026892</v>
      </c>
      <c r="L4" s="327">
        <f t="shared" ref="L4:L67" si="0">SQRT(pos_x^2+pos_z^2)</f>
        <v>575.13600821270484</v>
      </c>
      <c r="M4" s="292">
        <f>RADIANS(N4)</f>
        <v>1.3155042020771059</v>
      </c>
      <c r="N4" s="349">
        <f>Beta_rampe</f>
        <v>75.372838710743153</v>
      </c>
      <c r="P4" s="292" t="s">
        <v>14</v>
      </c>
      <c r="Q4" s="294" t="s">
        <v>14</v>
      </c>
      <c r="R4" s="292" t="s">
        <v>14</v>
      </c>
      <c r="S4" s="351">
        <f ca="1">m_tot</f>
        <v>3.2408999999999999</v>
      </c>
      <c r="T4" s="327">
        <f t="shared" ref="T4:T67" ca="1" si="1">m*g</f>
        <v>31.793229</v>
      </c>
      <c r="U4" s="328">
        <f t="shared" ref="U4:U67" si="2">IF(pos_xz&lt;L_rampe,Poids*COS(Beta),0)</f>
        <v>0</v>
      </c>
      <c r="V4" s="329">
        <f t="shared" ref="V4:V67" si="3">Rho_moyen*(20000-Alt_rampe-pos_z)/(20000+Alt_rampe+pos_z)</f>
        <v>1.1582516469513857</v>
      </c>
      <c r="W4" s="327">
        <f t="shared" ref="W4:W67" si="4">1/2*Rho*Sref*Cx*vit_xz^2</f>
        <v>54.977281210786032</v>
      </c>
      <c r="Y4" s="295" t="s">
        <v>14</v>
      </c>
      <c r="Z4" s="296" t="s">
        <v>14</v>
      </c>
      <c r="AA4" s="297" t="s">
        <v>14</v>
      </c>
      <c r="AC4" s="320">
        <f>IF(ABS(t-ROUND(t,0))&lt;0.001,t,-1)</f>
        <v>-1</v>
      </c>
      <c r="AD4" s="321">
        <f>IF(ABS(t-ROUND(t,0))&lt;0.001,pos_x,-1)</f>
        <v>-1</v>
      </c>
      <c r="AE4" s="322">
        <f t="shared" ref="AE4:AE67" si="5">IF(t&lt;T_para, pos_z, NA())</f>
        <v>560.14523799026892</v>
      </c>
      <c r="AG4" s="292" t="s">
        <v>14</v>
      </c>
      <c r="AH4" s="294" t="s">
        <v>14</v>
      </c>
    </row>
    <row r="5" spans="1:248" x14ac:dyDescent="0.2">
      <c r="A5" s="347">
        <f t="shared" ref="A5:A68" ca="1" si="6">IF(B4+0.01&lt;=T_ini+ROUNDUP(Temps_fin_propu,0), 0.01, IF(K4&gt;0, 0.1, 0.0001))</f>
        <v>0.01</v>
      </c>
      <c r="B5" s="304">
        <f t="shared" ref="B5:B68" ca="1" si="7">B4+pas</f>
        <v>4.6099999999999994</v>
      </c>
      <c r="D5" s="306">
        <f t="shared" ref="D5:D68" ca="1" si="8">IF(AND(L4&lt;L_rampe,Poussee&lt;Poids*SIN(M4)),0,(-W4+Poussee)/m*COS(M4)-U4/m*SIN(M4))</f>
        <v>0.58622363083918538</v>
      </c>
      <c r="E5" s="307">
        <f t="shared" ref="E5:E68" ca="1" si="9">IF(AND(L4&lt;L_rampe,Poussee&lt;Poids*SIN(M4)),0,(-W4+Poussee)/m*SIN(M4)+U4/m*COS(M4)-Poids/m)</f>
        <v>-7.5638185941460554</v>
      </c>
      <c r="F5" s="304">
        <f t="shared" ref="F5:F68" ca="1" si="10">SQRT(acc_x^2+acc_z^2)</f>
        <v>7.5865018203717511</v>
      </c>
      <c r="G5" s="306">
        <f t="shared" ref="G5:G68" ca="1" si="11">G4+acc_x*pas</f>
        <v>38.520716232780579</v>
      </c>
      <c r="H5" s="307">
        <f t="shared" ref="H5:H68" ca="1" si="12">H4+acc_z*pas</f>
        <v>147.49833247132017</v>
      </c>
      <c r="I5" s="304">
        <f t="shared" ref="I5:I68" ca="1" si="13">SQRT(vit_x^2+vit_z^2)</f>
        <v>152.44541206906328</v>
      </c>
      <c r="J5" s="306">
        <f t="shared" ref="J5:J68" ca="1" si="14">J4+0.5*(vit_x+G4)*pas*(K4&gt;=0)</f>
        <v>130.84107192906617</v>
      </c>
      <c r="K5" s="307">
        <f t="shared" ref="K5:K68" ca="1" si="15">K4+0.5*(vit_z+H4)*pas</f>
        <v>561.62059950591185</v>
      </c>
      <c r="L5" s="304">
        <f t="shared" ca="1" si="0"/>
        <v>576.66028465026693</v>
      </c>
      <c r="M5" s="306">
        <f t="shared" ref="M5:M68" ca="1" si="16">IF(AND(L4&gt;L_rampe,G5&gt;0),ATAN2(G5,H5),$M$4)</f>
        <v>1.3153416979777603</v>
      </c>
      <c r="N5" s="304">
        <f t="shared" ref="N5:N68" ca="1" si="17">DEGREES(Beta)</f>
        <v>75.363527911697076</v>
      </c>
      <c r="P5" s="310">
        <f t="shared" ref="P5:P68" ca="1" si="18">MATCH(t-pas/2-T_ini,CdP_t)</f>
        <v>1</v>
      </c>
      <c r="Q5" s="304">
        <f t="shared" ref="Q5:Q68" ca="1" si="19">(INDEX(CdP,2,i_P+1)-INDEX(CdP,2,i_P+0))/(INDEX(CdP,1,i_P+1)-INDEX(CdP,1,i_P+0))*(t-pas/2-T_ini-INDEX(CdP,1,i_P+0))+INDEX(CdP,2,i_P+0)</f>
        <v>62.499999999998664</v>
      </c>
      <c r="R5" s="306">
        <f t="shared" ref="R5:R68" ca="1" si="20">Poussee/(g*ISP)</f>
        <v>3.3171861836562053E-2</v>
      </c>
      <c r="S5" s="307">
        <f t="shared" ref="S5:S68" ca="1" si="21">S4-Débit*pas</f>
        <v>3.2405682813816341</v>
      </c>
      <c r="T5" s="304">
        <f t="shared" ca="1" si="1"/>
        <v>31.789974840353832</v>
      </c>
      <c r="U5" s="311">
        <f t="shared" ca="1" si="2"/>
        <v>0</v>
      </c>
      <c r="V5" s="306">
        <f t="shared" ca="1" si="3"/>
        <v>1.1580806410841686</v>
      </c>
      <c r="W5" s="304">
        <f t="shared" ca="1" si="4"/>
        <v>54.91749008360501</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561.62059950591185</v>
      </c>
      <c r="AG5" s="306">
        <f t="shared" ref="AG5:AG68" ca="1" si="27">IF(AND(L4&lt;L_rampe,Poussee&lt;Poids*SIN(M4)),0,(-W4+Poussee)/m-Poids*SIN(M4)/m)</f>
        <v>-7.1706340347713242</v>
      </c>
      <c r="AH5" s="304">
        <f t="shared" ref="AH5:AH68" ca="1" si="28">IF(AND(L4&lt;L_rampe,Poussee&lt;Poids*SIN(M4)), g*SIN(M4), (-W4+Poussee)/m)</f>
        <v>2.3214196202665045</v>
      </c>
    </row>
    <row r="6" spans="1:248" x14ac:dyDescent="0.2">
      <c r="A6" s="347">
        <f t="shared" ca="1" si="6"/>
        <v>0.01</v>
      </c>
      <c r="B6" s="304">
        <f t="shared" ca="1" si="7"/>
        <v>4.6199999999999992</v>
      </c>
      <c r="D6" s="306">
        <f t="shared" ca="1" si="8"/>
        <v>10.341378738285469</v>
      </c>
      <c r="E6" s="307">
        <f t="shared" ca="1" si="9"/>
        <v>29.787813034780278</v>
      </c>
      <c r="F6" s="304">
        <f t="shared" ca="1" si="10"/>
        <v>31.531855632101461</v>
      </c>
      <c r="G6" s="306">
        <f t="shared" ca="1" si="11"/>
        <v>38.624130020163435</v>
      </c>
      <c r="H6" s="307">
        <f t="shared" ca="1" si="12"/>
        <v>147.79621060166798</v>
      </c>
      <c r="I6" s="304">
        <f t="shared" ca="1" si="13"/>
        <v>152.75975676868265</v>
      </c>
      <c r="J6" s="306">
        <f t="shared" ca="1" si="14"/>
        <v>131.22679616033091</v>
      </c>
      <c r="K6" s="307">
        <f t="shared" ca="1" si="15"/>
        <v>563.09707222127679</v>
      </c>
      <c r="L6" s="304">
        <f t="shared" ca="1" si="0"/>
        <v>578.18577012468825</v>
      </c>
      <c r="M6" s="306">
        <f t="shared" ca="1" si="16"/>
        <v>1.3151794273014981</v>
      </c>
      <c r="N6" s="304">
        <f t="shared" ca="1" si="17"/>
        <v>75.354230486808518</v>
      </c>
      <c r="P6" s="310">
        <f t="shared" ca="1" si="18"/>
        <v>1</v>
      </c>
      <c r="Q6" s="304">
        <f t="shared" ca="1" si="19"/>
        <v>187.49999999999599</v>
      </c>
      <c r="R6" s="306">
        <f t="shared" ca="1" si="20"/>
        <v>9.9515585509686158E-2</v>
      </c>
      <c r="S6" s="307">
        <f t="shared" ca="1" si="21"/>
        <v>3.2395731255265372</v>
      </c>
      <c r="T6" s="304">
        <f t="shared" ca="1" si="1"/>
        <v>31.78021236141533</v>
      </c>
      <c r="U6" s="311">
        <f t="shared" ca="1" si="2"/>
        <v>0</v>
      </c>
      <c r="V6" s="306">
        <f t="shared" ca="1" si="3"/>
        <v>1.1579095309866618</v>
      </c>
      <c r="W6" s="304">
        <f t="shared" ca="1" si="4"/>
        <v>55.136057213277454</v>
      </c>
      <c r="Y6" s="314" t="str">
        <f t="shared" ca="1" si="22"/>
        <v/>
      </c>
      <c r="Z6" s="315" t="str">
        <f t="shared" ca="1" si="23"/>
        <v/>
      </c>
      <c r="AA6" s="316" t="str">
        <f t="shared" ca="1" si="24"/>
        <v/>
      </c>
      <c r="AC6" s="310" t="e">
        <f t="shared" ca="1" si="25"/>
        <v>#N/A</v>
      </c>
      <c r="AD6" s="323" t="e">
        <f t="shared" ca="1" si="26"/>
        <v>#N/A</v>
      </c>
      <c r="AE6" s="324">
        <f t="shared" ca="1" si="5"/>
        <v>563.09707222127679</v>
      </c>
      <c r="AG6" s="306">
        <f t="shared" ca="1" si="27"/>
        <v>31.434268840178653</v>
      </c>
      <c r="AH6" s="304">
        <f t="shared" ca="1" si="28"/>
        <v>40.925919798412323</v>
      </c>
    </row>
    <row r="7" spans="1:248" x14ac:dyDescent="0.2">
      <c r="A7" s="347">
        <f t="shared" ca="1" si="6"/>
        <v>0.01</v>
      </c>
      <c r="B7" s="304">
        <f t="shared" ca="1" si="7"/>
        <v>4.629999999999999</v>
      </c>
      <c r="D7" s="306">
        <f t="shared" ca="1" si="8"/>
        <v>14.433942609663337</v>
      </c>
      <c r="E7" s="307">
        <f t="shared" ca="1" si="9"/>
        <v>45.421846533152426</v>
      </c>
      <c r="F7" s="304">
        <f t="shared" ca="1" si="10"/>
        <v>47.660075972875937</v>
      </c>
      <c r="G7" s="306">
        <f t="shared" ca="1" si="11"/>
        <v>38.76846944626007</v>
      </c>
      <c r="H7" s="307">
        <f t="shared" ca="1" si="12"/>
        <v>148.25042906699952</v>
      </c>
      <c r="I7" s="304">
        <f t="shared" ca="1" si="13"/>
        <v>153.23571366282422</v>
      </c>
      <c r="J7" s="306">
        <f t="shared" ca="1" si="14"/>
        <v>131.61375915766303</v>
      </c>
      <c r="K7" s="307">
        <f t="shared" ca="1" si="15"/>
        <v>564.57730541962007</v>
      </c>
      <c r="L7" s="304">
        <f t="shared" ca="1" si="0"/>
        <v>579.71520196945869</v>
      </c>
      <c r="M7" s="306">
        <f t="shared" ca="1" si="16"/>
        <v>1.3150175601343543</v>
      </c>
      <c r="N7" s="304">
        <f t="shared" ca="1" si="17"/>
        <v>75.344956181289447</v>
      </c>
      <c r="P7" s="310">
        <f t="shared" ca="1" si="18"/>
        <v>2</v>
      </c>
      <c r="Q7" s="304">
        <f t="shared" ca="1" si="19"/>
        <v>240.00000000000108</v>
      </c>
      <c r="R7" s="306">
        <f t="shared" ca="1" si="20"/>
        <v>0.12737994945240158</v>
      </c>
      <c r="S7" s="307">
        <f t="shared" ca="1" si="21"/>
        <v>3.238299326032013</v>
      </c>
      <c r="T7" s="304">
        <f t="shared" ca="1" si="1"/>
        <v>31.767716388374048</v>
      </c>
      <c r="U7" s="311">
        <f t="shared" ca="1" si="2"/>
        <v>0</v>
      </c>
      <c r="V7" s="306">
        <f t="shared" ca="1" si="3"/>
        <v>1.1577380097468117</v>
      </c>
      <c r="W7" s="304">
        <f t="shared" ca="1" si="4"/>
        <v>55.471951399911532</v>
      </c>
      <c r="Y7" s="314" t="str">
        <f t="shared" ca="1" si="22"/>
        <v/>
      </c>
      <c r="Z7" s="315" t="str">
        <f t="shared" ca="1" si="23"/>
        <v/>
      </c>
      <c r="AA7" s="316" t="str">
        <f t="shared" ca="1" si="24"/>
        <v/>
      </c>
      <c r="AC7" s="310" t="e">
        <f t="shared" ca="1" si="25"/>
        <v>#N/A</v>
      </c>
      <c r="AD7" s="323" t="e">
        <f t="shared" ca="1" si="26"/>
        <v>#N/A</v>
      </c>
      <c r="AE7" s="324">
        <f t="shared" ca="1" si="5"/>
        <v>564.57730541962007</v>
      </c>
      <c r="AG7" s="306">
        <f t="shared" ca="1" si="27"/>
        <v>47.595488667865027</v>
      </c>
      <c r="AH7" s="304">
        <f t="shared" ca="1" si="28"/>
        <v>57.086737257621905</v>
      </c>
    </row>
    <row r="8" spans="1:248" x14ac:dyDescent="0.2">
      <c r="A8" s="347">
        <f t="shared" ca="1" si="6"/>
        <v>0.01</v>
      </c>
      <c r="B8" s="304">
        <f t="shared" ca="1" si="7"/>
        <v>4.6399999999999988</v>
      </c>
      <c r="D8" s="306">
        <f t="shared" ca="1" si="8"/>
        <v>12.858734862879331</v>
      </c>
      <c r="E8" s="307">
        <f t="shared" ca="1" si="9"/>
        <v>39.361736411289897</v>
      </c>
      <c r="F8" s="304">
        <f t="shared" ca="1" si="10"/>
        <v>41.408856004310152</v>
      </c>
      <c r="G8" s="306">
        <f t="shared" ca="1" si="11"/>
        <v>38.897056794888861</v>
      </c>
      <c r="H8" s="307">
        <f t="shared" ca="1" si="12"/>
        <v>148.64404643111243</v>
      </c>
      <c r="I8" s="304">
        <f t="shared" ca="1" si="13"/>
        <v>153.64905976516587</v>
      </c>
      <c r="J8" s="306">
        <f t="shared" ca="1" si="14"/>
        <v>132.00208678886878</v>
      </c>
      <c r="K8" s="307">
        <f t="shared" ca="1" si="15"/>
        <v>566.06177779711061</v>
      </c>
      <c r="L8" s="304">
        <f t="shared" ca="1" si="0"/>
        <v>581.24907500953623</v>
      </c>
      <c r="M8" s="306">
        <f t="shared" ca="1" si="16"/>
        <v>1.3148560284347552</v>
      </c>
      <c r="N8" s="304">
        <f t="shared" ca="1" si="17"/>
        <v>75.33570109664484</v>
      </c>
      <c r="P8" s="310">
        <f t="shared" ca="1" si="18"/>
        <v>2</v>
      </c>
      <c r="Q8" s="304">
        <f t="shared" ca="1" si="19"/>
        <v>220.00000000000148</v>
      </c>
      <c r="R8" s="306">
        <f t="shared" ca="1" si="20"/>
        <v>0.1167649536647017</v>
      </c>
      <c r="S8" s="307">
        <f t="shared" ca="1" si="21"/>
        <v>3.2371316764953662</v>
      </c>
      <c r="T8" s="304">
        <f t="shared" ca="1" si="1"/>
        <v>31.756261746419543</v>
      </c>
      <c r="U8" s="311">
        <f t="shared" ca="1" si="2"/>
        <v>0</v>
      </c>
      <c r="V8" s="306">
        <f t="shared" ca="1" si="3"/>
        <v>1.1575660220908144</v>
      </c>
      <c r="W8" s="304">
        <f t="shared" ca="1" si="4"/>
        <v>55.763335819535726</v>
      </c>
      <c r="Y8" s="314" t="str">
        <f t="shared" ca="1" si="22"/>
        <v/>
      </c>
      <c r="Z8" s="315" t="str">
        <f t="shared" ca="1" si="23"/>
        <v/>
      </c>
      <c r="AA8" s="316" t="str">
        <f t="shared" ca="1" si="24"/>
        <v/>
      </c>
      <c r="AC8" s="310" t="e">
        <f t="shared" ca="1" si="25"/>
        <v>#N/A</v>
      </c>
      <c r="AD8" s="323" t="e">
        <f t="shared" ca="1" si="26"/>
        <v>#N/A</v>
      </c>
      <c r="AE8" s="324">
        <f t="shared" ca="1" si="5"/>
        <v>566.06177779711061</v>
      </c>
      <c r="AG8" s="306">
        <f t="shared" ca="1" si="27"/>
        <v>41.334409779837117</v>
      </c>
      <c r="AH8" s="304">
        <f t="shared" ca="1" si="28"/>
        <v>50.825256752673674</v>
      </c>
    </row>
    <row r="9" spans="1:248" x14ac:dyDescent="0.2">
      <c r="A9" s="347">
        <f t="shared" ca="1" si="6"/>
        <v>0.01</v>
      </c>
      <c r="B9" s="304">
        <f t="shared" ca="1" si="7"/>
        <v>4.6499999999999986</v>
      </c>
      <c r="D9" s="306">
        <f t="shared" ca="1" si="8"/>
        <v>12.032280588395263</v>
      </c>
      <c r="E9" s="307">
        <f t="shared" ca="1" si="9"/>
        <v>36.171033574977656</v>
      </c>
      <c r="F9" s="304">
        <f t="shared" ca="1" si="10"/>
        <v>38.119803856263928</v>
      </c>
      <c r="G9" s="306">
        <f t="shared" ca="1" si="11"/>
        <v>39.017379600772813</v>
      </c>
      <c r="H9" s="307">
        <f t="shared" ca="1" si="12"/>
        <v>149.00575676686219</v>
      </c>
      <c r="I9" s="304">
        <f t="shared" ca="1" si="13"/>
        <v>154.02944997816522</v>
      </c>
      <c r="J9" s="306">
        <f t="shared" ca="1" si="14"/>
        <v>132.39165897084709</v>
      </c>
      <c r="K9" s="307">
        <f t="shared" ca="1" si="15"/>
        <v>567.55002681310043</v>
      </c>
      <c r="L9" s="304">
        <f t="shared" ca="1" si="0"/>
        <v>582.78691157283561</v>
      </c>
      <c r="M9" s="306">
        <f t="shared" ca="1" si="16"/>
        <v>1.3146947961238471</v>
      </c>
      <c r="N9" s="304">
        <f t="shared" ca="1" si="17"/>
        <v>75.32646316570866</v>
      </c>
      <c r="P9" s="310">
        <f t="shared" ca="1" si="18"/>
        <v>3</v>
      </c>
      <c r="Q9" s="304">
        <f t="shared" ca="1" si="19"/>
        <v>209.56896551724145</v>
      </c>
      <c r="R9" s="306">
        <f t="shared" ca="1" si="20"/>
        <v>0.11122868430990909</v>
      </c>
      <c r="S9" s="307">
        <f t="shared" ca="1" si="21"/>
        <v>3.2360193896522671</v>
      </c>
      <c r="T9" s="304">
        <f t="shared" ca="1" si="1"/>
        <v>31.745350212488741</v>
      </c>
      <c r="U9" s="311">
        <f t="shared" ca="1" si="2"/>
        <v>0</v>
      </c>
      <c r="V9" s="306">
        <f t="shared" ca="1" si="3"/>
        <v>1.1573936218033087</v>
      </c>
      <c r="W9" s="304">
        <f t="shared" ca="1" si="4"/>
        <v>56.031438880366984</v>
      </c>
      <c r="Y9" s="314" t="str">
        <f t="shared" ca="1" si="22"/>
        <v/>
      </c>
      <c r="Z9" s="315" t="str">
        <f t="shared" ca="1" si="23"/>
        <v/>
      </c>
      <c r="AA9" s="316" t="str">
        <f t="shared" ca="1" si="24"/>
        <v/>
      </c>
      <c r="AC9" s="310" t="e">
        <f t="shared" ca="1" si="25"/>
        <v>#N/A</v>
      </c>
      <c r="AD9" s="323" t="e">
        <f t="shared" ca="1" si="26"/>
        <v>#N/A</v>
      </c>
      <c r="AE9" s="324">
        <f t="shared" ca="1" si="5"/>
        <v>567.55002681310043</v>
      </c>
      <c r="AG9" s="306">
        <f t="shared" ca="1" si="27"/>
        <v>38.038821093548947</v>
      </c>
      <c r="AH9" s="304">
        <f t="shared" ca="1" si="28"/>
        <v>47.529267033913918</v>
      </c>
    </row>
    <row r="10" spans="1:248" x14ac:dyDescent="0.2">
      <c r="A10" s="347">
        <f t="shared" ca="1" si="6"/>
        <v>0.01</v>
      </c>
      <c r="B10" s="304">
        <f t="shared" ca="1" si="7"/>
        <v>4.6599999999999984</v>
      </c>
      <c r="D10" s="306">
        <f t="shared" ca="1" si="8"/>
        <v>11.955318128373353</v>
      </c>
      <c r="E10" s="307">
        <f t="shared" ca="1" si="9"/>
        <v>35.846864795491626</v>
      </c>
      <c r="F10" s="304">
        <f t="shared" ca="1" si="10"/>
        <v>37.787925944895008</v>
      </c>
      <c r="G10" s="306">
        <f t="shared" ca="1" si="11"/>
        <v>39.136932782056547</v>
      </c>
      <c r="H10" s="307">
        <f t="shared" ca="1" si="12"/>
        <v>149.3642254148171</v>
      </c>
      <c r="I10" s="304">
        <f t="shared" ca="1" si="13"/>
        <v>154.40651327374601</v>
      </c>
      <c r="J10" s="306">
        <f t="shared" ca="1" si="14"/>
        <v>132.78243053276123</v>
      </c>
      <c r="K10" s="307">
        <f t="shared" ca="1" si="15"/>
        <v>569.04187672400883</v>
      </c>
      <c r="L10" s="304">
        <f t="shared" ca="1" si="0"/>
        <v>584.32853030103672</v>
      </c>
      <c r="M10" s="306">
        <f t="shared" ca="1" si="16"/>
        <v>1.3145338584471706</v>
      </c>
      <c r="N10" s="304">
        <f t="shared" ca="1" si="17"/>
        <v>75.31724211607046</v>
      </c>
      <c r="P10" s="310">
        <f t="shared" ca="1" si="18"/>
        <v>3</v>
      </c>
      <c r="Q10" s="304">
        <f t="shared" ca="1" si="19"/>
        <v>208.70689655172424</v>
      </c>
      <c r="R10" s="306">
        <f t="shared" ca="1" si="20"/>
        <v>0.11077114138802549</v>
      </c>
      <c r="S10" s="307">
        <f t="shared" ca="1" si="21"/>
        <v>3.2349116782383867</v>
      </c>
      <c r="T10" s="304">
        <f t="shared" ca="1" si="1"/>
        <v>31.734483563518573</v>
      </c>
      <c r="U10" s="311">
        <f t="shared" ca="1" si="2"/>
        <v>0</v>
      </c>
      <c r="V10" s="306">
        <f t="shared" ca="1" si="3"/>
        <v>1.157220829422714</v>
      </c>
      <c r="W10" s="304">
        <f t="shared" ca="1" si="4"/>
        <v>56.29769781724405</v>
      </c>
      <c r="Y10" s="314" t="str">
        <f t="shared" ca="1" si="22"/>
        <v/>
      </c>
      <c r="Z10" s="315" t="str">
        <f t="shared" ca="1" si="23"/>
        <v/>
      </c>
      <c r="AA10" s="316" t="str">
        <f t="shared" ca="1" si="24"/>
        <v/>
      </c>
      <c r="AC10" s="310" t="e">
        <f t="shared" ca="1" si="25"/>
        <v>#N/A</v>
      </c>
      <c r="AD10" s="323" t="e">
        <f t="shared" ca="1" si="26"/>
        <v>#N/A</v>
      </c>
      <c r="AE10" s="324">
        <f t="shared" ca="1" si="5"/>
        <v>569.04187672400883</v>
      </c>
      <c r="AG10" s="306">
        <f t="shared" ca="1" si="27"/>
        <v>37.706129594422819</v>
      </c>
      <c r="AH10" s="304">
        <f t="shared" ca="1" si="28"/>
        <v>47.196174998662926</v>
      </c>
    </row>
    <row r="11" spans="1:248" x14ac:dyDescent="0.2">
      <c r="A11" s="347">
        <f t="shared" ca="1" si="6"/>
        <v>0.01</v>
      </c>
      <c r="B11" s="304">
        <f t="shared" ca="1" si="7"/>
        <v>4.6699999999999982</v>
      </c>
      <c r="D11" s="306">
        <f t="shared" ca="1" si="8"/>
        <v>11.878307990641074</v>
      </c>
      <c r="E11" s="307">
        <f t="shared" ca="1" si="9"/>
        <v>35.522992295046869</v>
      </c>
      <c r="F11" s="304">
        <f t="shared" ca="1" si="10"/>
        <v>37.45633701143889</v>
      </c>
      <c r="G11" s="306">
        <f t="shared" ca="1" si="11"/>
        <v>39.255715861962955</v>
      </c>
      <c r="H11" s="307">
        <f t="shared" ca="1" si="12"/>
        <v>149.71945533776756</v>
      </c>
      <c r="I11" s="304">
        <f t="shared" ca="1" si="13"/>
        <v>154.78025240473329</v>
      </c>
      <c r="J11" s="306">
        <f t="shared" ca="1" si="14"/>
        <v>133.17439377598132</v>
      </c>
      <c r="K11" s="307">
        <f t="shared" ca="1" si="15"/>
        <v>570.5372951277717</v>
      </c>
      <c r="L11" s="304">
        <f t="shared" ca="1" si="0"/>
        <v>585.8738979416255</v>
      </c>
      <c r="M11" s="306">
        <f t="shared" ca="1" si="16"/>
        <v>1.3143732107039341</v>
      </c>
      <c r="N11" s="304">
        <f t="shared" ca="1" si="17"/>
        <v>75.308037678394697</v>
      </c>
      <c r="P11" s="310">
        <f t="shared" ca="1" si="18"/>
        <v>3</v>
      </c>
      <c r="Q11" s="304">
        <f t="shared" ca="1" si="19"/>
        <v>207.844827586207</v>
      </c>
      <c r="R11" s="306">
        <f t="shared" ca="1" si="20"/>
        <v>0.11031359846614187</v>
      </c>
      <c r="S11" s="307">
        <f t="shared" ca="1" si="21"/>
        <v>3.2338085422537253</v>
      </c>
      <c r="T11" s="304">
        <f t="shared" ca="1" si="1"/>
        <v>31.723661799509046</v>
      </c>
      <c r="U11" s="311">
        <f t="shared" ca="1" si="2"/>
        <v>0</v>
      </c>
      <c r="V11" s="306">
        <f t="shared" ca="1" si="3"/>
        <v>1.1570476488772068</v>
      </c>
      <c r="W11" s="304">
        <f t="shared" ca="1" si="4"/>
        <v>56.562097565055161</v>
      </c>
      <c r="Y11" s="314" t="str">
        <f t="shared" ca="1" si="22"/>
        <v/>
      </c>
      <c r="Z11" s="315" t="str">
        <f t="shared" ca="1" si="23"/>
        <v/>
      </c>
      <c r="AA11" s="316" t="str">
        <f t="shared" ca="1" si="24"/>
        <v/>
      </c>
      <c r="AC11" s="310" t="e">
        <f t="shared" ca="1" si="25"/>
        <v>#N/A</v>
      </c>
      <c r="AD11" s="323" t="e">
        <f t="shared" ca="1" si="26"/>
        <v>#N/A</v>
      </c>
      <c r="AE11" s="324">
        <f t="shared" ca="1" si="5"/>
        <v>570.5372951277717</v>
      </c>
      <c r="AG11" s="306">
        <f t="shared" ca="1" si="27"/>
        <v>37.373713372631968</v>
      </c>
      <c r="AH11" s="304">
        <f t="shared" ca="1" si="28"/>
        <v>46.863358726656656</v>
      </c>
    </row>
    <row r="12" spans="1:248" x14ac:dyDescent="0.2">
      <c r="A12" s="347">
        <f t="shared" ca="1" si="6"/>
        <v>0.01</v>
      </c>
      <c r="B12" s="304">
        <f t="shared" ca="1" si="7"/>
        <v>4.6799999999999979</v>
      </c>
      <c r="D12" s="306">
        <f t="shared" ca="1" si="8"/>
        <v>11.801252420151036</v>
      </c>
      <c r="E12" s="307">
        <f t="shared" ca="1" si="9"/>
        <v>35.199422089294998</v>
      </c>
      <c r="F12" s="304">
        <f t="shared" ca="1" si="10"/>
        <v>37.125043758956963</v>
      </c>
      <c r="G12" s="306">
        <f t="shared" ca="1" si="11"/>
        <v>39.373728386164466</v>
      </c>
      <c r="H12" s="307">
        <f t="shared" ca="1" si="12"/>
        <v>150.0714495586605</v>
      </c>
      <c r="I12" s="304">
        <f t="shared" ca="1" si="13"/>
        <v>155.15067018761164</v>
      </c>
      <c r="J12" s="306">
        <f t="shared" ca="1" si="14"/>
        <v>133.56754099722195</v>
      </c>
      <c r="K12" s="307">
        <f t="shared" ca="1" si="15"/>
        <v>572.03624965225379</v>
      </c>
      <c r="L12" s="304">
        <f t="shared" ca="1" si="0"/>
        <v>587.42298127010679</v>
      </c>
      <c r="M12" s="306">
        <f t="shared" ca="1" si="16"/>
        <v>1.3142128482459687</v>
      </c>
      <c r="N12" s="304">
        <f t="shared" ca="1" si="17"/>
        <v>75.298849586360944</v>
      </c>
      <c r="P12" s="310">
        <f t="shared" ca="1" si="18"/>
        <v>3</v>
      </c>
      <c r="Q12" s="304">
        <f t="shared" ca="1" si="19"/>
        <v>206.98275862068979</v>
      </c>
      <c r="R12" s="306">
        <f t="shared" ca="1" si="20"/>
        <v>0.10985605554425826</v>
      </c>
      <c r="S12" s="307">
        <f t="shared" ca="1" si="21"/>
        <v>3.2327099816982825</v>
      </c>
      <c r="T12" s="304">
        <f t="shared" ca="1" si="1"/>
        <v>31.712884920460152</v>
      </c>
      <c r="U12" s="311">
        <f t="shared" ca="1" si="2"/>
        <v>0</v>
      </c>
      <c r="V12" s="306">
        <f t="shared" ca="1" si="3"/>
        <v>1.1568740840896723</v>
      </c>
      <c r="W12" s="304">
        <f t="shared" ca="1" si="4"/>
        <v>56.82462329776714</v>
      </c>
      <c r="Y12" s="314" t="str">
        <f t="shared" ca="1" si="22"/>
        <v/>
      </c>
      <c r="Z12" s="315" t="str">
        <f t="shared" ca="1" si="23"/>
        <v/>
      </c>
      <c r="AA12" s="316" t="str">
        <f t="shared" ca="1" si="24"/>
        <v/>
      </c>
      <c r="AC12" s="310" t="e">
        <f t="shared" ca="1" si="25"/>
        <v>#N/A</v>
      </c>
      <c r="AD12" s="323" t="e">
        <f t="shared" ca="1" si="26"/>
        <v>#N/A</v>
      </c>
      <c r="AE12" s="324">
        <f t="shared" ca="1" si="5"/>
        <v>572.03624965225379</v>
      </c>
      <c r="AG12" s="306">
        <f t="shared" ca="1" si="27"/>
        <v>37.041578794187664</v>
      </c>
      <c r="AH12" s="304">
        <f t="shared" ca="1" si="28"/>
        <v>46.530824573570982</v>
      </c>
    </row>
    <row r="13" spans="1:248" x14ac:dyDescent="0.2">
      <c r="A13" s="347">
        <f t="shared" ca="1" si="6"/>
        <v>0.01</v>
      </c>
      <c r="B13" s="304">
        <f t="shared" ca="1" si="7"/>
        <v>4.6899999999999977</v>
      </c>
      <c r="D13" s="306">
        <f t="shared" ca="1" si="8"/>
        <v>11.724153639657892</v>
      </c>
      <c r="E13" s="307">
        <f t="shared" ca="1" si="9"/>
        <v>34.876160129304935</v>
      </c>
      <c r="F13" s="304">
        <f t="shared" ca="1" si="10"/>
        <v>36.794052833728749</v>
      </c>
      <c r="G13" s="306">
        <f t="shared" ca="1" si="11"/>
        <v>39.490969922561042</v>
      </c>
      <c r="H13" s="307">
        <f t="shared" ca="1" si="12"/>
        <v>150.42021115995357</v>
      </c>
      <c r="I13" s="304">
        <f t="shared" ca="1" si="13"/>
        <v>155.51776950184708</v>
      </c>
      <c r="J13" s="306">
        <f t="shared" ca="1" si="14"/>
        <v>133.96186448876557</v>
      </c>
      <c r="K13" s="307">
        <f t="shared" ca="1" si="15"/>
        <v>573.5387079558468</v>
      </c>
      <c r="L13" s="304">
        <f t="shared" ca="1" si="0"/>
        <v>588.97574709063235</v>
      </c>
      <c r="M13" s="306">
        <f t="shared" ca="1" si="16"/>
        <v>1.3140527664767057</v>
      </c>
      <c r="N13" s="304">
        <f t="shared" ca="1" si="17"/>
        <v>75.289677576605186</v>
      </c>
      <c r="P13" s="310">
        <f t="shared" ca="1" si="18"/>
        <v>3</v>
      </c>
      <c r="Q13" s="304">
        <f t="shared" ca="1" si="19"/>
        <v>206.12068965517258</v>
      </c>
      <c r="R13" s="306">
        <f t="shared" ca="1" si="20"/>
        <v>0.10939851262237466</v>
      </c>
      <c r="S13" s="307">
        <f t="shared" ca="1" si="21"/>
        <v>3.2316159965720588</v>
      </c>
      <c r="T13" s="304">
        <f t="shared" ca="1" si="1"/>
        <v>31.702152926371898</v>
      </c>
      <c r="U13" s="311">
        <f t="shared" ca="1" si="2"/>
        <v>0</v>
      </c>
      <c r="V13" s="306">
        <f t="shared" ca="1" si="3"/>
        <v>1.1567001389776257</v>
      </c>
      <c r="W13" s="304">
        <f t="shared" ca="1" si="4"/>
        <v>57.085260427862572</v>
      </c>
      <c r="Y13" s="314" t="str">
        <f t="shared" ca="1" si="22"/>
        <v/>
      </c>
      <c r="Z13" s="315" t="str">
        <f t="shared" ca="1" si="23"/>
        <v/>
      </c>
      <c r="AA13" s="316" t="str">
        <f t="shared" ca="1" si="24"/>
        <v/>
      </c>
      <c r="AC13" s="310" t="e">
        <f t="shared" ca="1" si="25"/>
        <v>#N/A</v>
      </c>
      <c r="AD13" s="323" t="e">
        <f t="shared" ca="1" si="26"/>
        <v>#N/A</v>
      </c>
      <c r="AE13" s="324">
        <f t="shared" ca="1" si="5"/>
        <v>573.5387079558468</v>
      </c>
      <c r="AG13" s="306">
        <f t="shared" ca="1" si="27"/>
        <v>36.709732157283831</v>
      </c>
      <c r="AH13" s="304">
        <f t="shared" ca="1" si="28"/>
        <v>46.198578827364223</v>
      </c>
    </row>
    <row r="14" spans="1:248" x14ac:dyDescent="0.2">
      <c r="A14" s="347">
        <f t="shared" ca="1" si="6"/>
        <v>0.01</v>
      </c>
      <c r="B14" s="304">
        <f t="shared" ca="1" si="7"/>
        <v>4.6999999999999975</v>
      </c>
      <c r="D14" s="306">
        <f t="shared" ca="1" si="8"/>
        <v>11.647013849785075</v>
      </c>
      <c r="E14" s="307">
        <f t="shared" ca="1" si="9"/>
        <v>34.553212301521505</v>
      </c>
      <c r="F14" s="304">
        <f t="shared" ca="1" si="10"/>
        <v>36.463370825680698</v>
      </c>
      <c r="G14" s="306">
        <f t="shared" ca="1" si="11"/>
        <v>39.607440061058895</v>
      </c>
      <c r="H14" s="307">
        <f t="shared" ca="1" si="12"/>
        <v>150.76574328296877</v>
      </c>
      <c r="I14" s="304">
        <f t="shared" ca="1" si="13"/>
        <v>155.88155328920871</v>
      </c>
      <c r="J14" s="306">
        <f t="shared" ca="1" si="14"/>
        <v>134.35735653868366</v>
      </c>
      <c r="K14" s="307">
        <f t="shared" ca="1" si="15"/>
        <v>575.04463772806139</v>
      </c>
      <c r="L14" s="304">
        <f t="shared" ca="1" si="0"/>
        <v>590.5321622366223</v>
      </c>
      <c r="M14" s="306">
        <f t="shared" ca="1" si="16"/>
        <v>1.3138929608501744</v>
      </c>
      <c r="N14" s="304">
        <f t="shared" ca="1" si="17"/>
        <v>75.280521388662493</v>
      </c>
      <c r="P14" s="310">
        <f t="shared" ca="1" si="18"/>
        <v>3</v>
      </c>
      <c r="Q14" s="304">
        <f t="shared" ca="1" si="19"/>
        <v>205.25862068965534</v>
      </c>
      <c r="R14" s="306">
        <f t="shared" ca="1" si="20"/>
        <v>0.10894096970049102</v>
      </c>
      <c r="S14" s="307">
        <f t="shared" ca="1" si="21"/>
        <v>3.2305265868750537</v>
      </c>
      <c r="T14" s="304">
        <f t="shared" ca="1" si="1"/>
        <v>31.691465817244278</v>
      </c>
      <c r="U14" s="311">
        <f t="shared" ca="1" si="2"/>
        <v>0</v>
      </c>
      <c r="V14" s="306">
        <f t="shared" ca="1" si="3"/>
        <v>1.1565258174531321</v>
      </c>
      <c r="W14" s="304">
        <f t="shared" ca="1" si="4"/>
        <v>57.343994605753394</v>
      </c>
      <c r="Y14" s="314" t="str">
        <f t="shared" ca="1" si="22"/>
        <v/>
      </c>
      <c r="Z14" s="315" t="str">
        <f t="shared" ca="1" si="23"/>
        <v/>
      </c>
      <c r="AA14" s="316" t="str">
        <f t="shared" ca="1" si="24"/>
        <v>Satellite</v>
      </c>
      <c r="AC14" s="310" t="e">
        <f t="shared" ca="1" si="25"/>
        <v>#N/A</v>
      </c>
      <c r="AD14" s="323" t="e">
        <f t="shared" ca="1" si="26"/>
        <v>#N/A</v>
      </c>
      <c r="AE14" s="324">
        <f t="shared" ca="1" si="5"/>
        <v>575.04463772806139</v>
      </c>
      <c r="AG14" s="306">
        <f t="shared" ca="1" si="27"/>
        <v>36.378179692269121</v>
      </c>
      <c r="AH14" s="304">
        <f t="shared" ca="1" si="28"/>
        <v>45.86662770824725</v>
      </c>
    </row>
    <row r="15" spans="1:248" x14ac:dyDescent="0.2">
      <c r="A15" s="347">
        <f t="shared" ca="1" si="6"/>
        <v>0.01</v>
      </c>
      <c r="B15" s="304">
        <f t="shared" ca="1" si="7"/>
        <v>4.7099999999999973</v>
      </c>
      <c r="D15" s="306">
        <f t="shared" ca="1" si="8"/>
        <v>11.569835229091316</v>
      </c>
      <c r="E15" s="307">
        <f t="shared" ca="1" si="9"/>
        <v>34.230584427732758</v>
      </c>
      <c r="F15" s="304">
        <f t="shared" ca="1" si="10"/>
        <v>36.133004268846271</v>
      </c>
      <c r="G15" s="306">
        <f t="shared" ca="1" si="11"/>
        <v>39.723138413349808</v>
      </c>
      <c r="H15" s="307">
        <f t="shared" ca="1" si="12"/>
        <v>151.10804912724609</v>
      </c>
      <c r="I15" s="304">
        <f t="shared" ca="1" si="13"/>
        <v>156.24202455308995</v>
      </c>
      <c r="J15" s="306">
        <f t="shared" ca="1" si="14"/>
        <v>134.75400943105569</v>
      </c>
      <c r="K15" s="307">
        <f t="shared" ca="1" si="15"/>
        <v>576.55400669011249</v>
      </c>
      <c r="L15" s="304">
        <f t="shared" ca="1" si="0"/>
        <v>592.09219357137897</v>
      </c>
      <c r="M15" s="306">
        <f t="shared" ca="1" si="16"/>
        <v>1.3137334268700263</v>
      </c>
      <c r="N15" s="304">
        <f t="shared" ca="1" si="17"/>
        <v>75.271380764911086</v>
      </c>
      <c r="P15" s="310">
        <f t="shared" ca="1" si="18"/>
        <v>3</v>
      </c>
      <c r="Q15" s="304">
        <f t="shared" ca="1" si="19"/>
        <v>204.39655172413813</v>
      </c>
      <c r="R15" s="306">
        <f t="shared" ca="1" si="20"/>
        <v>0.10848342677860742</v>
      </c>
      <c r="S15" s="307">
        <f t="shared" ca="1" si="21"/>
        <v>3.2294417526072676</v>
      </c>
      <c r="T15" s="304">
        <f t="shared" ca="1" si="1"/>
        <v>31.680823593077296</v>
      </c>
      <c r="U15" s="311">
        <f t="shared" ca="1" si="2"/>
        <v>0</v>
      </c>
      <c r="V15" s="306">
        <f t="shared" ca="1" si="3"/>
        <v>1.1563511234227313</v>
      </c>
      <c r="W15" s="304">
        <f t="shared" ca="1" si="4"/>
        <v>57.60081171917129</v>
      </c>
      <c r="Y15" s="314" t="str">
        <f t="shared" ca="1" si="22"/>
        <v/>
      </c>
      <c r="Z15" s="315" t="str">
        <f t="shared" ca="1" si="23"/>
        <v/>
      </c>
      <c r="AA15" s="316" t="str">
        <f t="shared" ca="1" si="24"/>
        <v/>
      </c>
      <c r="AC15" s="310" t="e">
        <f t="shared" ca="1" si="25"/>
        <v>#N/A</v>
      </c>
      <c r="AD15" s="323" t="e">
        <f t="shared" ca="1" si="26"/>
        <v>#N/A</v>
      </c>
      <c r="AE15" s="324">
        <f t="shared" ca="1" si="5"/>
        <v>576.55400669011249</v>
      </c>
      <c r="AG15" s="306">
        <f t="shared" ca="1" si="27"/>
        <v>36.046927561627655</v>
      </c>
      <c r="AH15" s="304">
        <f t="shared" ca="1" si="28"/>
        <v>45.534977368662211</v>
      </c>
    </row>
    <row r="16" spans="1:248" x14ac:dyDescent="0.2">
      <c r="A16" s="347">
        <f t="shared" ca="1" si="6"/>
        <v>0.01</v>
      </c>
      <c r="B16" s="304">
        <f t="shared" ca="1" si="7"/>
        <v>4.7199999999999971</v>
      </c>
      <c r="D16" s="306">
        <f t="shared" ca="1" si="8"/>
        <v>11.492619934136862</v>
      </c>
      <c r="E16" s="307">
        <f t="shared" ca="1" si="9"/>
        <v>33.908282265046068</v>
      </c>
      <c r="F16" s="304">
        <f t="shared" ca="1" si="10"/>
        <v>35.802959641858628</v>
      </c>
      <c r="G16" s="306">
        <f t="shared" ca="1" si="11"/>
        <v>39.838064612691177</v>
      </c>
      <c r="H16" s="307">
        <f t="shared" ca="1" si="12"/>
        <v>151.44713194989654</v>
      </c>
      <c r="I16" s="304">
        <f t="shared" ca="1" si="13"/>
        <v>156.59918635782986</v>
      </c>
      <c r="J16" s="306">
        <f t="shared" ca="1" si="14"/>
        <v>135.15181544618591</v>
      </c>
      <c r="K16" s="307">
        <f t="shared" ca="1" si="15"/>
        <v>578.06678259549824</v>
      </c>
      <c r="L16" s="304">
        <f t="shared" ca="1" si="0"/>
        <v>593.65580798869553</v>
      </c>
      <c r="M16" s="306">
        <f t="shared" ca="1" si="16"/>
        <v>1.3135741600885735</v>
      </c>
      <c r="N16" s="304">
        <f t="shared" ca="1" si="17"/>
        <v>75.262255450517216</v>
      </c>
      <c r="P16" s="310">
        <f t="shared" ca="1" si="18"/>
        <v>3</v>
      </c>
      <c r="Q16" s="304">
        <f t="shared" ca="1" si="19"/>
        <v>203.5344827586209</v>
      </c>
      <c r="R16" s="306">
        <f t="shared" ca="1" si="20"/>
        <v>0.10802588385672381</v>
      </c>
      <c r="S16" s="307">
        <f t="shared" ca="1" si="21"/>
        <v>3.2283614937687002</v>
      </c>
      <c r="T16" s="304">
        <f t="shared" ca="1" si="1"/>
        <v>31.67022625387095</v>
      </c>
      <c r="U16" s="311">
        <f t="shared" ca="1" si="2"/>
        <v>0</v>
      </c>
      <c r="V16" s="306">
        <f t="shared" ca="1" si="3"/>
        <v>1.1561760607873612</v>
      </c>
      <c r="W16" s="304">
        <f t="shared" ca="1" si="4"/>
        <v>57.855697892535396</v>
      </c>
      <c r="Y16" s="314" t="str">
        <f t="shared" ca="1" si="22"/>
        <v/>
      </c>
      <c r="Z16" s="315" t="str">
        <f t="shared" ca="1" si="23"/>
        <v/>
      </c>
      <c r="AA16" s="316" t="str">
        <f t="shared" ca="1" si="24"/>
        <v/>
      </c>
      <c r="AC16" s="310" t="e">
        <f t="shared" ca="1" si="25"/>
        <v>#N/A</v>
      </c>
      <c r="AD16" s="323" t="e">
        <f t="shared" ca="1" si="26"/>
        <v>#N/A</v>
      </c>
      <c r="AE16" s="324">
        <f t="shared" ca="1" si="5"/>
        <v>578.06678259549824</v>
      </c>
      <c r="AG16" s="306">
        <f t="shared" ca="1" si="27"/>
        <v>35.715981859968089</v>
      </c>
      <c r="AH16" s="304">
        <f t="shared" ca="1" si="28"/>
        <v>45.203633893269703</v>
      </c>
    </row>
    <row r="17" spans="1:34" x14ac:dyDescent="0.2">
      <c r="A17" s="347">
        <f t="shared" ca="1" si="6"/>
        <v>0.01</v>
      </c>
      <c r="B17" s="304">
        <f t="shared" ca="1" si="7"/>
        <v>4.7299999999999969</v>
      </c>
      <c r="D17" s="306">
        <f t="shared" ca="1" si="8"/>
        <v>11.415370099549911</v>
      </c>
      <c r="E17" s="307">
        <f t="shared" ca="1" si="9"/>
        <v>33.586311505872928</v>
      </c>
      <c r="F17" s="304">
        <f t="shared" ca="1" si="10"/>
        <v>35.473243368477462</v>
      </c>
      <c r="G17" s="306">
        <f t="shared" ca="1" si="11"/>
        <v>39.952218313686679</v>
      </c>
      <c r="H17" s="307">
        <f t="shared" ca="1" si="12"/>
        <v>151.78299506495529</v>
      </c>
      <c r="I17" s="304">
        <f t="shared" ca="1" si="13"/>
        <v>156.95304182803443</v>
      </c>
      <c r="J17" s="306">
        <f t="shared" ca="1" si="14"/>
        <v>135.55076686081779</v>
      </c>
      <c r="K17" s="307">
        <f t="shared" ca="1" si="15"/>
        <v>579.58293323057251</v>
      </c>
      <c r="L17" s="304">
        <f t="shared" ca="1" si="0"/>
        <v>595.2229724134562</v>
      </c>
      <c r="M17" s="306">
        <f t="shared" ca="1" si="16"/>
        <v>1.3134151561058536</v>
      </c>
      <c r="N17" s="304">
        <f t="shared" ca="1" si="17"/>
        <v>75.253145193381584</v>
      </c>
      <c r="P17" s="310">
        <f t="shared" ca="1" si="18"/>
        <v>3</v>
      </c>
      <c r="Q17" s="304">
        <f t="shared" ca="1" si="19"/>
        <v>202.67241379310369</v>
      </c>
      <c r="R17" s="306">
        <f t="shared" ca="1" si="20"/>
        <v>0.10756834093484019</v>
      </c>
      <c r="S17" s="307">
        <f t="shared" ca="1" si="21"/>
        <v>3.2272858103593518</v>
      </c>
      <c r="T17" s="304">
        <f t="shared" ca="1" si="1"/>
        <v>31.659673799625242</v>
      </c>
      <c r="U17" s="311">
        <f t="shared" ca="1" si="2"/>
        <v>0</v>
      </c>
      <c r="V17" s="306">
        <f t="shared" ca="1" si="3"/>
        <v>1.1560006334422837</v>
      </c>
      <c r="W17" s="304">
        <f t="shared" ca="1" si="4"/>
        <v>58.108639486297562</v>
      </c>
      <c r="Y17" s="314" t="str">
        <f t="shared" ca="1" si="22"/>
        <v/>
      </c>
      <c r="Z17" s="315" t="str">
        <f t="shared" ca="1" si="23"/>
        <v/>
      </c>
      <c r="AA17" s="316" t="str">
        <f t="shared" ca="1" si="24"/>
        <v/>
      </c>
      <c r="AC17" s="310" t="e">
        <f t="shared" ca="1" si="25"/>
        <v>#N/A</v>
      </c>
      <c r="AD17" s="323" t="e">
        <f t="shared" ca="1" si="26"/>
        <v>#N/A</v>
      </c>
      <c r="AE17" s="324">
        <f t="shared" ca="1" si="5"/>
        <v>579.58293323057251</v>
      </c>
      <c r="AG17" s="306">
        <f t="shared" ca="1" si="27"/>
        <v>35.385348614021424</v>
      </c>
      <c r="AH17" s="304">
        <f t="shared" ca="1" si="28"/>
        <v>44.87260329894464</v>
      </c>
    </row>
    <row r="18" spans="1:34" x14ac:dyDescent="0.2">
      <c r="A18" s="347">
        <f t="shared" ca="1" si="6"/>
        <v>0.01</v>
      </c>
      <c r="B18" s="304">
        <f t="shared" ca="1" si="7"/>
        <v>4.7399999999999967</v>
      </c>
      <c r="D18" s="306">
        <f t="shared" ca="1" si="8"/>
        <v>11.338087838092722</v>
      </c>
      <c r="E18" s="307">
        <f t="shared" ca="1" si="9"/>
        <v>33.264677777922245</v>
      </c>
      <c r="F18" s="304">
        <f t="shared" ca="1" si="10"/>
        <v>35.143861818151116</v>
      </c>
      <c r="G18" s="306">
        <f t="shared" ca="1" si="11"/>
        <v>40.065599192067609</v>
      </c>
      <c r="H18" s="307">
        <f t="shared" ca="1" si="12"/>
        <v>152.1156418427345</v>
      </c>
      <c r="I18" s="304">
        <f t="shared" ca="1" si="13"/>
        <v>157.30359414789763</v>
      </c>
      <c r="J18" s="306">
        <f t="shared" ca="1" si="14"/>
        <v>135.95085594834657</v>
      </c>
      <c r="K18" s="307">
        <f t="shared" ca="1" si="15"/>
        <v>581.10242641511093</v>
      </c>
      <c r="L18" s="304">
        <f t="shared" ca="1" si="0"/>
        <v>596.79365380223135</v>
      </c>
      <c r="M18" s="306">
        <f t="shared" ca="1" si="16"/>
        <v>1.3132564105687097</v>
      </c>
      <c r="N18" s="304">
        <f t="shared" ca="1" si="17"/>
        <v>75.244049744086709</v>
      </c>
      <c r="P18" s="310">
        <f t="shared" ca="1" si="18"/>
        <v>3</v>
      </c>
      <c r="Q18" s="304">
        <f t="shared" ca="1" si="19"/>
        <v>201.81034482758645</v>
      </c>
      <c r="R18" s="306">
        <f t="shared" ca="1" si="20"/>
        <v>0.10711079801295657</v>
      </c>
      <c r="S18" s="307">
        <f t="shared" ca="1" si="21"/>
        <v>3.226214702379222</v>
      </c>
      <c r="T18" s="304">
        <f t="shared" ca="1" si="1"/>
        <v>31.649166230340171</v>
      </c>
      <c r="U18" s="311">
        <f t="shared" ca="1" si="2"/>
        <v>0</v>
      </c>
      <c r="V18" s="306">
        <f t="shared" ca="1" si="3"/>
        <v>1.1558248452770079</v>
      </c>
      <c r="W18" s="304">
        <f t="shared" ca="1" si="4"/>
        <v>58.359623096265331</v>
      </c>
      <c r="Y18" s="314" t="str">
        <f t="shared" ca="1" si="22"/>
        <v/>
      </c>
      <c r="Z18" s="315" t="str">
        <f t="shared" ca="1" si="23"/>
        <v/>
      </c>
      <c r="AA18" s="316" t="str">
        <f t="shared" ca="1" si="24"/>
        <v/>
      </c>
      <c r="AC18" s="310" t="e">
        <f t="shared" ca="1" si="25"/>
        <v>#N/A</v>
      </c>
      <c r="AD18" s="323" t="e">
        <f t="shared" ca="1" si="26"/>
        <v>#N/A</v>
      </c>
      <c r="AE18" s="324">
        <f t="shared" ca="1" si="5"/>
        <v>581.10242641511093</v>
      </c>
      <c r="AG18" s="306">
        <f t="shared" ca="1" si="27"/>
        <v>35.055033782646888</v>
      </c>
      <c r="AH18" s="304">
        <f t="shared" ca="1" si="28"/>
        <v>44.541891534780319</v>
      </c>
    </row>
    <row r="19" spans="1:34" x14ac:dyDescent="0.2">
      <c r="A19" s="347">
        <f t="shared" ca="1" si="6"/>
        <v>0.01</v>
      </c>
      <c r="B19" s="304">
        <f t="shared" ca="1" si="7"/>
        <v>4.7499999999999964</v>
      </c>
      <c r="D19" s="306">
        <f t="shared" ca="1" si="8"/>
        <v>11.260775240727899</v>
      </c>
      <c r="E19" s="307">
        <f t="shared" ca="1" si="9"/>
        <v>32.943386644202093</v>
      </c>
      <c r="F19" s="304">
        <f t="shared" ca="1" si="10"/>
        <v>34.814821306615713</v>
      </c>
      <c r="G19" s="306">
        <f t="shared" ca="1" si="11"/>
        <v>40.178206944474887</v>
      </c>
      <c r="H19" s="307">
        <f t="shared" ca="1" si="12"/>
        <v>152.44507570917654</v>
      </c>
      <c r="I19" s="304">
        <f t="shared" ca="1" si="13"/>
        <v>157.65084656052315</v>
      </c>
      <c r="J19" s="306">
        <f t="shared" ca="1" si="14"/>
        <v>136.35207497902928</v>
      </c>
      <c r="K19" s="307">
        <f t="shared" ca="1" si="15"/>
        <v>582.62523000287047</v>
      </c>
      <c r="L19" s="304">
        <f t="shared" ca="1" si="0"/>
        <v>598.36781914386449</v>
      </c>
      <c r="M19" s="306">
        <f t="shared" ca="1" si="16"/>
        <v>1.3130979191698933</v>
      </c>
      <c r="N19" s="304">
        <f t="shared" ca="1" si="17"/>
        <v>75.234968855845395</v>
      </c>
      <c r="P19" s="310">
        <f t="shared" ca="1" si="18"/>
        <v>3</v>
      </c>
      <c r="Q19" s="304">
        <f t="shared" ca="1" si="19"/>
        <v>200.94827586206924</v>
      </c>
      <c r="R19" s="306">
        <f t="shared" ca="1" si="20"/>
        <v>0.10665325509107296</v>
      </c>
      <c r="S19" s="307">
        <f t="shared" ca="1" si="21"/>
        <v>3.2251481698283113</v>
      </c>
      <c r="T19" s="304">
        <f t="shared" ca="1" si="1"/>
        <v>31.638703546015737</v>
      </c>
      <c r="U19" s="311">
        <f t="shared" ca="1" si="2"/>
        <v>0</v>
      </c>
      <c r="V19" s="306">
        <f t="shared" ca="1" si="3"/>
        <v>1.1556487001752187</v>
      </c>
      <c r="W19" s="304">
        <f t="shared" ca="1" si="4"/>
        <v>58.608635552903664</v>
      </c>
      <c r="Y19" s="314" t="str">
        <f t="shared" ca="1" si="22"/>
        <v/>
      </c>
      <c r="Z19" s="315" t="str">
        <f t="shared" ca="1" si="23"/>
        <v/>
      </c>
      <c r="AA19" s="316" t="str">
        <f t="shared" ca="1" si="24"/>
        <v/>
      </c>
      <c r="AC19" s="310" t="e">
        <f t="shared" ca="1" si="25"/>
        <v>#N/A</v>
      </c>
      <c r="AD19" s="323" t="e">
        <f t="shared" ca="1" si="26"/>
        <v>#N/A</v>
      </c>
      <c r="AE19" s="324">
        <f t="shared" ca="1" si="5"/>
        <v>582.62523000287047</v>
      </c>
      <c r="AG19" s="306">
        <f t="shared" ca="1" si="27"/>
        <v>34.725043256846249</v>
      </c>
      <c r="AH19" s="304">
        <f t="shared" ca="1" si="28"/>
        <v>44.211504482100906</v>
      </c>
    </row>
    <row r="20" spans="1:34" x14ac:dyDescent="0.2">
      <c r="A20" s="347">
        <f t="shared" ca="1" si="6"/>
        <v>0.01</v>
      </c>
      <c r="B20" s="304">
        <f t="shared" ca="1" si="7"/>
        <v>4.7599999999999962</v>
      </c>
      <c r="D20" s="306">
        <f t="shared" ca="1" si="8"/>
        <v>11.183434376684572</v>
      </c>
      <c r="E20" s="307">
        <f t="shared" ca="1" si="9"/>
        <v>32.622443603029716</v>
      </c>
      <c r="F20" s="304">
        <f t="shared" ca="1" si="10"/>
        <v>34.486128096532731</v>
      </c>
      <c r="G20" s="306">
        <f t="shared" ca="1" si="11"/>
        <v>40.290041288241731</v>
      </c>
      <c r="H20" s="307">
        <f t="shared" ca="1" si="12"/>
        <v>152.77130014520682</v>
      </c>
      <c r="I20" s="304">
        <f t="shared" ca="1" si="13"/>
        <v>157.99480236724591</v>
      </c>
      <c r="J20" s="306">
        <f t="shared" ca="1" si="14"/>
        <v>136.75441622019287</v>
      </c>
      <c r="K20" s="307">
        <f t="shared" ca="1" si="15"/>
        <v>584.15131188214241</v>
      </c>
      <c r="L20" s="304">
        <f t="shared" ca="1" si="0"/>
        <v>599.945435460054</v>
      </c>
      <c r="M20" s="306">
        <f t="shared" ca="1" si="16"/>
        <v>1.3129396776471827</v>
      </c>
      <c r="N20" s="304">
        <f t="shared" ca="1" si="17"/>
        <v>75.225902284450356</v>
      </c>
      <c r="P20" s="310">
        <f t="shared" ca="1" si="18"/>
        <v>3</v>
      </c>
      <c r="Q20" s="304">
        <f t="shared" ca="1" si="19"/>
        <v>200.086206896552</v>
      </c>
      <c r="R20" s="306">
        <f t="shared" ca="1" si="20"/>
        <v>0.10619571216918934</v>
      </c>
      <c r="S20" s="307">
        <f t="shared" ca="1" si="21"/>
        <v>3.2240862127066192</v>
      </c>
      <c r="T20" s="304">
        <f t="shared" ca="1" si="1"/>
        <v>31.628285746651937</v>
      </c>
      <c r="U20" s="311">
        <f t="shared" ca="1" si="2"/>
        <v>0</v>
      </c>
      <c r="V20" s="306">
        <f t="shared" ca="1" si="3"/>
        <v>1.155472202014707</v>
      </c>
      <c r="W20" s="304">
        <f t="shared" ca="1" si="4"/>
        <v>58.855663920615257</v>
      </c>
      <c r="Y20" s="314" t="str">
        <f t="shared" ca="1" si="22"/>
        <v/>
      </c>
      <c r="Z20" s="315" t="str">
        <f t="shared" ca="1" si="23"/>
        <v/>
      </c>
      <c r="AA20" s="316" t="str">
        <f t="shared" ca="1" si="24"/>
        <v/>
      </c>
      <c r="AC20" s="310" t="e">
        <f t="shared" ca="1" si="25"/>
        <v>#N/A</v>
      </c>
      <c r="AD20" s="323" t="e">
        <f t="shared" ca="1" si="26"/>
        <v>#N/A</v>
      </c>
      <c r="AE20" s="324">
        <f t="shared" ca="1" si="5"/>
        <v>584.15131188214241</v>
      </c>
      <c r="AG20" s="306">
        <f t="shared" ca="1" si="27"/>
        <v>34.395382859786153</v>
      </c>
      <c r="AH20" s="304">
        <f t="shared" ca="1" si="28"/>
        <v>43.881447954481949</v>
      </c>
    </row>
    <row r="21" spans="1:34" x14ac:dyDescent="0.2">
      <c r="A21" s="347">
        <f t="shared" ca="1" si="6"/>
        <v>0.01</v>
      </c>
      <c r="B21" s="304">
        <f t="shared" ca="1" si="7"/>
        <v>4.769999999999996</v>
      </c>
      <c r="D21" s="306">
        <f t="shared" ca="1" si="8"/>
        <v>11.106067293524793</v>
      </c>
      <c r="E21" s="307">
        <f t="shared" ca="1" si="9"/>
        <v>32.301854088049865</v>
      </c>
      <c r="F21" s="304">
        <f t="shared" ca="1" si="10"/>
        <v>34.157788398167185</v>
      </c>
      <c r="G21" s="306">
        <f t="shared" ca="1" si="11"/>
        <v>40.401101961176977</v>
      </c>
      <c r="H21" s="307">
        <f t="shared" ca="1" si="12"/>
        <v>153.09431868608732</v>
      </c>
      <c r="I21" s="304">
        <f t="shared" ca="1" si="13"/>
        <v>158.33546492695402</v>
      </c>
      <c r="J21" s="306">
        <f t="shared" ca="1" si="14"/>
        <v>137.15787193643996</v>
      </c>
      <c r="K21" s="307">
        <f t="shared" ca="1" si="15"/>
        <v>585.68063997629883</v>
      </c>
      <c r="L21" s="304">
        <f t="shared" ca="1" si="0"/>
        <v>601.52646980592624</v>
      </c>
      <c r="M21" s="306">
        <f t="shared" ca="1" si="16"/>
        <v>1.3127816817825231</v>
      </c>
      <c r="N21" s="304">
        <f t="shared" ca="1" si="17"/>
        <v>75.216849788224849</v>
      </c>
      <c r="P21" s="310">
        <f t="shared" ca="1" si="18"/>
        <v>3</v>
      </c>
      <c r="Q21" s="304">
        <f t="shared" ca="1" si="19"/>
        <v>199.22413793103479</v>
      </c>
      <c r="R21" s="306">
        <f t="shared" ca="1" si="20"/>
        <v>0.10573816924730574</v>
      </c>
      <c r="S21" s="307">
        <f t="shared" ca="1" si="21"/>
        <v>3.2230288310141462</v>
      </c>
      <c r="T21" s="304">
        <f t="shared" ca="1" si="1"/>
        <v>31.617912832248777</v>
      </c>
      <c r="U21" s="311">
        <f t="shared" ca="1" si="2"/>
        <v>0</v>
      </c>
      <c r="V21" s="306">
        <f t="shared" ca="1" si="3"/>
        <v>1.1552953546672926</v>
      </c>
      <c r="W21" s="304">
        <f t="shared" ca="1" si="4"/>
        <v>59.100695496999514</v>
      </c>
      <c r="Y21" s="314" t="str">
        <f t="shared" ca="1" si="22"/>
        <v/>
      </c>
      <c r="Z21" s="315" t="str">
        <f t="shared" ca="1" si="23"/>
        <v/>
      </c>
      <c r="AA21" s="316" t="str">
        <f t="shared" ca="1" si="24"/>
        <v/>
      </c>
      <c r="AC21" s="310" t="e">
        <f t="shared" ca="1" si="25"/>
        <v>#N/A</v>
      </c>
      <c r="AD21" s="323" t="e">
        <f t="shared" ca="1" si="26"/>
        <v>#N/A</v>
      </c>
      <c r="AE21" s="324">
        <f t="shared" ca="1" si="5"/>
        <v>585.68063997629883</v>
      </c>
      <c r="AG21" s="306">
        <f t="shared" ca="1" si="27"/>
        <v>34.066058346828569</v>
      </c>
      <c r="AH21" s="304">
        <f t="shared" ca="1" si="28"/>
        <v>43.55172769777915</v>
      </c>
    </row>
    <row r="22" spans="1:34" x14ac:dyDescent="0.2">
      <c r="A22" s="347">
        <f t="shared" ca="1" si="6"/>
        <v>0.01</v>
      </c>
      <c r="B22" s="304">
        <f t="shared" ca="1" si="7"/>
        <v>4.7799999999999958</v>
      </c>
      <c r="D22" s="306">
        <f t="shared" ca="1" si="8"/>
        <v>11.028676017209872</v>
      </c>
      <c r="E22" s="307">
        <f t="shared" ca="1" si="9"/>
        <v>31.981623468261176</v>
      </c>
      <c r="F22" s="304">
        <f t="shared" ca="1" si="10"/>
        <v>33.829808370107777</v>
      </c>
      <c r="G22" s="306">
        <f t="shared" ca="1" si="11"/>
        <v>40.511388721349078</v>
      </c>
      <c r="H22" s="307">
        <f t="shared" ca="1" si="12"/>
        <v>153.41413492076992</v>
      </c>
      <c r="I22" s="304">
        <f t="shared" ca="1" si="13"/>
        <v>158.67283765541109</v>
      </c>
      <c r="J22" s="306">
        <f t="shared" ca="1" si="14"/>
        <v>137.5624343898526</v>
      </c>
      <c r="K22" s="307">
        <f t="shared" ca="1" si="15"/>
        <v>587.2131822443331</v>
      </c>
      <c r="L22" s="304">
        <f t="shared" ca="1" si="0"/>
        <v>603.11088927060405</v>
      </c>
      <c r="M22" s="306">
        <f t="shared" ca="1" si="16"/>
        <v>1.3126239274011806</v>
      </c>
      <c r="N22" s="304">
        <f t="shared" ca="1" si="17"/>
        <v>75.207811127974225</v>
      </c>
      <c r="P22" s="310">
        <f t="shared" ca="1" si="18"/>
        <v>3</v>
      </c>
      <c r="Q22" s="304">
        <f t="shared" ca="1" si="19"/>
        <v>198.36206896551755</v>
      </c>
      <c r="R22" s="306">
        <f t="shared" ca="1" si="20"/>
        <v>0.10528062632542211</v>
      </c>
      <c r="S22" s="307">
        <f t="shared" ca="1" si="21"/>
        <v>3.2219760247508917</v>
      </c>
      <c r="T22" s="304">
        <f t="shared" ca="1" si="1"/>
        <v>31.607584802806251</v>
      </c>
      <c r="U22" s="311">
        <f t="shared" ca="1" si="2"/>
        <v>0</v>
      </c>
      <c r="V22" s="306">
        <f t="shared" ca="1" si="3"/>
        <v>1.1551181619987589</v>
      </c>
      <c r="W22" s="304">
        <f t="shared" ca="1" si="4"/>
        <v>59.343717812091526</v>
      </c>
      <c r="Y22" s="314" t="str">
        <f t="shared" ca="1" si="22"/>
        <v/>
      </c>
      <c r="Z22" s="315" t="str">
        <f t="shared" ca="1" si="23"/>
        <v/>
      </c>
      <c r="AA22" s="316" t="str">
        <f t="shared" ca="1" si="24"/>
        <v/>
      </c>
      <c r="AC22" s="310" t="e">
        <f t="shared" ca="1" si="25"/>
        <v>#N/A</v>
      </c>
      <c r="AD22" s="323" t="e">
        <f t="shared" ca="1" si="26"/>
        <v>#N/A</v>
      </c>
      <c r="AE22" s="324">
        <f t="shared" ca="1" si="5"/>
        <v>587.2131822443331</v>
      </c>
      <c r="AG22" s="306">
        <f t="shared" ca="1" si="27"/>
        <v>33.737075405569229</v>
      </c>
      <c r="AH22" s="304">
        <f t="shared" ca="1" si="28"/>
        <v>43.222349390165022</v>
      </c>
    </row>
    <row r="23" spans="1:34" x14ac:dyDescent="0.2">
      <c r="A23" s="347">
        <f t="shared" ca="1" si="6"/>
        <v>0.01</v>
      </c>
      <c r="B23" s="304">
        <f t="shared" ca="1" si="7"/>
        <v>4.7899999999999956</v>
      </c>
      <c r="D23" s="306">
        <f t="shared" ca="1" si="8"/>
        <v>10.951262552167023</v>
      </c>
      <c r="E23" s="307">
        <f t="shared" ca="1" si="9"/>
        <v>31.661757048050625</v>
      </c>
      <c r="F23" s="304">
        <f t="shared" ca="1" si="10"/>
        <v>33.502194120031589</v>
      </c>
      <c r="G23" s="306">
        <f t="shared" ca="1" si="11"/>
        <v>40.620901346870745</v>
      </c>
      <c r="H23" s="307">
        <f t="shared" ca="1" si="12"/>
        <v>153.73075249125043</v>
      </c>
      <c r="I23" s="304">
        <f t="shared" ca="1" si="13"/>
        <v>159.00692402457921</v>
      </c>
      <c r="J23" s="306">
        <f t="shared" ca="1" si="14"/>
        <v>137.96809584019368</v>
      </c>
      <c r="K23" s="307">
        <f t="shared" ca="1" si="15"/>
        <v>588.74890668139324</v>
      </c>
      <c r="L23" s="304">
        <f t="shared" ca="1" si="0"/>
        <v>604.6986609777673</v>
      </c>
      <c r="M23" s="306">
        <f t="shared" ca="1" si="16"/>
        <v>1.3124664103709172</v>
      </c>
      <c r="N23" s="304">
        <f t="shared" ca="1" si="17"/>
        <v>75.198786066938695</v>
      </c>
      <c r="P23" s="310">
        <f t="shared" ca="1" si="18"/>
        <v>3</v>
      </c>
      <c r="Q23" s="304">
        <f t="shared" ca="1" si="19"/>
        <v>197.50000000000034</v>
      </c>
      <c r="R23" s="306">
        <f t="shared" ca="1" si="20"/>
        <v>0.10482308340353851</v>
      </c>
      <c r="S23" s="307">
        <f t="shared" ca="1" si="21"/>
        <v>3.2209277939168564</v>
      </c>
      <c r="T23" s="304">
        <f t="shared" ca="1" si="1"/>
        <v>31.597301658324362</v>
      </c>
      <c r="U23" s="311">
        <f t="shared" ca="1" si="2"/>
        <v>0</v>
      </c>
      <c r="V23" s="306">
        <f t="shared" ca="1" si="3"/>
        <v>1.1549406278687813</v>
      </c>
      <c r="W23" s="304">
        <f t="shared" ca="1" si="4"/>
        <v>59.584718627580656</v>
      </c>
      <c r="Y23" s="314" t="str">
        <f t="shared" ca="1" si="22"/>
        <v/>
      </c>
      <c r="Z23" s="315" t="str">
        <f t="shared" ca="1" si="23"/>
        <v/>
      </c>
      <c r="AA23" s="316" t="str">
        <f t="shared" ca="1" si="24"/>
        <v/>
      </c>
      <c r="AC23" s="310" t="e">
        <f t="shared" ca="1" si="25"/>
        <v>#N/A</v>
      </c>
      <c r="AD23" s="323" t="e">
        <f t="shared" ca="1" si="26"/>
        <v>#N/A</v>
      </c>
      <c r="AE23" s="324">
        <f t="shared" ca="1" si="5"/>
        <v>588.74890668139324</v>
      </c>
      <c r="AG23" s="306">
        <f t="shared" ca="1" si="27"/>
        <v>33.408439655883925</v>
      </c>
      <c r="AH23" s="304">
        <f t="shared" ca="1" si="28"/>
        <v>42.893318642173547</v>
      </c>
    </row>
    <row r="24" spans="1:34" x14ac:dyDescent="0.2">
      <c r="A24" s="347">
        <f t="shared" ca="1" si="6"/>
        <v>0.01</v>
      </c>
      <c r="B24" s="304">
        <f t="shared" ca="1" si="7"/>
        <v>4.7999999999999954</v>
      </c>
      <c r="D24" s="306">
        <f t="shared" ca="1" si="8"/>
        <v>10.873828881356008</v>
      </c>
      <c r="E24" s="307">
        <f t="shared" ca="1" si="9"/>
        <v>31.342260067235749</v>
      </c>
      <c r="F24" s="304">
        <f t="shared" ca="1" si="10"/>
        <v>33.174951705514999</v>
      </c>
      <c r="G24" s="306">
        <f t="shared" ca="1" si="11"/>
        <v>40.729639635684308</v>
      </c>
      <c r="H24" s="307">
        <f t="shared" ca="1" si="12"/>
        <v>154.0441750919228</v>
      </c>
      <c r="I24" s="304">
        <f t="shared" ca="1" si="13"/>
        <v>159.33772756194207</v>
      </c>
      <c r="J24" s="306">
        <f t="shared" ca="1" si="14"/>
        <v>138.37484854510646</v>
      </c>
      <c r="K24" s="307">
        <f t="shared" ca="1" si="15"/>
        <v>590.28778131930915</v>
      </c>
      <c r="L24" s="304">
        <f t="shared" ca="1" si="0"/>
        <v>606.28975208620648</v>
      </c>
      <c r="M24" s="306">
        <f t="shared" ca="1" si="16"/>
        <v>1.3123091266011795</v>
      </c>
      <c r="N24" s="304">
        <f t="shared" ca="1" si="17"/>
        <v>75.189774370746818</v>
      </c>
      <c r="P24" s="310">
        <f t="shared" ca="1" si="18"/>
        <v>3</v>
      </c>
      <c r="Q24" s="304">
        <f t="shared" ca="1" si="19"/>
        <v>196.63793103448313</v>
      </c>
      <c r="R24" s="306">
        <f t="shared" ca="1" si="20"/>
        <v>0.10436554048165489</v>
      </c>
      <c r="S24" s="307">
        <f t="shared" ca="1" si="21"/>
        <v>3.2198841385120396</v>
      </c>
      <c r="T24" s="304">
        <f t="shared" ca="1" si="1"/>
        <v>31.58706339880311</v>
      </c>
      <c r="U24" s="311">
        <f t="shared" ca="1" si="2"/>
        <v>0</v>
      </c>
      <c r="V24" s="306">
        <f t="shared" ca="1" si="3"/>
        <v>1.1547627561308598</v>
      </c>
      <c r="W24" s="304">
        <f t="shared" ca="1" si="4"/>
        <v>59.823685936009191</v>
      </c>
      <c r="Y24" s="314" t="str">
        <f t="shared" ca="1" si="22"/>
        <v/>
      </c>
      <c r="Z24" s="315" t="str">
        <f t="shared" ca="1" si="23"/>
        <v/>
      </c>
      <c r="AA24" s="316" t="str">
        <f t="shared" ca="1" si="24"/>
        <v/>
      </c>
      <c r="AC24" s="310" t="e">
        <f t="shared" ca="1" si="25"/>
        <v>#N/A</v>
      </c>
      <c r="AD24" s="323" t="e">
        <f t="shared" ca="1" si="26"/>
        <v>#N/A</v>
      </c>
      <c r="AE24" s="324">
        <f t="shared" ca="1" si="5"/>
        <v>590.28778131930915</v>
      </c>
      <c r="AG24" s="306">
        <f t="shared" ca="1" si="27"/>
        <v>33.080156649982449</v>
      </c>
      <c r="AH24" s="304">
        <f t="shared" ca="1" si="28"/>
        <v>42.564640996752438</v>
      </c>
    </row>
    <row r="25" spans="1:34" x14ac:dyDescent="0.2">
      <c r="A25" s="347">
        <f t="shared" ca="1" si="6"/>
        <v>0.01</v>
      </c>
      <c r="B25" s="304">
        <f t="shared" ca="1" si="7"/>
        <v>4.8099999999999952</v>
      </c>
      <c r="D25" s="306">
        <f t="shared" ca="1" si="8"/>
        <v>10.796376966336103</v>
      </c>
      <c r="E25" s="307">
        <f t="shared" ca="1" si="9"/>
        <v>31.023137701114827</v>
      </c>
      <c r="F25" s="304">
        <f t="shared" ca="1" si="10"/>
        <v>32.848087134893639</v>
      </c>
      <c r="G25" s="306">
        <f t="shared" ca="1" si="11"/>
        <v>40.837603405347672</v>
      </c>
      <c r="H25" s="307">
        <f t="shared" ca="1" si="12"/>
        <v>154.35440646893395</v>
      </c>
      <c r="I25" s="304">
        <f t="shared" ca="1" si="13"/>
        <v>159.66525184982905</v>
      </c>
      <c r="J25" s="306">
        <f t="shared" ca="1" si="14"/>
        <v>138.78268476031161</v>
      </c>
      <c r="K25" s="307">
        <f t="shared" ca="1" si="15"/>
        <v>591.82977422711338</v>
      </c>
      <c r="L25" s="304">
        <f t="shared" ca="1" si="0"/>
        <v>607.88412979037048</v>
      </c>
      <c r="M25" s="306">
        <f t="shared" ca="1" si="16"/>
        <v>1.3121520720423065</v>
      </c>
      <c r="N25" s="304">
        <f t="shared" ca="1" si="17"/>
        <v>75.180775807370111</v>
      </c>
      <c r="P25" s="310">
        <f t="shared" ca="1" si="18"/>
        <v>3</v>
      </c>
      <c r="Q25" s="304">
        <f t="shared" ca="1" si="19"/>
        <v>195.77586206896589</v>
      </c>
      <c r="R25" s="306">
        <f t="shared" ca="1" si="20"/>
        <v>0.10390799755977127</v>
      </c>
      <c r="S25" s="307">
        <f t="shared" ca="1" si="21"/>
        <v>3.2188450585364419</v>
      </c>
      <c r="T25" s="304">
        <f t="shared" ca="1" si="1"/>
        <v>31.576870024242496</v>
      </c>
      <c r="U25" s="311">
        <f t="shared" ca="1" si="2"/>
        <v>0</v>
      </c>
      <c r="V25" s="306">
        <f t="shared" ca="1" si="3"/>
        <v>1.1545845506322494</v>
      </c>
      <c r="W25" s="304">
        <f t="shared" ca="1" si="4"/>
        <v>60.060607959951525</v>
      </c>
      <c r="Y25" s="314" t="str">
        <f t="shared" ca="1" si="22"/>
        <v/>
      </c>
      <c r="Z25" s="315" t="str">
        <f t="shared" ca="1" si="23"/>
        <v/>
      </c>
      <c r="AA25" s="316" t="str">
        <f t="shared" ca="1" si="24"/>
        <v/>
      </c>
      <c r="AC25" s="310" t="e">
        <f t="shared" ca="1" si="25"/>
        <v>#N/A</v>
      </c>
      <c r="AD25" s="323" t="e">
        <f t="shared" ca="1" si="26"/>
        <v>#N/A</v>
      </c>
      <c r="AE25" s="324">
        <f t="shared" ca="1" si="5"/>
        <v>591.82977422711338</v>
      </c>
      <c r="AG25" s="306">
        <f t="shared" ca="1" si="27"/>
        <v>32.752231872470347</v>
      </c>
      <c r="AH25" s="304">
        <f t="shared" ca="1" si="28"/>
        <v>42.236321929323317</v>
      </c>
    </row>
    <row r="26" spans="1:34" x14ac:dyDescent="0.2">
      <c r="A26" s="347">
        <f t="shared" ca="1" si="6"/>
        <v>0.01</v>
      </c>
      <c r="B26" s="304">
        <f t="shared" ca="1" si="7"/>
        <v>4.819999999999995</v>
      </c>
      <c r="D26" s="306">
        <f t="shared" ca="1" si="8"/>
        <v>10.718908747333224</v>
      </c>
      <c r="E26" s="307">
        <f t="shared" ca="1" si="9"/>
        <v>30.704395060524696</v>
      </c>
      <c r="F26" s="304">
        <f t="shared" ca="1" si="10"/>
        <v>32.521606368173607</v>
      </c>
      <c r="G26" s="306">
        <f t="shared" ca="1" si="11"/>
        <v>40.944792492821001</v>
      </c>
      <c r="H26" s="307">
        <f t="shared" ca="1" si="12"/>
        <v>154.66145041953919</v>
      </c>
      <c r="I26" s="304">
        <f t="shared" ca="1" si="13"/>
        <v>159.9895005247399</v>
      </c>
      <c r="J26" s="306">
        <f t="shared" ca="1" si="14"/>
        <v>139.19159673980246</v>
      </c>
      <c r="K26" s="307">
        <f t="shared" ca="1" si="15"/>
        <v>593.37485351155578</v>
      </c>
      <c r="L26" s="304">
        <f t="shared" ca="1" si="0"/>
        <v>609.48176132090782</v>
      </c>
      <c r="M26" s="306">
        <f t="shared" ca="1" si="16"/>
        <v>1.3119952426847514</v>
      </c>
      <c r="N26" s="304">
        <f t="shared" ca="1" si="17"/>
        <v>75.171790147078454</v>
      </c>
      <c r="P26" s="310">
        <f t="shared" ca="1" si="18"/>
        <v>3</v>
      </c>
      <c r="Q26" s="304">
        <f t="shared" ca="1" si="19"/>
        <v>194.91379310344868</v>
      </c>
      <c r="R26" s="306">
        <f t="shared" ca="1" si="20"/>
        <v>0.10345045463788767</v>
      </c>
      <c r="S26" s="307">
        <f t="shared" ca="1" si="21"/>
        <v>3.2178105539900632</v>
      </c>
      <c r="T26" s="304">
        <f t="shared" ca="1" si="1"/>
        <v>31.566721534642522</v>
      </c>
      <c r="U26" s="311">
        <f t="shared" ca="1" si="2"/>
        <v>0</v>
      </c>
      <c r="V26" s="306">
        <f t="shared" ca="1" si="3"/>
        <v>1.1544060152138971</v>
      </c>
      <c r="W26" s="304">
        <f t="shared" ca="1" si="4"/>
        <v>60.295473151174853</v>
      </c>
      <c r="Y26" s="314" t="str">
        <f t="shared" ca="1" si="22"/>
        <v/>
      </c>
      <c r="Z26" s="315" t="str">
        <f t="shared" ca="1" si="23"/>
        <v/>
      </c>
      <c r="AA26" s="316" t="str">
        <f t="shared" ca="1" si="24"/>
        <v/>
      </c>
      <c r="AC26" s="310" t="e">
        <f t="shared" ca="1" si="25"/>
        <v>#N/A</v>
      </c>
      <c r="AD26" s="323" t="e">
        <f t="shared" ca="1" si="26"/>
        <v>#N/A</v>
      </c>
      <c r="AE26" s="324">
        <f t="shared" ca="1" si="5"/>
        <v>593.37485351155578</v>
      </c>
      <c r="AG26" s="306">
        <f t="shared" ca="1" si="27"/>
        <v>32.42467074041825</v>
      </c>
      <c r="AH26" s="304">
        <f t="shared" ca="1" si="28"/>
        <v>41.908366847849429</v>
      </c>
    </row>
    <row r="27" spans="1:34" x14ac:dyDescent="0.2">
      <c r="A27" s="347">
        <f t="shared" ca="1" si="6"/>
        <v>0.01</v>
      </c>
      <c r="B27" s="304">
        <f t="shared" ca="1" si="7"/>
        <v>4.8299999999999947</v>
      </c>
      <c r="D27" s="306">
        <f t="shared" ca="1" si="8"/>
        <v>10.641426143307289</v>
      </c>
      <c r="E27" s="307">
        <f t="shared" ca="1" si="9"/>
        <v>30.386037191906041</v>
      </c>
      <c r="F27" s="304">
        <f t="shared" ca="1" si="10"/>
        <v>32.195515317996716</v>
      </c>
      <c r="G27" s="306">
        <f t="shared" ca="1" si="11"/>
        <v>41.051206754254075</v>
      </c>
      <c r="H27" s="307">
        <f t="shared" ca="1" si="12"/>
        <v>154.96531079145825</v>
      </c>
      <c r="I27" s="304">
        <f t="shared" ca="1" si="13"/>
        <v>160.3104772766701</v>
      </c>
      <c r="J27" s="306">
        <f t="shared" ca="1" si="14"/>
        <v>139.60157673603783</v>
      </c>
      <c r="K27" s="307">
        <f t="shared" ca="1" si="15"/>
        <v>594.92298731761082</v>
      </c>
      <c r="L27" s="304">
        <f t="shared" ca="1" si="0"/>
        <v>611.08261394519968</v>
      </c>
      <c r="M27" s="306">
        <f t="shared" ca="1" si="16"/>
        <v>1.3118386345583197</v>
      </c>
      <c r="N27" s="304">
        <f t="shared" ca="1" si="17"/>
        <v>75.162817162396465</v>
      </c>
      <c r="P27" s="310">
        <f t="shared" ca="1" si="18"/>
        <v>3</v>
      </c>
      <c r="Q27" s="304">
        <f t="shared" ca="1" si="19"/>
        <v>194.05172413793144</v>
      </c>
      <c r="R27" s="306">
        <f t="shared" ca="1" si="20"/>
        <v>0.10299291171600404</v>
      </c>
      <c r="S27" s="307">
        <f t="shared" ca="1" si="21"/>
        <v>3.2167806248729032</v>
      </c>
      <c r="T27" s="304">
        <f t="shared" ca="1" si="1"/>
        <v>31.556617930003181</v>
      </c>
      <c r="U27" s="311">
        <f t="shared" ca="1" si="2"/>
        <v>0</v>
      </c>
      <c r="V27" s="306">
        <f t="shared" ca="1" si="3"/>
        <v>1.1542271537103725</v>
      </c>
      <c r="W27" s="304">
        <f t="shared" ca="1" si="4"/>
        <v>60.528270189780272</v>
      </c>
      <c r="Y27" s="314" t="str">
        <f t="shared" ca="1" si="22"/>
        <v/>
      </c>
      <c r="Z27" s="315" t="str">
        <f t="shared" ca="1" si="23"/>
        <v/>
      </c>
      <c r="AA27" s="316" t="str">
        <f t="shared" ca="1" si="24"/>
        <v/>
      </c>
      <c r="AC27" s="310" t="e">
        <f t="shared" ca="1" si="25"/>
        <v>#N/A</v>
      </c>
      <c r="AD27" s="323" t="e">
        <f t="shared" ca="1" si="26"/>
        <v>#N/A</v>
      </c>
      <c r="AE27" s="324">
        <f t="shared" ca="1" si="5"/>
        <v>594.92298731761082</v>
      </c>
      <c r="AG27" s="306">
        <f t="shared" ca="1" si="27"/>
        <v>32.097478603438475</v>
      </c>
      <c r="AH27" s="304">
        <f t="shared" ca="1" si="28"/>
        <v>41.580781092910669</v>
      </c>
    </row>
    <row r="28" spans="1:34" x14ac:dyDescent="0.2">
      <c r="A28" s="347">
        <f t="shared" ca="1" si="6"/>
        <v>0.01</v>
      </c>
      <c r="B28" s="304">
        <f t="shared" ca="1" si="7"/>
        <v>4.8399999999999945</v>
      </c>
      <c r="D28" s="306">
        <f t="shared" ca="1" si="8"/>
        <v>10.563931052019916</v>
      </c>
      <c r="E28" s="307">
        <f t="shared" ca="1" si="9"/>
        <v>30.068069077376343</v>
      </c>
      <c r="F28" s="304">
        <f t="shared" ca="1" si="10"/>
        <v>31.869819850662886</v>
      </c>
      <c r="G28" s="306">
        <f t="shared" ca="1" si="11"/>
        <v>41.156846064774271</v>
      </c>
      <c r="H28" s="307">
        <f t="shared" ca="1" si="12"/>
        <v>155.26599148223201</v>
      </c>
      <c r="I28" s="304">
        <f t="shared" ca="1" si="13"/>
        <v>160.62818584843717</v>
      </c>
      <c r="J28" s="306">
        <f t="shared" ca="1" si="14"/>
        <v>140.01261700013296</v>
      </c>
      <c r="K28" s="307">
        <f t="shared" ca="1" si="15"/>
        <v>596.47414382897932</v>
      </c>
      <c r="L28" s="304">
        <f t="shared" ca="1" si="0"/>
        <v>612.68665496788799</v>
      </c>
      <c r="M28" s="306">
        <f t="shared" ca="1" si="16"/>
        <v>1.3116822437314224</v>
      </c>
      <c r="N28" s="304">
        <f t="shared" ca="1" si="17"/>
        <v>75.15385662806068</v>
      </c>
      <c r="P28" s="310">
        <f t="shared" ca="1" si="18"/>
        <v>3</v>
      </c>
      <c r="Q28" s="304">
        <f t="shared" ca="1" si="19"/>
        <v>193.18965517241423</v>
      </c>
      <c r="R28" s="306">
        <f t="shared" ca="1" si="20"/>
        <v>0.10253536879412044</v>
      </c>
      <c r="S28" s="307">
        <f t="shared" ca="1" si="21"/>
        <v>3.2157552711849622</v>
      </c>
      <c r="T28" s="304">
        <f t="shared" ca="1" si="1"/>
        <v>31.546559210324482</v>
      </c>
      <c r="U28" s="311">
        <f t="shared" ca="1" si="2"/>
        <v>0</v>
      </c>
      <c r="V28" s="306">
        <f t="shared" ca="1" si="3"/>
        <v>1.1540479699498061</v>
      </c>
      <c r="W28" s="304">
        <f t="shared" ca="1" si="4"/>
        <v>60.75898798332625</v>
      </c>
      <c r="Y28" s="314" t="str">
        <f t="shared" ca="1" si="22"/>
        <v/>
      </c>
      <c r="Z28" s="315" t="str">
        <f t="shared" ca="1" si="23"/>
        <v/>
      </c>
      <c r="AA28" s="316" t="str">
        <f t="shared" ca="1" si="24"/>
        <v/>
      </c>
      <c r="AC28" s="310" t="e">
        <f t="shared" ca="1" si="25"/>
        <v>#N/A</v>
      </c>
      <c r="AD28" s="323" t="e">
        <f t="shared" ca="1" si="26"/>
        <v>#N/A</v>
      </c>
      <c r="AE28" s="324">
        <f t="shared" ca="1" si="5"/>
        <v>596.47414382897932</v>
      </c>
      <c r="AG28" s="306">
        <f t="shared" ca="1" si="27"/>
        <v>31.770660743769245</v>
      </c>
      <c r="AH28" s="304">
        <f t="shared" ca="1" si="28"/>
        <v>41.253569937786352</v>
      </c>
    </row>
    <row r="29" spans="1:34" x14ac:dyDescent="0.2">
      <c r="A29" s="347">
        <f t="shared" ca="1" si="6"/>
        <v>0.01</v>
      </c>
      <c r="B29" s="304">
        <f t="shared" ca="1" si="7"/>
        <v>4.8499999999999943</v>
      </c>
      <c r="D29" s="306">
        <f t="shared" ca="1" si="8"/>
        <v>10.486425350102337</v>
      </c>
      <c r="E29" s="307">
        <f t="shared" ca="1" si="9"/>
        <v>29.750495634810029</v>
      </c>
      <c r="F29" s="304">
        <f t="shared" ca="1" si="10"/>
        <v>31.544525787212581</v>
      </c>
      <c r="G29" s="306">
        <f t="shared" ca="1" si="11"/>
        <v>41.261710318275291</v>
      </c>
      <c r="H29" s="307">
        <f t="shared" ca="1" si="12"/>
        <v>155.5634964385801</v>
      </c>
      <c r="I29" s="304">
        <f t="shared" ca="1" si="13"/>
        <v>160.9426300350078</v>
      </c>
      <c r="J29" s="306">
        <f t="shared" ca="1" si="14"/>
        <v>140.42470978204821</v>
      </c>
      <c r="K29" s="307">
        <f t="shared" ca="1" si="15"/>
        <v>598.02829126858342</v>
      </c>
      <c r="L29" s="304">
        <f t="shared" ca="1" si="0"/>
        <v>614.29385173139576</v>
      </c>
      <c r="M29" s="306">
        <f t="shared" ca="1" si="16"/>
        <v>1.3115260663103439</v>
      </c>
      <c r="N29" s="304">
        <f t="shared" ca="1" si="17"/>
        <v>75.144908320977649</v>
      </c>
      <c r="P29" s="310">
        <f t="shared" ca="1" si="18"/>
        <v>3</v>
      </c>
      <c r="Q29" s="304">
        <f t="shared" ca="1" si="19"/>
        <v>192.327586206897</v>
      </c>
      <c r="R29" s="306">
        <f t="shared" ca="1" si="20"/>
        <v>0.10207782587223681</v>
      </c>
      <c r="S29" s="307">
        <f t="shared" ca="1" si="21"/>
        <v>3.2147344929262398</v>
      </c>
      <c r="T29" s="304">
        <f t="shared" ca="1" si="1"/>
        <v>31.536545375606416</v>
      </c>
      <c r="U29" s="311">
        <f t="shared" ca="1" si="2"/>
        <v>0</v>
      </c>
      <c r="V29" s="306">
        <f t="shared" ca="1" si="3"/>
        <v>1.1538684677538233</v>
      </c>
      <c r="W29" s="304">
        <f t="shared" ca="1" si="4"/>
        <v>60.987615665933795</v>
      </c>
      <c r="Y29" s="314" t="str">
        <f t="shared" ca="1" si="22"/>
        <v/>
      </c>
      <c r="Z29" s="315" t="str">
        <f t="shared" ca="1" si="23"/>
        <v/>
      </c>
      <c r="AA29" s="316" t="str">
        <f t="shared" ca="1" si="24"/>
        <v/>
      </c>
      <c r="AC29" s="310" t="e">
        <f t="shared" ca="1" si="25"/>
        <v>#N/A</v>
      </c>
      <c r="AD29" s="323" t="e">
        <f t="shared" ca="1" si="26"/>
        <v>#N/A</v>
      </c>
      <c r="AE29" s="324">
        <f t="shared" ca="1" si="5"/>
        <v>598.02829126858342</v>
      </c>
      <c r="AG29" s="306">
        <f t="shared" ca="1" si="27"/>
        <v>31.444222376365996</v>
      </c>
      <c r="AH29" s="304">
        <f t="shared" ca="1" si="28"/>
        <v>40.926738588544929</v>
      </c>
    </row>
    <row r="30" spans="1:34" x14ac:dyDescent="0.2">
      <c r="A30" s="347">
        <f t="shared" ca="1" si="6"/>
        <v>0.01</v>
      </c>
      <c r="B30" s="304">
        <f t="shared" ca="1" si="7"/>
        <v>4.8599999999999941</v>
      </c>
      <c r="D30" s="306">
        <f t="shared" ca="1" si="8"/>
        <v>10.408910893123688</v>
      </c>
      <c r="E30" s="307">
        <f t="shared" ca="1" si="9"/>
        <v>29.43332171792602</v>
      </c>
      <c r="F30" s="304">
        <f t="shared" ca="1" si="10"/>
        <v>31.219638904572943</v>
      </c>
      <c r="G30" s="306">
        <f t="shared" ca="1" si="11"/>
        <v>41.365799427206525</v>
      </c>
      <c r="H30" s="307">
        <f t="shared" ca="1" si="12"/>
        <v>155.85782965575936</v>
      </c>
      <c r="I30" s="304">
        <f t="shared" ca="1" si="13"/>
        <v>161.25381368282606</v>
      </c>
      <c r="J30" s="306">
        <f t="shared" ca="1" si="14"/>
        <v>140.83784733077562</v>
      </c>
      <c r="K30" s="307">
        <f t="shared" ca="1" si="15"/>
        <v>599.58539789905512</v>
      </c>
      <c r="L30" s="304">
        <f t="shared" ca="1" si="0"/>
        <v>615.90417161644154</v>
      </c>
      <c r="M30" s="306">
        <f t="shared" ca="1" si="16"/>
        <v>1.3113700984385239</v>
      </c>
      <c r="N30" s="304">
        <f t="shared" ca="1" si="17"/>
        <v>75.135972020182734</v>
      </c>
      <c r="P30" s="310">
        <f t="shared" ca="1" si="18"/>
        <v>3</v>
      </c>
      <c r="Q30" s="304">
        <f t="shared" ca="1" si="19"/>
        <v>191.46551724137979</v>
      </c>
      <c r="R30" s="306">
        <f t="shared" ca="1" si="20"/>
        <v>0.10162028295035321</v>
      </c>
      <c r="S30" s="307">
        <f t="shared" ca="1" si="21"/>
        <v>3.2137182900967365</v>
      </c>
      <c r="T30" s="304">
        <f t="shared" ca="1" si="1"/>
        <v>31.526576425848987</v>
      </c>
      <c r="U30" s="311">
        <f t="shared" ca="1" si="2"/>
        <v>0</v>
      </c>
      <c r="V30" s="306">
        <f t="shared" ca="1" si="3"/>
        <v>1.153688650937484</v>
      </c>
      <c r="W30" s="304">
        <f t="shared" ca="1" si="4"/>
        <v>61.214142597374213</v>
      </c>
      <c r="Y30" s="314" t="str">
        <f t="shared" ca="1" si="22"/>
        <v/>
      </c>
      <c r="Z30" s="315" t="str">
        <f t="shared" ca="1" si="23"/>
        <v/>
      </c>
      <c r="AA30" s="316" t="str">
        <f t="shared" ca="1" si="24"/>
        <v/>
      </c>
      <c r="AC30" s="310" t="e">
        <f t="shared" ca="1" si="25"/>
        <v>#N/A</v>
      </c>
      <c r="AD30" s="323" t="e">
        <f t="shared" ca="1" si="26"/>
        <v>#N/A</v>
      </c>
      <c r="AE30" s="324">
        <f t="shared" ca="1" si="5"/>
        <v>599.58539789905512</v>
      </c>
      <c r="AG30" s="306">
        <f t="shared" ca="1" si="27"/>
        <v>31.118168648999948</v>
      </c>
      <c r="AH30" s="304">
        <f t="shared" ca="1" si="28"/>
        <v>40.600292184141153</v>
      </c>
    </row>
    <row r="31" spans="1:34" x14ac:dyDescent="0.2">
      <c r="A31" s="347">
        <f t="shared" ca="1" si="6"/>
        <v>0.01</v>
      </c>
      <c r="B31" s="304">
        <f t="shared" ca="1" si="7"/>
        <v>4.8699999999999939</v>
      </c>
      <c r="D31" s="306">
        <f t="shared" ca="1" si="8"/>
        <v>10.3313895156596</v>
      </c>
      <c r="E31" s="307">
        <f t="shared" ca="1" si="9"/>
        <v>29.116552116382294</v>
      </c>
      <c r="F31" s="304">
        <f t="shared" ca="1" si="10"/>
        <v>30.895164936771053</v>
      </c>
      <c r="G31" s="306">
        <f t="shared" ca="1" si="11"/>
        <v>41.469113322363121</v>
      </c>
      <c r="H31" s="307">
        <f t="shared" ca="1" si="12"/>
        <v>156.14899517692319</v>
      </c>
      <c r="I31" s="304">
        <f t="shared" ca="1" si="13"/>
        <v>161.56174068914268</v>
      </c>
      <c r="J31" s="306">
        <f t="shared" ca="1" si="14"/>
        <v>141.25202189452347</v>
      </c>
      <c r="K31" s="307">
        <f t="shared" ca="1" si="15"/>
        <v>601.14543202321852</v>
      </c>
      <c r="L31" s="304">
        <f t="shared" ca="1" si="0"/>
        <v>617.51758204254634</v>
      </c>
      <c r="M31" s="306">
        <f t="shared" ca="1" si="16"/>
        <v>1.3112143362958553</v>
      </c>
      <c r="N31" s="304">
        <f t="shared" ca="1" si="17"/>
        <v>75.127047506799897</v>
      </c>
      <c r="P31" s="310">
        <f t="shared" ca="1" si="18"/>
        <v>3</v>
      </c>
      <c r="Q31" s="304">
        <f t="shared" ca="1" si="19"/>
        <v>190.60344827586255</v>
      </c>
      <c r="R31" s="306">
        <f t="shared" ca="1" si="20"/>
        <v>0.10116274002846957</v>
      </c>
      <c r="S31" s="307">
        <f t="shared" ca="1" si="21"/>
        <v>3.2127066626964518</v>
      </c>
      <c r="T31" s="304">
        <f t="shared" ca="1" si="1"/>
        <v>31.516652361052195</v>
      </c>
      <c r="U31" s="311">
        <f t="shared" ca="1" si="2"/>
        <v>0</v>
      </c>
      <c r="V31" s="306">
        <f t="shared" ca="1" si="3"/>
        <v>1.1535085233092186</v>
      </c>
      <c r="W31" s="304">
        <f t="shared" ca="1" si="4"/>
        <v>61.438558362139489</v>
      </c>
      <c r="Y31" s="314" t="str">
        <f t="shared" ca="1" si="22"/>
        <v/>
      </c>
      <c r="Z31" s="315" t="str">
        <f t="shared" ca="1" si="23"/>
        <v/>
      </c>
      <c r="AA31" s="316" t="str">
        <f t="shared" ca="1" si="24"/>
        <v/>
      </c>
      <c r="AC31" s="310" t="e">
        <f t="shared" ca="1" si="25"/>
        <v>#N/A</v>
      </c>
      <c r="AD31" s="323" t="e">
        <f t="shared" ca="1" si="26"/>
        <v>#N/A</v>
      </c>
      <c r="AE31" s="324">
        <f t="shared" ca="1" si="5"/>
        <v>601.14543202321852</v>
      </c>
      <c r="AG31" s="306">
        <f t="shared" ca="1" si="27"/>
        <v>30.792504642363689</v>
      </c>
      <c r="AH31" s="304">
        <f t="shared" ca="1" si="28"/>
        <v>40.274235796520188</v>
      </c>
    </row>
    <row r="32" spans="1:34" x14ac:dyDescent="0.2">
      <c r="A32" s="347">
        <f t="shared" ca="1" si="6"/>
        <v>0.01</v>
      </c>
      <c r="B32" s="304">
        <f t="shared" ca="1" si="7"/>
        <v>4.8799999999999937</v>
      </c>
      <c r="D32" s="306">
        <f t="shared" ca="1" si="8"/>
        <v>10.253863031361115</v>
      </c>
      <c r="E32" s="307">
        <f t="shared" ca="1" si="9"/>
        <v>28.800191555877653</v>
      </c>
      <c r="F32" s="304">
        <f t="shared" ca="1" si="10"/>
        <v>30.571109576218536</v>
      </c>
      <c r="G32" s="306">
        <f t="shared" ca="1" si="11"/>
        <v>41.571651952676731</v>
      </c>
      <c r="H32" s="307">
        <f t="shared" ca="1" si="12"/>
        <v>156.43699709248196</v>
      </c>
      <c r="I32" s="304">
        <f t="shared" ca="1" si="13"/>
        <v>161.86641500134516</v>
      </c>
      <c r="J32" s="306">
        <f t="shared" ca="1" si="14"/>
        <v>141.66722572089867</v>
      </c>
      <c r="K32" s="307">
        <f t="shared" ca="1" si="15"/>
        <v>602.7083619845655</v>
      </c>
      <c r="L32" s="304">
        <f t="shared" ca="1" si="0"/>
        <v>619.13405046853472</v>
      </c>
      <c r="M32" s="306">
        <f t="shared" ca="1" si="16"/>
        <v>1.3110587760979915</v>
      </c>
      <c r="N32" s="304">
        <f t="shared" ca="1" si="17"/>
        <v>75.118134564002091</v>
      </c>
      <c r="P32" s="310">
        <f t="shared" ca="1" si="18"/>
        <v>3</v>
      </c>
      <c r="Q32" s="304">
        <f t="shared" ca="1" si="19"/>
        <v>189.74137931034534</v>
      </c>
      <c r="R32" s="306">
        <f t="shared" ca="1" si="20"/>
        <v>0.10070519710658597</v>
      </c>
      <c r="S32" s="307">
        <f t="shared" ca="1" si="21"/>
        <v>3.2116996107253861</v>
      </c>
      <c r="T32" s="304">
        <f t="shared" ca="1" si="1"/>
        <v>31.50677318121604</v>
      </c>
      <c r="U32" s="311">
        <f t="shared" ca="1" si="2"/>
        <v>0</v>
      </c>
      <c r="V32" s="306">
        <f t="shared" ca="1" si="3"/>
        <v>1.1533280886707682</v>
      </c>
      <c r="W32" s="304">
        <f t="shared" ca="1" si="4"/>
        <v>61.660852768495843</v>
      </c>
      <c r="Y32" s="314" t="str">
        <f t="shared" ca="1" si="22"/>
        <v/>
      </c>
      <c r="Z32" s="315" t="str">
        <f t="shared" ca="1" si="23"/>
        <v/>
      </c>
      <c r="AA32" s="316" t="str">
        <f t="shared" ca="1" si="24"/>
        <v/>
      </c>
      <c r="AC32" s="310" t="e">
        <f t="shared" ca="1" si="25"/>
        <v>#N/A</v>
      </c>
      <c r="AD32" s="323" t="e">
        <f t="shared" ca="1" si="26"/>
        <v>#N/A</v>
      </c>
      <c r="AE32" s="324">
        <f t="shared" ca="1" si="5"/>
        <v>602.7083619845655</v>
      </c>
      <c r="AG32" s="306">
        <f t="shared" ca="1" si="27"/>
        <v>30.467235370183783</v>
      </c>
      <c r="AH32" s="304">
        <f t="shared" ca="1" si="28"/>
        <v>39.948574430728819</v>
      </c>
    </row>
    <row r="33" spans="1:34" x14ac:dyDescent="0.2">
      <c r="A33" s="347">
        <f t="shared" ca="1" si="6"/>
        <v>0.01</v>
      </c>
      <c r="B33" s="304">
        <f t="shared" ca="1" si="7"/>
        <v>4.8899999999999935</v>
      </c>
      <c r="D33" s="306">
        <f t="shared" ca="1" si="8"/>
        <v>10.176333233024062</v>
      </c>
      <c r="E33" s="307">
        <f t="shared" ca="1" si="9"/>
        <v>28.484244698260298</v>
      </c>
      <c r="F33" s="304">
        <f t="shared" ca="1" si="10"/>
        <v>30.247478475071603</v>
      </c>
      <c r="G33" s="306">
        <f t="shared" ca="1" si="11"/>
        <v>41.673415285006975</v>
      </c>
      <c r="H33" s="307">
        <f t="shared" ca="1" si="12"/>
        <v>156.72183953946455</v>
      </c>
      <c r="I33" s="304">
        <f t="shared" ca="1" si="13"/>
        <v>162.16784061628965</v>
      </c>
      <c r="J33" s="306">
        <f t="shared" ca="1" si="14"/>
        <v>142.0834510570871</v>
      </c>
      <c r="K33" s="307">
        <f t="shared" ca="1" si="15"/>
        <v>604.27415616772521</v>
      </c>
      <c r="L33" s="304">
        <f t="shared" ca="1" si="0"/>
        <v>620.75354439302885</v>
      </c>
      <c r="M33" s="306">
        <f t="shared" ca="1" si="16"/>
        <v>1.3109034140956717</v>
      </c>
      <c r="N33" s="304">
        <f t="shared" ca="1" si="17"/>
        <v>75.109232976972464</v>
      </c>
      <c r="P33" s="310">
        <f t="shared" ca="1" si="18"/>
        <v>3</v>
      </c>
      <c r="Q33" s="304">
        <f t="shared" ca="1" si="19"/>
        <v>188.8793103448281</v>
      </c>
      <c r="R33" s="306">
        <f t="shared" ca="1" si="20"/>
        <v>0.10024765418470236</v>
      </c>
      <c r="S33" s="307">
        <f t="shared" ca="1" si="21"/>
        <v>3.2106971341835391</v>
      </c>
      <c r="T33" s="304">
        <f t="shared" ca="1" si="1"/>
        <v>31.496938886340519</v>
      </c>
      <c r="U33" s="311">
        <f t="shared" ca="1" si="2"/>
        <v>0</v>
      </c>
      <c r="V33" s="306">
        <f t="shared" ca="1" si="3"/>
        <v>1.1531473508171237</v>
      </c>
      <c r="W33" s="304">
        <f t="shared" ca="1" si="4"/>
        <v>61.881015847520914</v>
      </c>
      <c r="Y33" s="314" t="str">
        <f t="shared" ca="1" si="22"/>
        <v/>
      </c>
      <c r="Z33" s="315" t="str">
        <f t="shared" ca="1" si="23"/>
        <v/>
      </c>
      <c r="AA33" s="316" t="str">
        <f t="shared" ca="1" si="24"/>
        <v/>
      </c>
      <c r="AC33" s="310" t="e">
        <f t="shared" ca="1" si="25"/>
        <v>#N/A</v>
      </c>
      <c r="AD33" s="323" t="e">
        <f t="shared" ca="1" si="26"/>
        <v>#N/A</v>
      </c>
      <c r="AE33" s="324">
        <f t="shared" ca="1" si="5"/>
        <v>604.27415616772521</v>
      </c>
      <c r="AG33" s="306">
        <f t="shared" ca="1" si="27"/>
        <v>30.142365779340196</v>
      </c>
      <c r="AH33" s="304">
        <f t="shared" ca="1" si="28"/>
        <v>39.623313025033468</v>
      </c>
    </row>
    <row r="34" spans="1:34" x14ac:dyDescent="0.2">
      <c r="A34" s="347">
        <f t="shared" ca="1" si="6"/>
        <v>0.01</v>
      </c>
      <c r="B34" s="304">
        <f t="shared" ca="1" si="7"/>
        <v>4.8999999999999932</v>
      </c>
      <c r="D34" s="306">
        <f t="shared" ca="1" si="8"/>
        <v>10.098801892658718</v>
      </c>
      <c r="E34" s="307">
        <f t="shared" ca="1" si="9"/>
        <v>28.168716141643323</v>
      </c>
      <c r="F34" s="304">
        <f t="shared" ca="1" si="10"/>
        <v>29.92427724667121</v>
      </c>
      <c r="G34" s="306">
        <f t="shared" ca="1" si="11"/>
        <v>41.77440330393356</v>
      </c>
      <c r="H34" s="307">
        <f t="shared" ca="1" si="12"/>
        <v>157.003526700881</v>
      </c>
      <c r="I34" s="304">
        <f t="shared" ca="1" si="13"/>
        <v>162.46602157963352</v>
      </c>
      <c r="J34" s="306">
        <f t="shared" ca="1" si="14"/>
        <v>142.5006901500318</v>
      </c>
      <c r="K34" s="307">
        <f t="shared" ca="1" si="15"/>
        <v>605.84278299892696</v>
      </c>
      <c r="L34" s="304">
        <f t="shared" ca="1" si="0"/>
        <v>622.376031354936</v>
      </c>
      <c r="M34" s="306">
        <f t="shared" ca="1" si="16"/>
        <v>1.3107482465740568</v>
      </c>
      <c r="N34" s="304">
        <f t="shared" ca="1" si="17"/>
        <v>75.100342532866421</v>
      </c>
      <c r="P34" s="310">
        <f t="shared" ca="1" si="18"/>
        <v>3</v>
      </c>
      <c r="Q34" s="304">
        <f t="shared" ca="1" si="19"/>
        <v>188.01724137931089</v>
      </c>
      <c r="R34" s="306">
        <f t="shared" ca="1" si="20"/>
        <v>9.979011126281874E-2</v>
      </c>
      <c r="S34" s="307">
        <f t="shared" ca="1" si="21"/>
        <v>3.2096992330709111</v>
      </c>
      <c r="T34" s="304">
        <f t="shared" ca="1" si="1"/>
        <v>31.487149476425639</v>
      </c>
      <c r="U34" s="311">
        <f t="shared" ca="1" si="2"/>
        <v>0</v>
      </c>
      <c r="V34" s="306">
        <f t="shared" ca="1" si="3"/>
        <v>1.1529663135364685</v>
      </c>
      <c r="W34" s="304">
        <f t="shared" ca="1" si="4"/>
        <v>62.099037852124667</v>
      </c>
      <c r="Y34" s="314" t="str">
        <f t="shared" ca="1" si="22"/>
        <v/>
      </c>
      <c r="Z34" s="315" t="str">
        <f t="shared" ca="1" si="23"/>
        <v/>
      </c>
      <c r="AA34" s="316" t="str">
        <f t="shared" ca="1" si="24"/>
        <v/>
      </c>
      <c r="AC34" s="310" t="e">
        <f t="shared" ca="1" si="25"/>
        <v>#N/A</v>
      </c>
      <c r="AD34" s="323" t="e">
        <f t="shared" ca="1" si="26"/>
        <v>#N/A</v>
      </c>
      <c r="AE34" s="324">
        <f t="shared" ca="1" si="5"/>
        <v>605.84278299892696</v>
      </c>
      <c r="AG34" s="306">
        <f t="shared" ca="1" si="27"/>
        <v>29.817900749992521</v>
      </c>
      <c r="AH34" s="304">
        <f t="shared" ca="1" si="28"/>
        <v>39.298456451045077</v>
      </c>
    </row>
    <row r="35" spans="1:34" x14ac:dyDescent="0.2">
      <c r="A35" s="347">
        <f t="shared" ca="1" si="6"/>
        <v>0.01</v>
      </c>
      <c r="B35" s="304">
        <f t="shared" ca="1" si="7"/>
        <v>4.909999999999993</v>
      </c>
      <c r="D35" s="306">
        <f t="shared" ca="1" si="8"/>
        <v>10.021270761559878</v>
      </c>
      <c r="E35" s="307">
        <f t="shared" ca="1" si="9"/>
        <v>27.853610420526856</v>
      </c>
      <c r="F35" s="304">
        <f t="shared" ca="1" si="10"/>
        <v>29.601511467068317</v>
      </c>
      <c r="G35" s="306">
        <f t="shared" ca="1" si="11"/>
        <v>41.874616011549158</v>
      </c>
      <c r="H35" s="307">
        <f t="shared" ca="1" si="12"/>
        <v>157.28206280508627</v>
      </c>
      <c r="I35" s="304">
        <f t="shared" ca="1" si="13"/>
        <v>162.7609619851695</v>
      </c>
      <c r="J35" s="306">
        <f t="shared" ca="1" si="14"/>
        <v>142.91893524660921</v>
      </c>
      <c r="K35" s="307">
        <f t="shared" ca="1" si="15"/>
        <v>607.41421094645682</v>
      </c>
      <c r="L35" s="304">
        <f t="shared" ca="1" si="0"/>
        <v>624.00147893392943</v>
      </c>
      <c r="M35" s="306">
        <f t="shared" ca="1" si="16"/>
        <v>1.310593269852077</v>
      </c>
      <c r="N35" s="304">
        <f t="shared" ca="1" si="17"/>
        <v>75.091463020774214</v>
      </c>
      <c r="P35" s="310">
        <f t="shared" ca="1" si="18"/>
        <v>3</v>
      </c>
      <c r="Q35" s="304">
        <f t="shared" ca="1" si="19"/>
        <v>187.15517241379365</v>
      </c>
      <c r="R35" s="306">
        <f t="shared" ca="1" si="20"/>
        <v>9.9332568340935123E-2</v>
      </c>
      <c r="S35" s="307">
        <f t="shared" ca="1" si="21"/>
        <v>3.2087059073875017</v>
      </c>
      <c r="T35" s="304">
        <f t="shared" ca="1" si="1"/>
        <v>31.477404951471392</v>
      </c>
      <c r="U35" s="311">
        <f t="shared" ca="1" si="2"/>
        <v>0</v>
      </c>
      <c r="V35" s="306">
        <f t="shared" ca="1" si="3"/>
        <v>1.1527849806101187</v>
      </c>
      <c r="W35" s="304">
        <f t="shared" ca="1" si="4"/>
        <v>62.314909256054548</v>
      </c>
      <c r="Y35" s="314" t="str">
        <f t="shared" ca="1" si="22"/>
        <v/>
      </c>
      <c r="Z35" s="315" t="str">
        <f t="shared" ca="1" si="23"/>
        <v/>
      </c>
      <c r="AA35" s="316" t="str">
        <f t="shared" ca="1" si="24"/>
        <v/>
      </c>
      <c r="AC35" s="310" t="e">
        <f t="shared" ca="1" si="25"/>
        <v>#N/A</v>
      </c>
      <c r="AD35" s="323" t="e">
        <f t="shared" ca="1" si="26"/>
        <v>#N/A</v>
      </c>
      <c r="AE35" s="324">
        <f t="shared" ca="1" si="5"/>
        <v>607.41421094645682</v>
      </c>
      <c r="AG35" s="306">
        <f t="shared" ca="1" si="27"/>
        <v>29.493845095712807</v>
      </c>
      <c r="AH35" s="304">
        <f t="shared" ca="1" si="28"/>
        <v>38.974009513850561</v>
      </c>
    </row>
    <row r="36" spans="1:34" x14ac:dyDescent="0.2">
      <c r="A36" s="347">
        <f t="shared" ca="1" si="6"/>
        <v>0.01</v>
      </c>
      <c r="B36" s="304">
        <f t="shared" ca="1" si="7"/>
        <v>4.9199999999999928</v>
      </c>
      <c r="D36" s="306">
        <f t="shared" ca="1" si="8"/>
        <v>9.9437415703774263</v>
      </c>
      <c r="E36" s="307">
        <f t="shared" ca="1" si="9"/>
        <v>27.538932005926931</v>
      </c>
      <c r="F36" s="304">
        <f t="shared" ca="1" si="10"/>
        <v>29.279186676639753</v>
      </c>
      <c r="G36" s="306">
        <f t="shared" ca="1" si="11"/>
        <v>41.974053427252933</v>
      </c>
      <c r="H36" s="307">
        <f t="shared" ca="1" si="12"/>
        <v>157.55745212514555</v>
      </c>
      <c r="I36" s="304">
        <f t="shared" ca="1" si="13"/>
        <v>163.0526659741613</v>
      </c>
      <c r="J36" s="306">
        <f t="shared" ca="1" si="14"/>
        <v>143.33817859380321</v>
      </c>
      <c r="K36" s="307">
        <f t="shared" ca="1" si="15"/>
        <v>608.988408521108</v>
      </c>
      <c r="L36" s="304">
        <f t="shared" ca="1" si="0"/>
        <v>625.62985475092296</v>
      </c>
      <c r="M36" s="306">
        <f t="shared" ca="1" si="16"/>
        <v>1.3104384802817941</v>
      </c>
      <c r="N36" s="304">
        <f t="shared" ca="1" si="17"/>
        <v>75.082594231684354</v>
      </c>
      <c r="P36" s="310">
        <f t="shared" ca="1" si="18"/>
        <v>3</v>
      </c>
      <c r="Q36" s="304">
        <f t="shared" ca="1" si="19"/>
        <v>186.29310344827644</v>
      </c>
      <c r="R36" s="306">
        <f t="shared" ca="1" si="20"/>
        <v>9.8875025419051507E-2</v>
      </c>
      <c r="S36" s="307">
        <f t="shared" ca="1" si="21"/>
        <v>3.2077171571333114</v>
      </c>
      <c r="T36" s="304">
        <f t="shared" ca="1" si="1"/>
        <v>31.467705311477786</v>
      </c>
      <c r="U36" s="311">
        <f t="shared" ca="1" si="2"/>
        <v>0</v>
      </c>
      <c r="V36" s="306">
        <f t="shared" ca="1" si="3"/>
        <v>1.152603355812466</v>
      </c>
      <c r="W36" s="304">
        <f t="shared" ca="1" si="4"/>
        <v>62.528620752885189</v>
      </c>
      <c r="Y36" s="314" t="str">
        <f t="shared" ca="1" si="22"/>
        <v/>
      </c>
      <c r="Z36" s="315" t="str">
        <f t="shared" ca="1" si="23"/>
        <v/>
      </c>
      <c r="AA36" s="316" t="str">
        <f t="shared" ca="1" si="24"/>
        <v/>
      </c>
      <c r="AC36" s="310" t="e">
        <f t="shared" ca="1" si="25"/>
        <v>#N/A</v>
      </c>
      <c r="AD36" s="323" t="e">
        <f t="shared" ca="1" si="26"/>
        <v>#N/A</v>
      </c>
      <c r="AE36" s="324">
        <f t="shared" ca="1" si="5"/>
        <v>608.988408521108</v>
      </c>
      <c r="AG36" s="306">
        <f t="shared" ca="1" si="27"/>
        <v>29.170203563625055</v>
      </c>
      <c r="AH36" s="304">
        <f t="shared" ca="1" si="28"/>
        <v>38.649976952151022</v>
      </c>
    </row>
    <row r="37" spans="1:34" x14ac:dyDescent="0.2">
      <c r="A37" s="347">
        <f t="shared" ca="1" si="6"/>
        <v>0.01</v>
      </c>
      <c r="B37" s="304">
        <f t="shared" ca="1" si="7"/>
        <v>4.9299999999999926</v>
      </c>
      <c r="D37" s="306">
        <f t="shared" ca="1" si="8"/>
        <v>9.8662160291872301</v>
      </c>
      <c r="E37" s="307">
        <f t="shared" ca="1" si="9"/>
        <v>27.22468530551081</v>
      </c>
      <c r="F37" s="304">
        <f t="shared" ca="1" si="10"/>
        <v>28.957308381800392</v>
      </c>
      <c r="G37" s="306">
        <f t="shared" ca="1" si="11"/>
        <v>42.072715587544806</v>
      </c>
      <c r="H37" s="307">
        <f t="shared" ca="1" si="12"/>
        <v>157.82969897820064</v>
      </c>
      <c r="I37" s="304">
        <f t="shared" ca="1" si="13"/>
        <v>163.3411377346805</v>
      </c>
      <c r="J37" s="306">
        <f t="shared" ca="1" si="14"/>
        <v>143.7584124388772</v>
      </c>
      <c r="K37" s="307">
        <f t="shared" ca="1" si="15"/>
        <v>610.56534427662473</v>
      </c>
      <c r="L37" s="304">
        <f t="shared" ca="1" si="0"/>
        <v>627.26112646853824</v>
      </c>
      <c r="M37" s="306">
        <f t="shared" ca="1" si="16"/>
        <v>1.3102838742477738</v>
      </c>
      <c r="N37" s="304">
        <f t="shared" ca="1" si="17"/>
        <v>75.073735958447728</v>
      </c>
      <c r="P37" s="310">
        <f t="shared" ca="1" si="18"/>
        <v>3</v>
      </c>
      <c r="Q37" s="304">
        <f t="shared" ca="1" si="19"/>
        <v>185.43103448275923</v>
      </c>
      <c r="R37" s="306">
        <f t="shared" ca="1" si="20"/>
        <v>9.8417482497167905E-2</v>
      </c>
      <c r="S37" s="307">
        <f t="shared" ca="1" si="21"/>
        <v>3.2067329823083397</v>
      </c>
      <c r="T37" s="304">
        <f t="shared" ca="1" si="1"/>
        <v>31.458050556444814</v>
      </c>
      <c r="U37" s="311">
        <f t="shared" ca="1" si="2"/>
        <v>0</v>
      </c>
      <c r="V37" s="306">
        <f t="shared" ca="1" si="3"/>
        <v>1.1524214429109234</v>
      </c>
      <c r="W37" s="304">
        <f t="shared" ca="1" si="4"/>
        <v>62.740163254993291</v>
      </c>
      <c r="Y37" s="314" t="str">
        <f t="shared" ca="1" si="22"/>
        <v/>
      </c>
      <c r="Z37" s="315" t="str">
        <f t="shared" ca="1" si="23"/>
        <v/>
      </c>
      <c r="AA37" s="316" t="str">
        <f t="shared" ca="1" si="24"/>
        <v/>
      </c>
      <c r="AC37" s="310" t="e">
        <f t="shared" ca="1" si="25"/>
        <v>#N/A</v>
      </c>
      <c r="AD37" s="323" t="e">
        <f t="shared" ca="1" si="26"/>
        <v>#N/A</v>
      </c>
      <c r="AE37" s="324">
        <f t="shared" ca="1" si="5"/>
        <v>610.56534427662473</v>
      </c>
      <c r="AG37" s="306">
        <f t="shared" ca="1" si="27"/>
        <v>28.846980834551129</v>
      </c>
      <c r="AH37" s="304">
        <f t="shared" ca="1" si="28"/>
        <v>38.326363438406332</v>
      </c>
    </row>
    <row r="38" spans="1:34" x14ac:dyDescent="0.2">
      <c r="A38" s="347">
        <f t="shared" ca="1" si="6"/>
        <v>0.01</v>
      </c>
      <c r="B38" s="304">
        <f t="shared" ca="1" si="7"/>
        <v>4.9399999999999924</v>
      </c>
      <c r="D38" s="306">
        <f t="shared" ca="1" si="8"/>
        <v>9.7886958275624885</v>
      </c>
      <c r="E38" s="307">
        <f t="shared" ca="1" si="9"/>
        <v>26.910874663738639</v>
      </c>
      <c r="F38" s="304">
        <f t="shared" ca="1" si="10"/>
        <v>28.635882056817973</v>
      </c>
      <c r="G38" s="306">
        <f t="shared" ca="1" si="11"/>
        <v>42.170602545820429</v>
      </c>
      <c r="H38" s="307">
        <f t="shared" ca="1" si="12"/>
        <v>158.09880772483803</v>
      </c>
      <c r="I38" s="304">
        <f t="shared" ca="1" si="13"/>
        <v>163.6263815009452</v>
      </c>
      <c r="J38" s="306">
        <f t="shared" ca="1" si="14"/>
        <v>144.17962902954403</v>
      </c>
      <c r="K38" s="307">
        <f t="shared" ca="1" si="15"/>
        <v>612.14498681013993</v>
      </c>
      <c r="L38" s="304">
        <f t="shared" ca="1" si="0"/>
        <v>628.89526179156678</v>
      </c>
      <c r="M38" s="306">
        <f t="shared" ca="1" si="16"/>
        <v>1.3101294481664709</v>
      </c>
      <c r="N38" s="304">
        <f t="shared" ca="1" si="17"/>
        <v>75.064887995742339</v>
      </c>
      <c r="P38" s="310">
        <f t="shared" ca="1" si="18"/>
        <v>3</v>
      </c>
      <c r="Q38" s="304">
        <f t="shared" ca="1" si="19"/>
        <v>184.56896551724199</v>
      </c>
      <c r="R38" s="306">
        <f t="shared" ca="1" si="20"/>
        <v>9.7959939575284288E-2</v>
      </c>
      <c r="S38" s="307">
        <f t="shared" ca="1" si="21"/>
        <v>3.205753382912587</v>
      </c>
      <c r="T38" s="304">
        <f t="shared" ca="1" si="1"/>
        <v>31.448440686372482</v>
      </c>
      <c r="U38" s="311">
        <f t="shared" ca="1" si="2"/>
        <v>0</v>
      </c>
      <c r="V38" s="306">
        <f t="shared" ca="1" si="3"/>
        <v>1.1522392456658661</v>
      </c>
      <c r="W38" s="304">
        <f t="shared" ca="1" si="4"/>
        <v>62.949527892517473</v>
      </c>
      <c r="Y38" s="314" t="str">
        <f t="shared" ca="1" si="22"/>
        <v/>
      </c>
      <c r="Z38" s="315" t="str">
        <f t="shared" ca="1" si="23"/>
        <v/>
      </c>
      <c r="AA38" s="316" t="str">
        <f t="shared" ca="1" si="24"/>
        <v/>
      </c>
      <c r="AC38" s="310" t="e">
        <f t="shared" ca="1" si="25"/>
        <v>#N/A</v>
      </c>
      <c r="AD38" s="323" t="e">
        <f t="shared" ca="1" si="26"/>
        <v>#N/A</v>
      </c>
      <c r="AE38" s="324">
        <f t="shared" ca="1" si="5"/>
        <v>612.14498681013993</v>
      </c>
      <c r="AG38" s="306">
        <f t="shared" ca="1" si="27"/>
        <v>28.524181523162895</v>
      </c>
      <c r="AH38" s="304">
        <f t="shared" ca="1" si="28"/>
        <v>38.003173578986029</v>
      </c>
    </row>
    <row r="39" spans="1:34" x14ac:dyDescent="0.2">
      <c r="A39" s="347">
        <f t="shared" ca="1" si="6"/>
        <v>0.01</v>
      </c>
      <c r="B39" s="304">
        <f t="shared" ca="1" si="7"/>
        <v>4.9499999999999922</v>
      </c>
      <c r="D39" s="306">
        <f t="shared" ca="1" si="8"/>
        <v>9.7111826346455636</v>
      </c>
      <c r="E39" s="307">
        <f t="shared" ca="1" si="9"/>
        <v>26.597504362011598</v>
      </c>
      <c r="F39" s="304">
        <f t="shared" ca="1" si="10"/>
        <v>28.314913145737666</v>
      </c>
      <c r="G39" s="306">
        <f t="shared" ca="1" si="11"/>
        <v>42.267714372166886</v>
      </c>
      <c r="H39" s="307">
        <f t="shared" ca="1" si="12"/>
        <v>158.36478276845813</v>
      </c>
      <c r="I39" s="304">
        <f t="shared" ca="1" si="13"/>
        <v>163.90840155265994</v>
      </c>
      <c r="J39" s="306">
        <f t="shared" ca="1" si="14"/>
        <v>144.60182061413397</v>
      </c>
      <c r="K39" s="307">
        <f t="shared" ca="1" si="15"/>
        <v>613.72730476260642</v>
      </c>
      <c r="L39" s="304">
        <f t="shared" ca="1" si="0"/>
        <v>630.53222846742369</v>
      </c>
      <c r="M39" s="306">
        <f t="shared" ca="1" si="16"/>
        <v>1.3099751984856252</v>
      </c>
      <c r="N39" s="304">
        <f t="shared" ca="1" si="17"/>
        <v>75.056050140038636</v>
      </c>
      <c r="P39" s="310">
        <f t="shared" ca="1" si="18"/>
        <v>3</v>
      </c>
      <c r="Q39" s="304">
        <f t="shared" ca="1" si="19"/>
        <v>183.70689655172475</v>
      </c>
      <c r="R39" s="306">
        <f t="shared" ca="1" si="20"/>
        <v>9.7502396653400658E-2</v>
      </c>
      <c r="S39" s="307">
        <f t="shared" ca="1" si="21"/>
        <v>3.204778358946053</v>
      </c>
      <c r="T39" s="304">
        <f t="shared" ca="1" si="1"/>
        <v>31.43887570126078</v>
      </c>
      <c r="U39" s="311">
        <f t="shared" ca="1" si="2"/>
        <v>0</v>
      </c>
      <c r="V39" s="306">
        <f t="shared" ca="1" si="3"/>
        <v>1.1520567678305813</v>
      </c>
      <c r="W39" s="304">
        <f t="shared" ca="1" si="4"/>
        <v>63.156706012303999</v>
      </c>
      <c r="Y39" s="314" t="str">
        <f t="shared" ca="1" si="22"/>
        <v/>
      </c>
      <c r="Z39" s="315" t="str">
        <f t="shared" ca="1" si="23"/>
        <v/>
      </c>
      <c r="AA39" s="316" t="str">
        <f t="shared" ca="1" si="24"/>
        <v/>
      </c>
      <c r="AC39" s="310" t="e">
        <f t="shared" ca="1" si="25"/>
        <v>#N/A</v>
      </c>
      <c r="AD39" s="323" t="e">
        <f t="shared" ca="1" si="26"/>
        <v>#N/A</v>
      </c>
      <c r="AE39" s="324">
        <f t="shared" ca="1" si="5"/>
        <v>613.72730476260642</v>
      </c>
      <c r="AG39" s="306">
        <f t="shared" ca="1" si="27"/>
        <v>28.201810178140907</v>
      </c>
      <c r="AH39" s="304">
        <f t="shared" ca="1" si="28"/>
        <v>37.680411914326719</v>
      </c>
    </row>
    <row r="40" spans="1:34" x14ac:dyDescent="0.2">
      <c r="A40" s="347">
        <f t="shared" ca="1" si="6"/>
        <v>0.01</v>
      </c>
      <c r="B40" s="304">
        <f t="shared" ca="1" si="7"/>
        <v>4.959999999999992</v>
      </c>
      <c r="D40" s="306">
        <f t="shared" ca="1" si="8"/>
        <v>9.6336780992202193</v>
      </c>
      <c r="E40" s="307">
        <f t="shared" ca="1" si="9"/>
        <v>26.28457861882606</v>
      </c>
      <c r="F40" s="304">
        <f t="shared" ca="1" si="10"/>
        <v>27.994407064423481</v>
      </c>
      <c r="G40" s="306">
        <f t="shared" ca="1" si="11"/>
        <v>42.364051153159089</v>
      </c>
      <c r="H40" s="307">
        <f t="shared" ca="1" si="12"/>
        <v>158.62762855464638</v>
      </c>
      <c r="I40" s="304">
        <f t="shared" ca="1" si="13"/>
        <v>164.18720221435757</v>
      </c>
      <c r="J40" s="306">
        <f t="shared" ca="1" si="14"/>
        <v>145.02497944176059</v>
      </c>
      <c r="K40" s="307">
        <f t="shared" ca="1" si="15"/>
        <v>615.31226681922192</v>
      </c>
      <c r="L40" s="304">
        <f t="shared" ca="1" si="0"/>
        <v>632.17199428659637</v>
      </c>
      <c r="M40" s="306">
        <f t="shared" ca="1" si="16"/>
        <v>1.3098211216836688</v>
      </c>
      <c r="N40" s="304">
        <f t="shared" ca="1" si="17"/>
        <v>75.047222189565659</v>
      </c>
      <c r="P40" s="310">
        <f t="shared" ca="1" si="18"/>
        <v>3</v>
      </c>
      <c r="Q40" s="304">
        <f t="shared" ca="1" si="19"/>
        <v>182.84482758620754</v>
      </c>
      <c r="R40" s="306">
        <f t="shared" ca="1" si="20"/>
        <v>9.7044853731517056E-2</v>
      </c>
      <c r="S40" s="307">
        <f t="shared" ca="1" si="21"/>
        <v>3.203807910408738</v>
      </c>
      <c r="T40" s="304">
        <f t="shared" ca="1" si="1"/>
        <v>31.429355601109723</v>
      </c>
      <c r="U40" s="311">
        <f t="shared" ca="1" si="2"/>
        <v>0</v>
      </c>
      <c r="V40" s="306">
        <f t="shared" ca="1" si="3"/>
        <v>1.1518740131512113</v>
      </c>
      <c r="W40" s="304">
        <f t="shared" ca="1" si="4"/>
        <v>63.361689176838475</v>
      </c>
      <c r="Y40" s="314" t="str">
        <f t="shared" ca="1" si="22"/>
        <v/>
      </c>
      <c r="Z40" s="315" t="str">
        <f t="shared" ca="1" si="23"/>
        <v/>
      </c>
      <c r="AA40" s="316" t="str">
        <f t="shared" ca="1" si="24"/>
        <v/>
      </c>
      <c r="AC40" s="310" t="e">
        <f t="shared" ca="1" si="25"/>
        <v>#N/A</v>
      </c>
      <c r="AD40" s="323" t="e">
        <f t="shared" ca="1" si="26"/>
        <v>#N/A</v>
      </c>
      <c r="AE40" s="324">
        <f t="shared" ca="1" si="5"/>
        <v>615.31226681922192</v>
      </c>
      <c r="AG40" s="306">
        <f t="shared" ca="1" si="27"/>
        <v>27.879871282338968</v>
      </c>
      <c r="AH40" s="304">
        <f t="shared" ca="1" si="28"/>
        <v>37.358082919095445</v>
      </c>
    </row>
    <row r="41" spans="1:34" x14ac:dyDescent="0.2">
      <c r="A41" s="347">
        <f t="shared" ca="1" si="6"/>
        <v>0.01</v>
      </c>
      <c r="B41" s="304">
        <f t="shared" ca="1" si="7"/>
        <v>4.9699999999999918</v>
      </c>
      <c r="D41" s="306">
        <f t="shared" ca="1" si="8"/>
        <v>9.5561838497843201</v>
      </c>
      <c r="E41" s="307">
        <f t="shared" ca="1" si="9"/>
        <v>25.972101589933963</v>
      </c>
      <c r="F41" s="304">
        <f t="shared" ca="1" si="10"/>
        <v>27.674369202724911</v>
      </c>
      <c r="G41" s="306">
        <f t="shared" ca="1" si="11"/>
        <v>42.459612991656932</v>
      </c>
      <c r="H41" s="307">
        <f t="shared" ca="1" si="12"/>
        <v>158.88734957054572</v>
      </c>
      <c r="I41" s="304">
        <f t="shared" ca="1" si="13"/>
        <v>164.46278785474263</v>
      </c>
      <c r="J41" s="306">
        <f t="shared" ca="1" si="14"/>
        <v>145.44909776248468</v>
      </c>
      <c r="K41" s="307">
        <f t="shared" ca="1" si="15"/>
        <v>616.89984170984792</v>
      </c>
      <c r="L41" s="304">
        <f t="shared" ca="1" si="0"/>
        <v>633.8145270830862</v>
      </c>
      <c r="M41" s="306">
        <f t="shared" ca="1" si="16"/>
        <v>1.3096672142691443</v>
      </c>
      <c r="N41" s="304">
        <f t="shared" ca="1" si="17"/>
        <v>75.038403944277633</v>
      </c>
      <c r="P41" s="310">
        <f t="shared" ca="1" si="18"/>
        <v>3</v>
      </c>
      <c r="Q41" s="304">
        <f t="shared" ca="1" si="19"/>
        <v>181.98275862069033</v>
      </c>
      <c r="R41" s="306">
        <f t="shared" ca="1" si="20"/>
        <v>9.6587310809633439E-2</v>
      </c>
      <c r="S41" s="307">
        <f t="shared" ca="1" si="21"/>
        <v>3.2028420373006417</v>
      </c>
      <c r="T41" s="304">
        <f t="shared" ca="1" si="1"/>
        <v>31.419880385919296</v>
      </c>
      <c r="U41" s="311">
        <f t="shared" ca="1" si="2"/>
        <v>0</v>
      </c>
      <c r="V41" s="306">
        <f t="shared" ca="1" si="3"/>
        <v>1.151690985366703</v>
      </c>
      <c r="W41" s="304">
        <f t="shared" ca="1" si="4"/>
        <v>63.564469163163807</v>
      </c>
      <c r="Y41" s="314" t="str">
        <f t="shared" ca="1" si="22"/>
        <v/>
      </c>
      <c r="Z41" s="315" t="str">
        <f t="shared" ca="1" si="23"/>
        <v/>
      </c>
      <c r="AA41" s="316" t="str">
        <f t="shared" ca="1" si="24"/>
        <v/>
      </c>
      <c r="AC41" s="310" t="e">
        <f t="shared" ca="1" si="25"/>
        <v>#N/A</v>
      </c>
      <c r="AD41" s="323" t="e">
        <f t="shared" ca="1" si="26"/>
        <v>#N/A</v>
      </c>
      <c r="AE41" s="324">
        <f t="shared" ca="1" si="5"/>
        <v>616.89984170984792</v>
      </c>
      <c r="AG41" s="306">
        <f t="shared" ca="1" si="27"/>
        <v>27.558369252954904</v>
      </c>
      <c r="AH41" s="304">
        <f t="shared" ca="1" si="28"/>
        <v>37.03619100235921</v>
      </c>
    </row>
    <row r="42" spans="1:34" x14ac:dyDescent="0.2">
      <c r="A42" s="347">
        <f t="shared" ca="1" si="6"/>
        <v>0.01</v>
      </c>
      <c r="B42" s="304">
        <f t="shared" ca="1" si="7"/>
        <v>4.9799999999999915</v>
      </c>
      <c r="D42" s="306">
        <f t="shared" ca="1" si="8"/>
        <v>9.478701494623035</v>
      </c>
      <c r="E42" s="307">
        <f t="shared" ca="1" si="9"/>
        <v>25.660077368509072</v>
      </c>
      <c r="F42" s="304">
        <f t="shared" ca="1" si="10"/>
        <v>27.354804926777312</v>
      </c>
      <c r="G42" s="306">
        <f t="shared" ca="1" si="11"/>
        <v>42.55440000660316</v>
      </c>
      <c r="H42" s="307">
        <f t="shared" ca="1" si="12"/>
        <v>159.1439503442308</v>
      </c>
      <c r="I42" s="304">
        <f t="shared" ca="1" si="13"/>
        <v>164.73516288603653</v>
      </c>
      <c r="J42" s="306">
        <f t="shared" ca="1" si="14"/>
        <v>145.87416782747599</v>
      </c>
      <c r="K42" s="307">
        <f t="shared" ca="1" si="15"/>
        <v>618.48999820942186</v>
      </c>
      <c r="L42" s="304">
        <f t="shared" ca="1" si="0"/>
        <v>635.4597947348434</v>
      </c>
      <c r="M42" s="306">
        <f t="shared" ca="1" si="16"/>
        <v>1.309513472780133</v>
      </c>
      <c r="N42" s="304">
        <f t="shared" ca="1" si="17"/>
        <v>75.029595205821224</v>
      </c>
      <c r="P42" s="310">
        <f t="shared" ca="1" si="18"/>
        <v>3</v>
      </c>
      <c r="Q42" s="304">
        <f t="shared" ca="1" si="19"/>
        <v>181.12068965517309</v>
      </c>
      <c r="R42" s="306">
        <f t="shared" ca="1" si="20"/>
        <v>9.6129767887749823E-2</v>
      </c>
      <c r="S42" s="307">
        <f t="shared" ca="1" si="21"/>
        <v>3.2018807396217643</v>
      </c>
      <c r="T42" s="304">
        <f t="shared" ca="1" si="1"/>
        <v>31.410450055689509</v>
      </c>
      <c r="U42" s="311">
        <f t="shared" ca="1" si="2"/>
        <v>0</v>
      </c>
      <c r="V42" s="306">
        <f t="shared" ca="1" si="3"/>
        <v>1.1515076882087547</v>
      </c>
      <c r="W42" s="304">
        <f t="shared" ca="1" si="4"/>
        <v>63.765037961784941</v>
      </c>
      <c r="Y42" s="314" t="str">
        <f t="shared" ca="1" si="22"/>
        <v/>
      </c>
      <c r="Z42" s="315" t="str">
        <f t="shared" ca="1" si="23"/>
        <v/>
      </c>
      <c r="AA42" s="316" t="str">
        <f t="shared" ca="1" si="24"/>
        <v/>
      </c>
      <c r="AC42" s="310" t="e">
        <f t="shared" ca="1" si="25"/>
        <v>#N/A</v>
      </c>
      <c r="AD42" s="323" t="e">
        <f t="shared" ca="1" si="26"/>
        <v>#N/A</v>
      </c>
      <c r="AE42" s="324">
        <f t="shared" ca="1" si="5"/>
        <v>618.48999820942186</v>
      </c>
      <c r="AG42" s="306">
        <f t="shared" ca="1" si="27"/>
        <v>27.237308441707214</v>
      </c>
      <c r="AH42" s="304">
        <f t="shared" ca="1" si="28"/>
        <v>36.714740507760482</v>
      </c>
    </row>
    <row r="43" spans="1:34" x14ac:dyDescent="0.2">
      <c r="A43" s="347">
        <f t="shared" ca="1" si="6"/>
        <v>0.01</v>
      </c>
      <c r="B43" s="304">
        <f t="shared" ca="1" si="7"/>
        <v>4.9899999999999913</v>
      </c>
      <c r="D43" s="306">
        <f t="shared" ca="1" si="8"/>
        <v>9.4012326218824853</v>
      </c>
      <c r="E43" s="307">
        <f t="shared" ca="1" si="9"/>
        <v>25.348509985319296</v>
      </c>
      <c r="F43" s="304">
        <f t="shared" ca="1" si="10"/>
        <v>27.035719581445939</v>
      </c>
      <c r="G43" s="306">
        <f t="shared" ca="1" si="11"/>
        <v>42.648412332821984</v>
      </c>
      <c r="H43" s="307">
        <f t="shared" ca="1" si="12"/>
        <v>159.39743544408398</v>
      </c>
      <c r="I43" s="304">
        <f t="shared" ca="1" si="13"/>
        <v>165.0043317633247</v>
      </c>
      <c r="J43" s="306">
        <f t="shared" ca="1" si="14"/>
        <v>146.3001818891731</v>
      </c>
      <c r="K43" s="307">
        <f t="shared" ca="1" si="15"/>
        <v>620.08270513836339</v>
      </c>
      <c r="L43" s="304">
        <f t="shared" ca="1" si="0"/>
        <v>637.10776516419548</v>
      </c>
      <c r="M43" s="306">
        <f t="shared" ca="1" si="16"/>
        <v>1.3093598937836941</v>
      </c>
      <c r="N43" s="304">
        <f t="shared" ca="1" si="17"/>
        <v>75.020795777503423</v>
      </c>
      <c r="P43" s="310">
        <f t="shared" ca="1" si="18"/>
        <v>3</v>
      </c>
      <c r="Q43" s="304">
        <f t="shared" ca="1" si="19"/>
        <v>180.25862068965588</v>
      </c>
      <c r="R43" s="306">
        <f t="shared" ca="1" si="20"/>
        <v>9.567222496586622E-2</v>
      </c>
      <c r="S43" s="307">
        <f t="shared" ca="1" si="21"/>
        <v>3.2009240173721056</v>
      </c>
      <c r="T43" s="304">
        <f t="shared" ca="1" si="1"/>
        <v>31.401064610420359</v>
      </c>
      <c r="U43" s="311">
        <f t="shared" ca="1" si="2"/>
        <v>0</v>
      </c>
      <c r="V43" s="306">
        <f t="shared" ca="1" si="3"/>
        <v>1.1513241254017659</v>
      </c>
      <c r="W43" s="304">
        <f t="shared" ca="1" si="4"/>
        <v>63.963387775560776</v>
      </c>
      <c r="Y43" s="314" t="str">
        <f t="shared" ca="1" si="22"/>
        <v/>
      </c>
      <c r="Z43" s="315" t="str">
        <f t="shared" ca="1" si="23"/>
        <v/>
      </c>
      <c r="AA43" s="316" t="str">
        <f t="shared" ca="1" si="24"/>
        <v/>
      </c>
      <c r="AC43" s="310" t="e">
        <f t="shared" ca="1" si="25"/>
        <v>#N/A</v>
      </c>
      <c r="AD43" s="323" t="e">
        <f t="shared" ca="1" si="26"/>
        <v>#N/A</v>
      </c>
      <c r="AE43" s="324">
        <f t="shared" ca="1" si="5"/>
        <v>620.08270513836339</v>
      </c>
      <c r="AG43" s="306">
        <f t="shared" ca="1" si="27"/>
        <v>26.916693135017731</v>
      </c>
      <c r="AH43" s="304">
        <f t="shared" ca="1" si="28"/>
        <v>36.393735713698646</v>
      </c>
    </row>
    <row r="44" spans="1:34" x14ac:dyDescent="0.2">
      <c r="A44" s="347">
        <f t="shared" ca="1" si="6"/>
        <v>0.01</v>
      </c>
      <c r="B44" s="304">
        <f t="shared" ca="1" si="7"/>
        <v>4.9999999999999911</v>
      </c>
      <c r="D44" s="306">
        <f t="shared" ca="1" si="8"/>
        <v>9.3237787996438275</v>
      </c>
      <c r="E44" s="307">
        <f t="shared" ca="1" si="9"/>
        <v>25.037403408904517</v>
      </c>
      <c r="F44" s="304">
        <f t="shared" ca="1" si="10"/>
        <v>26.717118492923433</v>
      </c>
      <c r="G44" s="306">
        <f t="shared" ca="1" si="11"/>
        <v>42.74165012081842</v>
      </c>
      <c r="H44" s="307">
        <f t="shared" ca="1" si="12"/>
        <v>159.64780947817303</v>
      </c>
      <c r="I44" s="304">
        <f t="shared" ca="1" si="13"/>
        <v>165.27029898390543</v>
      </c>
      <c r="J44" s="306">
        <f t="shared" ca="1" si="14"/>
        <v>146.72713220144129</v>
      </c>
      <c r="K44" s="307">
        <f t="shared" ca="1" si="15"/>
        <v>621.67793136297473</v>
      </c>
      <c r="L44" s="304">
        <f t="shared" ca="1" si="0"/>
        <v>638.75840633827022</v>
      </c>
      <c r="M44" s="306">
        <f t="shared" ca="1" si="16"/>
        <v>1.3092064738753137</v>
      </c>
      <c r="N44" s="304">
        <f t="shared" ca="1" si="17"/>
        <v>75.012005464259943</v>
      </c>
      <c r="P44" s="310">
        <f t="shared" ca="1" si="18"/>
        <v>3</v>
      </c>
      <c r="Q44" s="304">
        <f t="shared" ca="1" si="19"/>
        <v>179.39655172413865</v>
      </c>
      <c r="R44" s="306">
        <f t="shared" ca="1" si="20"/>
        <v>9.521468204398259E-2</v>
      </c>
      <c r="S44" s="307">
        <f t="shared" ca="1" si="21"/>
        <v>3.199971870551666</v>
      </c>
      <c r="T44" s="304">
        <f t="shared" ca="1" si="1"/>
        <v>31.391724050111844</v>
      </c>
      <c r="U44" s="311">
        <f t="shared" ca="1" si="2"/>
        <v>0</v>
      </c>
      <c r="V44" s="306">
        <f t="shared" ca="1" si="3"/>
        <v>1.1511403006627883</v>
      </c>
      <c r="W44" s="304">
        <f t="shared" ca="1" si="4"/>
        <v>64.159511018583316</v>
      </c>
      <c r="Y44" s="314" t="str">
        <f t="shared" ca="1" si="22"/>
        <v/>
      </c>
      <c r="Z44" s="315" t="str">
        <f t="shared" ca="1" si="23"/>
        <v/>
      </c>
      <c r="AA44" s="316" t="str">
        <f t="shared" ca="1" si="24"/>
        <v/>
      </c>
      <c r="AC44" s="310">
        <f t="shared" ca="1" si="25"/>
        <v>4.9999999999999911</v>
      </c>
      <c r="AD44" s="323">
        <f t="shared" ca="1" si="26"/>
        <v>146.72713220144129</v>
      </c>
      <c r="AE44" s="324">
        <f t="shared" ca="1" si="5"/>
        <v>621.67793136297473</v>
      </c>
      <c r="AG44" s="306">
        <f t="shared" ca="1" si="27"/>
        <v>26.596527554199735</v>
      </c>
      <c r="AH44" s="304">
        <f t="shared" ca="1" si="28"/>
        <v>36.073180833516993</v>
      </c>
    </row>
    <row r="45" spans="1:34" x14ac:dyDescent="0.2">
      <c r="A45" s="347">
        <f t="shared" ca="1" si="6"/>
        <v>0.01</v>
      </c>
      <c r="B45" s="304">
        <f t="shared" ca="1" si="7"/>
        <v>5.0099999999999909</v>
      </c>
      <c r="D45" s="306">
        <f t="shared" ca="1" si="8"/>
        <v>9.2463415759979046</v>
      </c>
      <c r="E45" s="307">
        <f t="shared" ca="1" si="9"/>
        <v>24.726761545760318</v>
      </c>
      <c r="F45" s="304">
        <f t="shared" ca="1" si="10"/>
        <v>26.399006971492671</v>
      </c>
      <c r="G45" s="306">
        <f t="shared" ca="1" si="11"/>
        <v>42.8341135365784</v>
      </c>
      <c r="H45" s="307">
        <f t="shared" ca="1" si="12"/>
        <v>159.89507709363065</v>
      </c>
      <c r="I45" s="304">
        <f t="shared" ca="1" si="13"/>
        <v>165.53306908664075</v>
      </c>
      <c r="J45" s="306">
        <f t="shared" ca="1" si="14"/>
        <v>147.15501101972828</v>
      </c>
      <c r="K45" s="307">
        <f t="shared" ca="1" si="15"/>
        <v>623.27564579583373</v>
      </c>
      <c r="L45" s="304">
        <f t="shared" ca="1" si="0"/>
        <v>640.41168626941055</v>
      </c>
      <c r="M45" s="306">
        <f t="shared" ca="1" si="16"/>
        <v>1.3090532096783636</v>
      </c>
      <c r="N45" s="304">
        <f t="shared" ca="1" si="17"/>
        <v>75.003224072624249</v>
      </c>
      <c r="P45" s="310">
        <f t="shared" ca="1" si="18"/>
        <v>3</v>
      </c>
      <c r="Q45" s="304">
        <f t="shared" ca="1" si="19"/>
        <v>178.53448275862144</v>
      </c>
      <c r="R45" s="306">
        <f t="shared" ca="1" si="20"/>
        <v>9.4757139122098988E-2</v>
      </c>
      <c r="S45" s="307">
        <f t="shared" ca="1" si="21"/>
        <v>3.199024299160445</v>
      </c>
      <c r="T45" s="304">
        <f t="shared" ca="1" si="1"/>
        <v>31.382428374763968</v>
      </c>
      <c r="U45" s="311">
        <f t="shared" ca="1" si="2"/>
        <v>0</v>
      </c>
      <c r="V45" s="306">
        <f t="shared" ca="1" si="3"/>
        <v>1.1509562177014743</v>
      </c>
      <c r="W45" s="304">
        <f t="shared" ca="1" si="4"/>
        <v>64.353400315044468</v>
      </c>
      <c r="Y45" s="314" t="str">
        <f t="shared" ca="1" si="22"/>
        <v/>
      </c>
      <c r="Z45" s="315" t="str">
        <f t="shared" ca="1" si="23"/>
        <v/>
      </c>
      <c r="AA45" s="316" t="str">
        <f t="shared" ca="1" si="24"/>
        <v/>
      </c>
      <c r="AC45" s="310" t="e">
        <f t="shared" ca="1" si="25"/>
        <v>#N/A</v>
      </c>
      <c r="AD45" s="323" t="e">
        <f t="shared" ca="1" si="26"/>
        <v>#N/A</v>
      </c>
      <c r="AE45" s="324">
        <f t="shared" ca="1" si="5"/>
        <v>623.27564579583373</v>
      </c>
      <c r="AG45" s="306">
        <f t="shared" ca="1" si="27"/>
        <v>26.276815855652032</v>
      </c>
      <c r="AH45" s="304">
        <f t="shared" ca="1" si="28"/>
        <v>35.753080015695659</v>
      </c>
    </row>
    <row r="46" spans="1:34" x14ac:dyDescent="0.2">
      <c r="A46" s="347">
        <f t="shared" ca="1" si="6"/>
        <v>0.01</v>
      </c>
      <c r="B46" s="304">
        <f t="shared" ca="1" si="7"/>
        <v>5.0199999999999907</v>
      </c>
      <c r="D46" s="306">
        <f t="shared" ca="1" si="8"/>
        <v>9.1689224791202975</v>
      </c>
      <c r="E46" s="307">
        <f t="shared" ca="1" si="9"/>
        <v>24.416588240527247</v>
      </c>
      <c r="F46" s="304">
        <f t="shared" ca="1" si="10"/>
        <v>26.081390314466962</v>
      </c>
      <c r="G46" s="306">
        <f t="shared" ca="1" si="11"/>
        <v>42.925802761369603</v>
      </c>
      <c r="H46" s="307">
        <f t="shared" ca="1" si="12"/>
        <v>160.13924297603592</v>
      </c>
      <c r="I46" s="304">
        <f t="shared" ca="1" si="13"/>
        <v>165.79264665130921</v>
      </c>
      <c r="J46" s="306">
        <f t="shared" ca="1" si="14"/>
        <v>147.583810601218</v>
      </c>
      <c r="K46" s="307">
        <f t="shared" ca="1" si="15"/>
        <v>624.87581739618201</v>
      </c>
      <c r="L46" s="304">
        <f t="shared" ca="1" si="0"/>
        <v>642.06757301558446</v>
      </c>
      <c r="M46" s="306">
        <f t="shared" ca="1" si="16"/>
        <v>1.3089000978435688</v>
      </c>
      <c r="N46" s="304">
        <f t="shared" ca="1" si="17"/>
        <v>74.994451410696996</v>
      </c>
      <c r="P46" s="310">
        <f t="shared" ca="1" si="18"/>
        <v>3</v>
      </c>
      <c r="Q46" s="304">
        <f t="shared" ca="1" si="19"/>
        <v>177.6724137931042</v>
      </c>
      <c r="R46" s="306">
        <f t="shared" ca="1" si="20"/>
        <v>9.4299596200215358E-2</v>
      </c>
      <c r="S46" s="307">
        <f t="shared" ca="1" si="21"/>
        <v>3.198081303198443</v>
      </c>
      <c r="T46" s="304">
        <f t="shared" ca="1" si="1"/>
        <v>31.373177584376727</v>
      </c>
      <c r="U46" s="311">
        <f t="shared" ca="1" si="2"/>
        <v>0</v>
      </c>
      <c r="V46" s="306">
        <f t="shared" ca="1" si="3"/>
        <v>1.1507718802200322</v>
      </c>
      <c r="W46" s="304">
        <f t="shared" ca="1" si="4"/>
        <v>64.545048498091361</v>
      </c>
      <c r="Y46" s="314" t="str">
        <f t="shared" ca="1" si="22"/>
        <v/>
      </c>
      <c r="Z46" s="315" t="str">
        <f t="shared" ca="1" si="23"/>
        <v/>
      </c>
      <c r="AA46" s="316" t="str">
        <f t="shared" ca="1" si="24"/>
        <v/>
      </c>
      <c r="AC46" s="310" t="e">
        <f t="shared" ca="1" si="25"/>
        <v>#N/A</v>
      </c>
      <c r="AD46" s="323" t="e">
        <f t="shared" ca="1" si="26"/>
        <v>#N/A</v>
      </c>
      <c r="AE46" s="324">
        <f t="shared" ca="1" si="5"/>
        <v>624.87581739618201</v>
      </c>
      <c r="AG46" s="306">
        <f t="shared" ca="1" si="27"/>
        <v>25.957562131058427</v>
      </c>
      <c r="AH46" s="304">
        <f t="shared" ca="1" si="28"/>
        <v>35.433437344049977</v>
      </c>
    </row>
    <row r="47" spans="1:34" x14ac:dyDescent="0.2">
      <c r="A47" s="347">
        <f t="shared" ca="1" si="6"/>
        <v>0.01</v>
      </c>
      <c r="B47" s="304">
        <f t="shared" ca="1" si="7"/>
        <v>5.0299999999999905</v>
      </c>
      <c r="D47" s="306">
        <f t="shared" ca="1" si="8"/>
        <v>9.0915230173469155</v>
      </c>
      <c r="E47" s="307">
        <f t="shared" ca="1" si="9"/>
        <v>24.106887276185404</v>
      </c>
      <c r="F47" s="304">
        <f t="shared" ca="1" si="10"/>
        <v>25.764273809320891</v>
      </c>
      <c r="G47" s="306">
        <f t="shared" ca="1" si="11"/>
        <v>43.016717991543075</v>
      </c>
      <c r="H47" s="307">
        <f t="shared" ca="1" si="12"/>
        <v>160.38031184879776</v>
      </c>
      <c r="I47" s="304">
        <f t="shared" ca="1" si="13"/>
        <v>166.04903629796098</v>
      </c>
      <c r="J47" s="306">
        <f t="shared" ca="1" si="14"/>
        <v>148.01352320498256</v>
      </c>
      <c r="K47" s="307">
        <f t="shared" ca="1" si="15"/>
        <v>626.47841517030622</v>
      </c>
      <c r="L47" s="304">
        <f t="shared" ca="1" si="0"/>
        <v>643.72603468078762</v>
      </c>
      <c r="M47" s="306">
        <f t="shared" ca="1" si="16"/>
        <v>1.3087471350484861</v>
      </c>
      <c r="N47" s="304">
        <f t="shared" ca="1" si="17"/>
        <v>74.985687288116225</v>
      </c>
      <c r="P47" s="310">
        <f t="shared" ca="1" si="18"/>
        <v>3</v>
      </c>
      <c r="Q47" s="304">
        <f t="shared" ca="1" si="19"/>
        <v>176.81034482758699</v>
      </c>
      <c r="R47" s="306">
        <f t="shared" ca="1" si="20"/>
        <v>9.3842053278331755E-2</v>
      </c>
      <c r="S47" s="307">
        <f t="shared" ca="1" si="21"/>
        <v>3.1971428826656596</v>
      </c>
      <c r="T47" s="304">
        <f t="shared" ca="1" si="1"/>
        <v>31.363971678950122</v>
      </c>
      <c r="U47" s="311">
        <f t="shared" ca="1" si="2"/>
        <v>0</v>
      </c>
      <c r="V47" s="306">
        <f t="shared" ca="1" si="3"/>
        <v>1.1505872919131759</v>
      </c>
      <c r="W47" s="304">
        <f t="shared" ca="1" si="4"/>
        <v>64.734448608669624</v>
      </c>
      <c r="Y47" s="314" t="str">
        <f t="shared" ca="1" si="22"/>
        <v/>
      </c>
      <c r="Z47" s="315" t="str">
        <f t="shared" ca="1" si="23"/>
        <v/>
      </c>
      <c r="AA47" s="316" t="str">
        <f t="shared" ca="1" si="24"/>
        <v/>
      </c>
      <c r="AC47" s="310" t="e">
        <f t="shared" ca="1" si="25"/>
        <v>#N/A</v>
      </c>
      <c r="AD47" s="323" t="e">
        <f t="shared" ca="1" si="26"/>
        <v>#N/A</v>
      </c>
      <c r="AE47" s="324">
        <f t="shared" ca="1" si="5"/>
        <v>626.47841517030622</v>
      </c>
      <c r="AG47" s="306">
        <f t="shared" ca="1" si="27"/>
        <v>25.638770407592634</v>
      </c>
      <c r="AH47" s="304">
        <f t="shared" ca="1" si="28"/>
        <v>35.114256837934306</v>
      </c>
    </row>
    <row r="48" spans="1:34" x14ac:dyDescent="0.2">
      <c r="A48" s="347">
        <f t="shared" ca="1" si="6"/>
        <v>0.01</v>
      </c>
      <c r="B48" s="304">
        <f t="shared" ca="1" si="7"/>
        <v>5.0399999999999903</v>
      </c>
      <c r="D48" s="306">
        <f t="shared" ca="1" si="8"/>
        <v>9.0141446792500233</v>
      </c>
      <c r="E48" s="307">
        <f t="shared" ca="1" si="9"/>
        <v>23.797662374254521</v>
      </c>
      <c r="F48" s="304">
        <f t="shared" ca="1" si="10"/>
        <v>25.447662737026771</v>
      </c>
      <c r="G48" s="306">
        <f t="shared" ca="1" si="11"/>
        <v>43.106859438335576</v>
      </c>
      <c r="H48" s="307">
        <f t="shared" ca="1" si="12"/>
        <v>160.61828847254031</v>
      </c>
      <c r="I48" s="304">
        <f t="shared" ca="1" si="13"/>
        <v>166.30224268627467</v>
      </c>
      <c r="J48" s="306">
        <f t="shared" ca="1" si="14"/>
        <v>148.44414109213196</v>
      </c>
      <c r="K48" s="307">
        <f t="shared" ca="1" si="15"/>
        <v>628.08340817191288</v>
      </c>
      <c r="L48" s="304">
        <f t="shared" ca="1" si="0"/>
        <v>645.38703941543986</v>
      </c>
      <c r="M48" s="306">
        <f t="shared" ca="1" si="16"/>
        <v>1.3085943179969901</v>
      </c>
      <c r="N48" s="304">
        <f t="shared" ca="1" si="17"/>
        <v>74.976931516027875</v>
      </c>
      <c r="P48" s="310">
        <f t="shared" ca="1" si="18"/>
        <v>3</v>
      </c>
      <c r="Q48" s="304">
        <f t="shared" ca="1" si="19"/>
        <v>175.94827586206975</v>
      </c>
      <c r="R48" s="306">
        <f t="shared" ca="1" si="20"/>
        <v>9.3384510356448125E-2</v>
      </c>
      <c r="S48" s="307">
        <f t="shared" ca="1" si="21"/>
        <v>3.1962090375620953</v>
      </c>
      <c r="T48" s="304">
        <f t="shared" ca="1" si="1"/>
        <v>31.354810658484155</v>
      </c>
      <c r="U48" s="311">
        <f t="shared" ca="1" si="2"/>
        <v>0</v>
      </c>
      <c r="V48" s="306">
        <f t="shared" ca="1" si="3"/>
        <v>1.1504024564680799</v>
      </c>
      <c r="W48" s="304">
        <f t="shared" ca="1" si="4"/>
        <v>64.921593894355652</v>
      </c>
      <c r="Y48" s="314" t="str">
        <f t="shared" ca="1" si="22"/>
        <v/>
      </c>
      <c r="Z48" s="315" t="str">
        <f t="shared" ca="1" si="23"/>
        <v/>
      </c>
      <c r="AA48" s="316" t="str">
        <f t="shared" ca="1" si="24"/>
        <v/>
      </c>
      <c r="AC48" s="310" t="e">
        <f t="shared" ca="1" si="25"/>
        <v>#N/A</v>
      </c>
      <c r="AD48" s="323" t="e">
        <f t="shared" ca="1" si="26"/>
        <v>#N/A</v>
      </c>
      <c r="AE48" s="324">
        <f t="shared" ca="1" si="5"/>
        <v>628.08340817191288</v>
      </c>
      <c r="AG48" s="306">
        <f t="shared" ca="1" si="27"/>
        <v>25.320444648128543</v>
      </c>
      <c r="AH48" s="304">
        <f t="shared" ca="1" si="28"/>
        <v>34.795542452451215</v>
      </c>
    </row>
    <row r="49" spans="1:34" x14ac:dyDescent="0.2">
      <c r="A49" s="347">
        <f t="shared" ca="1" si="6"/>
        <v>0.01</v>
      </c>
      <c r="B49" s="304">
        <f t="shared" ca="1" si="7"/>
        <v>5.0499999999999901</v>
      </c>
      <c r="D49" s="306">
        <f t="shared" ca="1" si="8"/>
        <v>8.9367889337148156</v>
      </c>
      <c r="E49" s="307">
        <f t="shared" ca="1" si="9"/>
        <v>23.488917194999352</v>
      </c>
      <c r="F49" s="304">
        <f t="shared" ca="1" si="10"/>
        <v>25.131562375612543</v>
      </c>
      <c r="G49" s="306">
        <f t="shared" ca="1" si="11"/>
        <v>43.196227327672723</v>
      </c>
      <c r="H49" s="307">
        <f t="shared" ca="1" si="12"/>
        <v>160.8531776444903</v>
      </c>
      <c r="I49" s="304">
        <f t="shared" ca="1" si="13"/>
        <v>166.55227051491653</v>
      </c>
      <c r="J49" s="306">
        <f t="shared" ca="1" si="14"/>
        <v>148.875656525962</v>
      </c>
      <c r="K49" s="307">
        <f t="shared" ca="1" si="15"/>
        <v>629.69076550249804</v>
      </c>
      <c r="L49" s="304">
        <f t="shared" ca="1" si="0"/>
        <v>647.05055541677586</v>
      </c>
      <c r="M49" s="306">
        <f t="shared" ca="1" si="16"/>
        <v>1.3084416434187689</v>
      </c>
      <c r="N49" s="304">
        <f t="shared" ca="1" si="17"/>
        <v>74.968183907056869</v>
      </c>
      <c r="P49" s="310">
        <f t="shared" ca="1" si="18"/>
        <v>3</v>
      </c>
      <c r="Q49" s="304">
        <f t="shared" ca="1" si="19"/>
        <v>175.08620689655254</v>
      </c>
      <c r="R49" s="306">
        <f t="shared" ca="1" si="20"/>
        <v>9.2926967434564522E-2</v>
      </c>
      <c r="S49" s="307">
        <f t="shared" ca="1" si="21"/>
        <v>3.1952797678877496</v>
      </c>
      <c r="T49" s="304">
        <f t="shared" ca="1" si="1"/>
        <v>31.345694522978825</v>
      </c>
      <c r="U49" s="311">
        <f t="shared" ca="1" si="2"/>
        <v>0</v>
      </c>
      <c r="V49" s="306">
        <f t="shared" ca="1" si="3"/>
        <v>1.1502173775643341</v>
      </c>
      <c r="W49" s="304">
        <f t="shared" ca="1" si="4"/>
        <v>65.106477808177956</v>
      </c>
      <c r="Y49" s="314" t="str">
        <f t="shared" ca="1" si="22"/>
        <v/>
      </c>
      <c r="Z49" s="315" t="str">
        <f t="shared" ca="1" si="23"/>
        <v/>
      </c>
      <c r="AA49" s="316" t="str">
        <f t="shared" ca="1" si="24"/>
        <v/>
      </c>
      <c r="AC49" s="310" t="e">
        <f t="shared" ca="1" si="25"/>
        <v>#N/A</v>
      </c>
      <c r="AD49" s="323" t="e">
        <f t="shared" ca="1" si="26"/>
        <v>#N/A</v>
      </c>
      <c r="AE49" s="324">
        <f t="shared" ca="1" si="5"/>
        <v>629.69076550249804</v>
      </c>
      <c r="AG49" s="306">
        <f t="shared" ca="1" si="27"/>
        <v>25.002588751455875</v>
      </c>
      <c r="AH49" s="304">
        <f t="shared" ca="1" si="28"/>
        <v>34.477298078666074</v>
      </c>
    </row>
    <row r="50" spans="1:34" x14ac:dyDescent="0.2">
      <c r="A50" s="347">
        <f t="shared" ca="1" si="6"/>
        <v>0.01</v>
      </c>
      <c r="B50" s="304">
        <f t="shared" ca="1" si="7"/>
        <v>5.0599999999999898</v>
      </c>
      <c r="D50" s="306">
        <f t="shared" ca="1" si="8"/>
        <v>8.8594572300164387</v>
      </c>
      <c r="E50" s="307">
        <f t="shared" ca="1" si="9"/>
        <v>23.180655337640026</v>
      </c>
      <c r="F50" s="304">
        <f t="shared" ca="1" si="10"/>
        <v>24.815978003958449</v>
      </c>
      <c r="G50" s="306">
        <f t="shared" ca="1" si="11"/>
        <v>43.28482189997289</v>
      </c>
      <c r="H50" s="307">
        <f t="shared" ca="1" si="12"/>
        <v>161.0849841978667</v>
      </c>
      <c r="I50" s="304">
        <f t="shared" ca="1" si="13"/>
        <v>166.7991245209019</v>
      </c>
      <c r="J50" s="306">
        <f t="shared" ca="1" si="14"/>
        <v>149.30806177210022</v>
      </c>
      <c r="K50" s="307">
        <f t="shared" ca="1" si="15"/>
        <v>631.30045631170981</v>
      </c>
      <c r="L50" s="304">
        <f t="shared" ca="1" si="0"/>
        <v>648.71655092922845</v>
      </c>
      <c r="M50" s="306">
        <f t="shared" ca="1" si="16"/>
        <v>1.3082891080688281</v>
      </c>
      <c r="N50" s="304">
        <f t="shared" ca="1" si="17"/>
        <v>74.959444275278713</v>
      </c>
      <c r="P50" s="310">
        <f t="shared" ca="1" si="18"/>
        <v>3</v>
      </c>
      <c r="Q50" s="304">
        <f t="shared" ca="1" si="19"/>
        <v>174.22413793103533</v>
      </c>
      <c r="R50" s="306">
        <f t="shared" ca="1" si="20"/>
        <v>9.246942451268092E-2</v>
      </c>
      <c r="S50" s="307">
        <f t="shared" ca="1" si="21"/>
        <v>3.1943550736426229</v>
      </c>
      <c r="T50" s="304">
        <f t="shared" ca="1" si="1"/>
        <v>31.336623272434132</v>
      </c>
      <c r="U50" s="311">
        <f t="shared" ca="1" si="2"/>
        <v>0</v>
      </c>
      <c r="V50" s="306">
        <f t="shared" ca="1" si="3"/>
        <v>1.1500320588738986</v>
      </c>
      <c r="W50" s="304">
        <f t="shared" ca="1" si="4"/>
        <v>65.289094007427977</v>
      </c>
      <c r="Y50" s="314" t="str">
        <f t="shared" ca="1" si="22"/>
        <v/>
      </c>
      <c r="Z50" s="315" t="str">
        <f t="shared" ca="1" si="23"/>
        <v/>
      </c>
      <c r="AA50" s="316" t="str">
        <f t="shared" ca="1" si="24"/>
        <v/>
      </c>
      <c r="AC50" s="310" t="e">
        <f t="shared" ca="1" si="25"/>
        <v>#N/A</v>
      </c>
      <c r="AD50" s="323" t="e">
        <f t="shared" ca="1" si="26"/>
        <v>#N/A</v>
      </c>
      <c r="AE50" s="324">
        <f t="shared" ca="1" si="5"/>
        <v>631.30045631170981</v>
      </c>
      <c r="AG50" s="306">
        <f t="shared" ca="1" si="27"/>
        <v>24.685206552500766</v>
      </c>
      <c r="AH50" s="304">
        <f t="shared" ca="1" si="28"/>
        <v>34.159527543826584</v>
      </c>
    </row>
    <row r="51" spans="1:34" x14ac:dyDescent="0.2">
      <c r="A51" s="347">
        <f t="shared" ca="1" si="6"/>
        <v>0.01</v>
      </c>
      <c r="B51" s="304">
        <f t="shared" ca="1" si="7"/>
        <v>5.0699999999999896</v>
      </c>
      <c r="D51" s="306">
        <f t="shared" ca="1" si="8"/>
        <v>8.7821509978974763</v>
      </c>
      <c r="E51" s="307">
        <f t="shared" ca="1" si="9"/>
        <v>22.872880340567619</v>
      </c>
      <c r="F51" s="304">
        <f t="shared" ca="1" si="10"/>
        <v>24.500914905851911</v>
      </c>
      <c r="G51" s="306">
        <f t="shared" ca="1" si="11"/>
        <v>43.372643409951863</v>
      </c>
      <c r="H51" s="307">
        <f t="shared" ca="1" si="12"/>
        <v>161.31371300127239</v>
      </c>
      <c r="I51" s="304">
        <f t="shared" ca="1" si="13"/>
        <v>167.04280947895876</v>
      </c>
      <c r="J51" s="306">
        <f t="shared" ca="1" si="14"/>
        <v>149.74134909864983</v>
      </c>
      <c r="K51" s="307">
        <f t="shared" ca="1" si="15"/>
        <v>632.91244979770545</v>
      </c>
      <c r="L51" s="304">
        <f t="shared" ca="1" si="0"/>
        <v>650.38499424480631</v>
      </c>
      <c r="M51" s="306">
        <f t="shared" ca="1" si="16"/>
        <v>1.3081367087270035</v>
      </c>
      <c r="N51" s="304">
        <f t="shared" ca="1" si="17"/>
        <v>74.95071243619158</v>
      </c>
      <c r="P51" s="310">
        <f t="shared" ca="1" si="18"/>
        <v>3</v>
      </c>
      <c r="Q51" s="304">
        <f t="shared" ca="1" si="19"/>
        <v>173.36206896551809</v>
      </c>
      <c r="R51" s="306">
        <f t="shared" ca="1" si="20"/>
        <v>9.201188159079729E-2</v>
      </c>
      <c r="S51" s="307">
        <f t="shared" ca="1" si="21"/>
        <v>3.1934349548267149</v>
      </c>
      <c r="T51" s="304">
        <f t="shared" ca="1" si="1"/>
        <v>31.327596906850076</v>
      </c>
      <c r="U51" s="311">
        <f t="shared" ca="1" si="2"/>
        <v>0</v>
      </c>
      <c r="V51" s="306">
        <f t="shared" ca="1" si="3"/>
        <v>1.1498465040610599</v>
      </c>
      <c r="W51" s="304">
        <f t="shared" ca="1" si="4"/>
        <v>65.469436352460562</v>
      </c>
      <c r="Y51" s="314" t="str">
        <f t="shared" ca="1" si="22"/>
        <v/>
      </c>
      <c r="Z51" s="315" t="str">
        <f t="shared" ca="1" si="23"/>
        <v/>
      </c>
      <c r="AA51" s="316" t="str">
        <f t="shared" ca="1" si="24"/>
        <v/>
      </c>
      <c r="AC51" s="310" t="e">
        <f t="shared" ca="1" si="25"/>
        <v>#N/A</v>
      </c>
      <c r="AD51" s="323" t="e">
        <f t="shared" ca="1" si="26"/>
        <v>#N/A</v>
      </c>
      <c r="AE51" s="324">
        <f t="shared" ca="1" si="5"/>
        <v>632.91244979770545</v>
      </c>
      <c r="AG51" s="306">
        <f t="shared" ca="1" si="27"/>
        <v>24.368301822551523</v>
      </c>
      <c r="AH51" s="304">
        <f t="shared" ca="1" si="28"/>
        <v>33.842234611587529</v>
      </c>
    </row>
    <row r="52" spans="1:34" x14ac:dyDescent="0.2">
      <c r="A52" s="347">
        <f t="shared" ca="1" si="6"/>
        <v>0.01</v>
      </c>
      <c r="B52" s="304">
        <f t="shared" ca="1" si="7"/>
        <v>5.0799999999999894</v>
      </c>
      <c r="D52" s="306">
        <f t="shared" ca="1" si="8"/>
        <v>8.7048716476460033</v>
      </c>
      <c r="E52" s="307">
        <f t="shared" ca="1" si="9"/>
        <v>22.565595681564631</v>
      </c>
      <c r="F52" s="304">
        <f t="shared" ca="1" si="10"/>
        <v>24.18637837432135</v>
      </c>
      <c r="G52" s="306">
        <f t="shared" ca="1" si="11"/>
        <v>43.459692126428322</v>
      </c>
      <c r="H52" s="307">
        <f t="shared" ca="1" si="12"/>
        <v>161.53936895808803</v>
      </c>
      <c r="I52" s="304">
        <f t="shared" ca="1" si="13"/>
        <v>167.28333020089369</v>
      </c>
      <c r="J52" s="306">
        <f t="shared" ca="1" si="14"/>
        <v>150.17551077633175</v>
      </c>
      <c r="K52" s="307">
        <f t="shared" ca="1" si="15"/>
        <v>634.52671520750221</v>
      </c>
      <c r="L52" s="304">
        <f t="shared" ca="1" si="0"/>
        <v>652.05585370346512</v>
      </c>
      <c r="M52" s="306">
        <f t="shared" ca="1" si="16"/>
        <v>1.3079844421974818</v>
      </c>
      <c r="N52" s="304">
        <f t="shared" ca="1" si="17"/>
        <v>74.94198820668889</v>
      </c>
      <c r="P52" s="310">
        <f t="shared" ca="1" si="18"/>
        <v>3</v>
      </c>
      <c r="Q52" s="304">
        <f t="shared" ca="1" si="19"/>
        <v>172.50000000000085</v>
      </c>
      <c r="R52" s="306">
        <f t="shared" ca="1" si="20"/>
        <v>9.1554338668913673E-2</v>
      </c>
      <c r="S52" s="307">
        <f t="shared" ca="1" si="21"/>
        <v>3.1925194114400259</v>
      </c>
      <c r="T52" s="304">
        <f t="shared" ca="1" si="1"/>
        <v>31.318615426226657</v>
      </c>
      <c r="U52" s="311">
        <f t="shared" ca="1" si="2"/>
        <v>0</v>
      </c>
      <c r="V52" s="306">
        <f t="shared" ca="1" si="3"/>
        <v>1.1496607167823889</v>
      </c>
      <c r="W52" s="304">
        <f t="shared" ca="1" si="4"/>
        <v>65.647498905484639</v>
      </c>
      <c r="Y52" s="314" t="str">
        <f t="shared" ca="1" si="22"/>
        <v/>
      </c>
      <c r="Z52" s="315" t="str">
        <f t="shared" ca="1" si="23"/>
        <v/>
      </c>
      <c r="AA52" s="316" t="str">
        <f t="shared" ca="1" si="24"/>
        <v/>
      </c>
      <c r="AC52" s="310" t="e">
        <f t="shared" ca="1" si="25"/>
        <v>#N/A</v>
      </c>
      <c r="AD52" s="323" t="e">
        <f t="shared" ca="1" si="26"/>
        <v>#N/A</v>
      </c>
      <c r="AE52" s="324">
        <f t="shared" ca="1" si="5"/>
        <v>634.52671520750221</v>
      </c>
      <c r="AG52" s="306">
        <f t="shared" ca="1" si="27"/>
        <v>24.051878269489361</v>
      </c>
      <c r="AH52" s="304">
        <f t="shared" ca="1" si="28"/>
        <v>33.525422982240478</v>
      </c>
    </row>
    <row r="53" spans="1:34" x14ac:dyDescent="0.2">
      <c r="A53" s="347">
        <f t="shared" ca="1" si="6"/>
        <v>0.01</v>
      </c>
      <c r="B53" s="304">
        <f t="shared" ca="1" si="7"/>
        <v>5.0899999999999892</v>
      </c>
      <c r="D53" s="306">
        <f t="shared" ca="1" si="8"/>
        <v>8.6276205701740274</v>
      </c>
      <c r="E53" s="307">
        <f t="shared" ca="1" si="9"/>
        <v>22.258804778030338</v>
      </c>
      <c r="F53" s="304">
        <f t="shared" ca="1" si="10"/>
        <v>23.87237371627204</v>
      </c>
      <c r="G53" s="306">
        <f t="shared" ca="1" si="11"/>
        <v>43.545968332130066</v>
      </c>
      <c r="H53" s="307">
        <f t="shared" ca="1" si="12"/>
        <v>161.76195700586834</v>
      </c>
      <c r="I53" s="304">
        <f t="shared" ca="1" si="13"/>
        <v>167.52069153496015</v>
      </c>
      <c r="J53" s="306">
        <f t="shared" ca="1" si="14"/>
        <v>150.61053907862453</v>
      </c>
      <c r="K53" s="307">
        <f t="shared" ca="1" si="15"/>
        <v>636.14322183732202</v>
      </c>
      <c r="L53" s="304">
        <f t="shared" ca="1" si="0"/>
        <v>653.7290976934728</v>
      </c>
      <c r="M53" s="306">
        <f t="shared" ca="1" si="16"/>
        <v>1.3078323053083289</v>
      </c>
      <c r="N53" s="304">
        <f t="shared" ca="1" si="17"/>
        <v>74.933271405032173</v>
      </c>
      <c r="P53" s="310">
        <f t="shared" ca="1" si="18"/>
        <v>3</v>
      </c>
      <c r="Q53" s="304">
        <f t="shared" ca="1" si="19"/>
        <v>171.63793103448364</v>
      </c>
      <c r="R53" s="306">
        <f t="shared" ca="1" si="20"/>
        <v>9.1096795747030057E-2</v>
      </c>
      <c r="S53" s="307">
        <f t="shared" ca="1" si="21"/>
        <v>3.1916084434825556</v>
      </c>
      <c r="T53" s="304">
        <f t="shared" ca="1" si="1"/>
        <v>31.309678830563872</v>
      </c>
      <c r="U53" s="311">
        <f t="shared" ca="1" si="2"/>
        <v>0</v>
      </c>
      <c r="V53" s="306">
        <f t="shared" ca="1" si="3"/>
        <v>1.1494747006866977</v>
      </c>
      <c r="W53" s="304">
        <f t="shared" ca="1" si="4"/>
        <v>65.82327592934422</v>
      </c>
      <c r="Y53" s="314" t="str">
        <f t="shared" ca="1" si="22"/>
        <v/>
      </c>
      <c r="Z53" s="315" t="str">
        <f t="shared" ca="1" si="23"/>
        <v/>
      </c>
      <c r="AA53" s="316" t="str">
        <f t="shared" ca="1" si="24"/>
        <v/>
      </c>
      <c r="AC53" s="310" t="e">
        <f t="shared" ca="1" si="25"/>
        <v>#N/A</v>
      </c>
      <c r="AD53" s="323" t="e">
        <f t="shared" ca="1" si="26"/>
        <v>#N/A</v>
      </c>
      <c r="AE53" s="324">
        <f t="shared" ca="1" si="5"/>
        <v>636.14322183732202</v>
      </c>
      <c r="AG53" s="306">
        <f t="shared" ca="1" si="27"/>
        <v>23.735939538023896</v>
      </c>
      <c r="AH53" s="304">
        <f t="shared" ca="1" si="28"/>
        <v>33.209096292948288</v>
      </c>
    </row>
    <row r="54" spans="1:34" x14ac:dyDescent="0.2">
      <c r="A54" s="347">
        <f t="shared" ca="1" si="6"/>
        <v>0.01</v>
      </c>
      <c r="B54" s="304">
        <f t="shared" ca="1" si="7"/>
        <v>5.099999999999989</v>
      </c>
      <c r="D54" s="306">
        <f t="shared" ca="1" si="8"/>
        <v>8.5503991370964876</v>
      </c>
      <c r="E54" s="307">
        <f t="shared" ca="1" si="9"/>
        <v>21.952510987210815</v>
      </c>
      <c r="F54" s="304">
        <f t="shared" ca="1" si="10"/>
        <v>23.558906257449049</v>
      </c>
      <c r="G54" s="306">
        <f t="shared" ca="1" si="11"/>
        <v>43.631472323501029</v>
      </c>
      <c r="H54" s="307">
        <f t="shared" ca="1" si="12"/>
        <v>161.98148211574045</v>
      </c>
      <c r="I54" s="304">
        <f t="shared" ca="1" si="13"/>
        <v>167.7548983652292</v>
      </c>
      <c r="J54" s="306">
        <f t="shared" ca="1" si="14"/>
        <v>151.04642628190268</v>
      </c>
      <c r="K54" s="307">
        <f t="shared" ca="1" si="15"/>
        <v>637.76193903293006</v>
      </c>
      <c r="L54" s="304">
        <f t="shared" ca="1" si="0"/>
        <v>655.40469465176784</v>
      </c>
      <c r="M54" s="306">
        <f t="shared" ca="1" si="16"/>
        <v>1.3076802949110278</v>
      </c>
      <c r="N54" s="304">
        <f t="shared" ca="1" si="17"/>
        <v>74.924561850824716</v>
      </c>
      <c r="P54" s="310">
        <f t="shared" ca="1" si="18"/>
        <v>3</v>
      </c>
      <c r="Q54" s="304">
        <f t="shared" ca="1" si="19"/>
        <v>170.77586206896643</v>
      </c>
      <c r="R54" s="306">
        <f t="shared" ca="1" si="20"/>
        <v>9.0639252825146455E-2</v>
      </c>
      <c r="S54" s="307">
        <f t="shared" ca="1" si="21"/>
        <v>3.1907020509543043</v>
      </c>
      <c r="T54" s="304">
        <f t="shared" ca="1" si="1"/>
        <v>31.300787119861727</v>
      </c>
      <c r="U54" s="311">
        <f t="shared" ca="1" si="2"/>
        <v>0</v>
      </c>
      <c r="V54" s="306">
        <f t="shared" ca="1" si="3"/>
        <v>1.149288459414999</v>
      </c>
      <c r="W54" s="304">
        <f t="shared" ca="1" si="4"/>
        <v>65.99676188629023</v>
      </c>
      <c r="Y54" s="314" t="str">
        <f t="shared" ca="1" si="22"/>
        <v/>
      </c>
      <c r="Z54" s="315" t="str">
        <f t="shared" ca="1" si="23"/>
        <v/>
      </c>
      <c r="AA54" s="316" t="str">
        <f t="shared" ca="1" si="24"/>
        <v/>
      </c>
      <c r="AC54" s="310" t="e">
        <f t="shared" ca="1" si="25"/>
        <v>#N/A</v>
      </c>
      <c r="AD54" s="323" t="e">
        <f t="shared" ca="1" si="26"/>
        <v>#N/A</v>
      </c>
      <c r="AE54" s="324">
        <f t="shared" ca="1" si="5"/>
        <v>637.76193903293006</v>
      </c>
      <c r="AG54" s="306">
        <f t="shared" ca="1" si="27"/>
        <v>23.42048920993345</v>
      </c>
      <c r="AH54" s="304">
        <f t="shared" ca="1" si="28"/>
        <v>32.893258117984423</v>
      </c>
    </row>
    <row r="55" spans="1:34" x14ac:dyDescent="0.2">
      <c r="A55" s="347">
        <f t="shared" ca="1" si="6"/>
        <v>0.01</v>
      </c>
      <c r="B55" s="304">
        <f t="shared" ca="1" si="7"/>
        <v>5.1099999999999888</v>
      </c>
      <c r="D55" s="306">
        <f t="shared" ca="1" si="8"/>
        <v>8.4732087008106607</v>
      </c>
      <c r="E55" s="307">
        <f t="shared" ca="1" si="9"/>
        <v>21.646717606433683</v>
      </c>
      <c r="F55" s="304">
        <f t="shared" ca="1" si="10"/>
        <v>23.24598134775513</v>
      </c>
      <c r="G55" s="306">
        <f t="shared" ca="1" si="11"/>
        <v>43.716204410509135</v>
      </c>
      <c r="H55" s="307">
        <f t="shared" ca="1" si="12"/>
        <v>162.19794929180478</v>
      </c>
      <c r="I55" s="304">
        <f t="shared" ca="1" si="13"/>
        <v>167.98595561096258</v>
      </c>
      <c r="J55" s="306">
        <f t="shared" ca="1" si="14"/>
        <v>151.48316466557273</v>
      </c>
      <c r="K55" s="307">
        <f t="shared" ca="1" si="15"/>
        <v>639.38283618996775</v>
      </c>
      <c r="L55" s="304">
        <f t="shared" ca="1" si="0"/>
        <v>657.08261306431189</v>
      </c>
      <c r="M55" s="306">
        <f t="shared" ca="1" si="16"/>
        <v>1.3075284078800209</v>
      </c>
      <c r="N55" s="304">
        <f t="shared" ca="1" si="17"/>
        <v>74.915859364985252</v>
      </c>
      <c r="P55" s="310">
        <f t="shared" ca="1" si="18"/>
        <v>3</v>
      </c>
      <c r="Q55" s="304">
        <f t="shared" ca="1" si="19"/>
        <v>169.91379310344919</v>
      </c>
      <c r="R55" s="306">
        <f t="shared" ca="1" si="20"/>
        <v>9.0181709903262838E-2</v>
      </c>
      <c r="S55" s="307">
        <f t="shared" ca="1" si="21"/>
        <v>3.1898002338552716</v>
      </c>
      <c r="T55" s="304">
        <f t="shared" ca="1" si="1"/>
        <v>31.291940294120216</v>
      </c>
      <c r="U55" s="311">
        <f t="shared" ca="1" si="2"/>
        <v>0</v>
      </c>
      <c r="V55" s="306">
        <f t="shared" ca="1" si="3"/>
        <v>1.1491019966004665</v>
      </c>
      <c r="W55" s="304">
        <f t="shared" ca="1" si="4"/>
        <v>66.167951436743309</v>
      </c>
      <c r="Y55" s="314" t="str">
        <f t="shared" ca="1" si="22"/>
        <v/>
      </c>
      <c r="Z55" s="315" t="str">
        <f t="shared" ca="1" si="23"/>
        <v/>
      </c>
      <c r="AA55" s="316" t="str">
        <f t="shared" ca="1" si="24"/>
        <v/>
      </c>
      <c r="AC55" s="310" t="e">
        <f t="shared" ca="1" si="25"/>
        <v>#N/A</v>
      </c>
      <c r="AD55" s="323" t="e">
        <f t="shared" ca="1" si="26"/>
        <v>#N/A</v>
      </c>
      <c r="AE55" s="324">
        <f t="shared" ca="1" si="5"/>
        <v>639.38283618996775</v>
      </c>
      <c r="AG55" s="306">
        <f t="shared" ca="1" si="27"/>
        <v>23.105530804309957</v>
      </c>
      <c r="AH55" s="304">
        <f t="shared" ca="1" si="28"/>
        <v>32.577911968976899</v>
      </c>
    </row>
    <row r="56" spans="1:34" x14ac:dyDescent="0.2">
      <c r="A56" s="347">
        <f t="shared" ca="1" si="6"/>
        <v>0.01</v>
      </c>
      <c r="B56" s="304">
        <f t="shared" ca="1" si="7"/>
        <v>5.1199999999999886</v>
      </c>
      <c r="D56" s="306">
        <f t="shared" ca="1" si="8"/>
        <v>8.3960505945761472</v>
      </c>
      <c r="E56" s="307">
        <f t="shared" ca="1" si="9"/>
        <v>21.341427873347456</v>
      </c>
      <c r="F56" s="304">
        <f t="shared" ca="1" si="10"/>
        <v>22.933604366954057</v>
      </c>
      <c r="G56" s="306">
        <f t="shared" ca="1" si="11"/>
        <v>43.800164916454897</v>
      </c>
      <c r="H56" s="307">
        <f t="shared" ca="1" si="12"/>
        <v>162.41136357053824</v>
      </c>
      <c r="I56" s="304">
        <f t="shared" ca="1" si="13"/>
        <v>168.21386822598845</v>
      </c>
      <c r="J56" s="306">
        <f t="shared" ca="1" si="14"/>
        <v>151.92074651220756</v>
      </c>
      <c r="K56" s="307">
        <f t="shared" ca="1" si="15"/>
        <v>641.00588275427947</v>
      </c>
      <c r="L56" s="304">
        <f t="shared" ca="1" si="0"/>
        <v>658.76282146643609</v>
      </c>
      <c r="M56" s="306">
        <f t="shared" ca="1" si="16"/>
        <v>1.3073766411122634</v>
      </c>
      <c r="N56" s="304">
        <f t="shared" ca="1" si="17"/>
        <v>74.907163769722402</v>
      </c>
      <c r="P56" s="310">
        <f t="shared" ca="1" si="18"/>
        <v>3</v>
      </c>
      <c r="Q56" s="304">
        <f t="shared" ca="1" si="19"/>
        <v>169.05172413793198</v>
      </c>
      <c r="R56" s="306">
        <f t="shared" ca="1" si="20"/>
        <v>8.9724166981379222E-2</v>
      </c>
      <c r="S56" s="307">
        <f t="shared" ca="1" si="21"/>
        <v>3.1889029921854579</v>
      </c>
      <c r="T56" s="304">
        <f t="shared" ca="1" si="1"/>
        <v>31.283138353339343</v>
      </c>
      <c r="U56" s="311">
        <f t="shared" ca="1" si="2"/>
        <v>0</v>
      </c>
      <c r="V56" s="306">
        <f t="shared" ca="1" si="3"/>
        <v>1.148915315868394</v>
      </c>
      <c r="W56" s="304">
        <f t="shared" ca="1" si="4"/>
        <v>66.336839438048145</v>
      </c>
      <c r="Y56" s="314" t="str">
        <f t="shared" ca="1" si="22"/>
        <v/>
      </c>
      <c r="Z56" s="315" t="str">
        <f t="shared" ca="1" si="23"/>
        <v/>
      </c>
      <c r="AA56" s="316" t="str">
        <f t="shared" ca="1" si="24"/>
        <v/>
      </c>
      <c r="AC56" s="310" t="e">
        <f t="shared" ca="1" si="25"/>
        <v>#N/A</v>
      </c>
      <c r="AD56" s="323" t="e">
        <f t="shared" ca="1" si="26"/>
        <v>#N/A</v>
      </c>
      <c r="AE56" s="324">
        <f t="shared" ca="1" si="5"/>
        <v>641.00588275427947</v>
      </c>
      <c r="AG56" s="306">
        <f t="shared" ca="1" si="27"/>
        <v>22.791067777808554</v>
      </c>
      <c r="AH56" s="304">
        <f t="shared" ca="1" si="28"/>
        <v>32.263061295156902</v>
      </c>
    </row>
    <row r="57" spans="1:34" x14ac:dyDescent="0.2">
      <c r="A57" s="347">
        <f t="shared" ca="1" si="6"/>
        <v>0.01</v>
      </c>
      <c r="B57" s="304">
        <f t="shared" ca="1" si="7"/>
        <v>5.1299999999999883</v>
      </c>
      <c r="D57" s="306">
        <f t="shared" ca="1" si="8"/>
        <v>8.318926132595184</v>
      </c>
      <c r="E57" s="307">
        <f t="shared" ca="1" si="9"/>
        <v>21.036644966165184</v>
      </c>
      <c r="F57" s="304">
        <f t="shared" ca="1" si="10"/>
        <v>22.621780730792572</v>
      </c>
      <c r="G57" s="306">
        <f t="shared" ca="1" si="11"/>
        <v>43.883354177780845</v>
      </c>
      <c r="H57" s="307">
        <f t="shared" ca="1" si="12"/>
        <v>162.62173002019989</v>
      </c>
      <c r="I57" s="304">
        <f t="shared" ca="1" si="13"/>
        <v>168.43864119807941</v>
      </c>
      <c r="J57" s="306">
        <f t="shared" ca="1" si="14"/>
        <v>152.35916410767874</v>
      </c>
      <c r="K57" s="307">
        <f t="shared" ca="1" si="15"/>
        <v>642.63104822223318</v>
      </c>
      <c r="L57" s="304">
        <f t="shared" ca="1" si="0"/>
        <v>660.4452884431812</v>
      </c>
      <c r="M57" s="306">
        <f t="shared" ca="1" si="16"/>
        <v>1.3072249915267811</v>
      </c>
      <c r="N57" s="304">
        <f t="shared" ca="1" si="17"/>
        <v>74.898474888509355</v>
      </c>
      <c r="P57" s="310">
        <f t="shared" ca="1" si="18"/>
        <v>3</v>
      </c>
      <c r="Q57" s="304">
        <f t="shared" ca="1" si="19"/>
        <v>168.18965517241475</v>
      </c>
      <c r="R57" s="306">
        <f t="shared" ca="1" si="20"/>
        <v>8.9266624059495606E-2</v>
      </c>
      <c r="S57" s="307">
        <f t="shared" ca="1" si="21"/>
        <v>3.1880103259448629</v>
      </c>
      <c r="T57" s="304">
        <f t="shared" ca="1" si="1"/>
        <v>31.274381297519106</v>
      </c>
      <c r="U57" s="311">
        <f t="shared" ca="1" si="2"/>
        <v>0</v>
      </c>
      <c r="V57" s="306">
        <f t="shared" ca="1" si="3"/>
        <v>1.1487284208361579</v>
      </c>
      <c r="W57" s="304">
        <f t="shared" ca="1" si="4"/>
        <v>66.503420943219197</v>
      </c>
      <c r="Y57" s="314" t="str">
        <f t="shared" ca="1" si="22"/>
        <v/>
      </c>
      <c r="Z57" s="315" t="str">
        <f t="shared" ca="1" si="23"/>
        <v/>
      </c>
      <c r="AA57" s="316" t="str">
        <f t="shared" ca="1" si="24"/>
        <v/>
      </c>
      <c r="AC57" s="310" t="e">
        <f t="shared" ca="1" si="25"/>
        <v>#N/A</v>
      </c>
      <c r="AD57" s="323" t="e">
        <f t="shared" ca="1" si="26"/>
        <v>#N/A</v>
      </c>
      <c r="AE57" s="324">
        <f t="shared" ca="1" si="5"/>
        <v>642.63104822223318</v>
      </c>
      <c r="AG57" s="306">
        <f t="shared" ca="1" si="27"/>
        <v>22.477103524901384</v>
      </c>
      <c r="AH57" s="304">
        <f t="shared" ca="1" si="28"/>
        <v>31.94870948361168</v>
      </c>
    </row>
    <row r="58" spans="1:34" x14ac:dyDescent="0.2">
      <c r="A58" s="347">
        <f t="shared" ca="1" si="6"/>
        <v>0.01</v>
      </c>
      <c r="B58" s="304">
        <f t="shared" ca="1" si="7"/>
        <v>5.1399999999999881</v>
      </c>
      <c r="D58" s="306">
        <f t="shared" ca="1" si="8"/>
        <v>8.2418366100935749</v>
      </c>
      <c r="E58" s="307">
        <f t="shared" ca="1" si="9"/>
        <v>20.732372003912651</v>
      </c>
      <c r="F58" s="304">
        <f t="shared" ca="1" si="10"/>
        <v>22.31051589757843</v>
      </c>
      <c r="G58" s="306">
        <f t="shared" ca="1" si="11"/>
        <v>43.965772543881783</v>
      </c>
      <c r="H58" s="307">
        <f t="shared" ca="1" si="12"/>
        <v>162.829053740239</v>
      </c>
      <c r="I58" s="304">
        <f t="shared" ca="1" si="13"/>
        <v>168.66027954833348</v>
      </c>
      <c r="J58" s="306">
        <f t="shared" ca="1" si="14"/>
        <v>152.79840974128706</v>
      </c>
      <c r="K58" s="307">
        <f t="shared" ca="1" si="15"/>
        <v>644.25830214103541</v>
      </c>
      <c r="L58" s="304">
        <f t="shared" ca="1" si="0"/>
        <v>662.1299826296314</v>
      </c>
      <c r="M58" s="306">
        <f t="shared" ca="1" si="16"/>
        <v>1.3070734560642367</v>
      </c>
      <c r="N58" s="304">
        <f t="shared" ca="1" si="17"/>
        <v>74.889792546058999</v>
      </c>
      <c r="P58" s="310">
        <f t="shared" ca="1" si="18"/>
        <v>3</v>
      </c>
      <c r="Q58" s="304">
        <f t="shared" ca="1" si="19"/>
        <v>167.32758620689754</v>
      </c>
      <c r="R58" s="306">
        <f t="shared" ca="1" si="20"/>
        <v>8.8809081137611989E-2</v>
      </c>
      <c r="S58" s="307">
        <f t="shared" ca="1" si="21"/>
        <v>3.1871222351334869</v>
      </c>
      <c r="T58" s="304">
        <f t="shared" ca="1" si="1"/>
        <v>31.265669126659507</v>
      </c>
      <c r="U58" s="311">
        <f t="shared" ca="1" si="2"/>
        <v>0</v>
      </c>
      <c r="V58" s="306">
        <f t="shared" ca="1" si="3"/>
        <v>1.1485413151131791</v>
      </c>
      <c r="W58" s="304">
        <f t="shared" ca="1" si="4"/>
        <v>66.667691199678885</v>
      </c>
      <c r="Y58" s="314" t="str">
        <f t="shared" ca="1" si="22"/>
        <v/>
      </c>
      <c r="Z58" s="315" t="str">
        <f t="shared" ca="1" si="23"/>
        <v/>
      </c>
      <c r="AA58" s="316" t="str">
        <f t="shared" ca="1" si="24"/>
        <v/>
      </c>
      <c r="AC58" s="310" t="e">
        <f t="shared" ca="1" si="25"/>
        <v>#N/A</v>
      </c>
      <c r="AD58" s="323" t="e">
        <f t="shared" ca="1" si="26"/>
        <v>#N/A</v>
      </c>
      <c r="AE58" s="324">
        <f t="shared" ca="1" si="5"/>
        <v>644.25830214103541</v>
      </c>
      <c r="AG58" s="306">
        <f t="shared" ca="1" si="27"/>
        <v>22.163641378136084</v>
      </c>
      <c r="AH58" s="304">
        <f t="shared" ca="1" si="28"/>
        <v>31.634859859542068</v>
      </c>
    </row>
    <row r="59" spans="1:34" x14ac:dyDescent="0.2">
      <c r="A59" s="347">
        <f t="shared" ca="1" si="6"/>
        <v>0.01</v>
      </c>
      <c r="B59" s="304">
        <f t="shared" ca="1" si="7"/>
        <v>5.1499999999999879</v>
      </c>
      <c r="D59" s="306">
        <f t="shared" ca="1" si="8"/>
        <v>8.1647833034019595</v>
      </c>
      <c r="E59" s="307">
        <f t="shared" ca="1" si="9"/>
        <v>20.42861204668062</v>
      </c>
      <c r="F59" s="304">
        <f t="shared" ca="1" si="10"/>
        <v>21.999815375254766</v>
      </c>
      <c r="G59" s="306">
        <f t="shared" ca="1" si="11"/>
        <v>44.047420376915802</v>
      </c>
      <c r="H59" s="307">
        <f t="shared" ca="1" si="12"/>
        <v>163.03333986070581</v>
      </c>
      <c r="I59" s="304">
        <f t="shared" ca="1" si="13"/>
        <v>168.8787883305572</v>
      </c>
      <c r="J59" s="306">
        <f t="shared" ca="1" si="14"/>
        <v>153.23847570589103</v>
      </c>
      <c r="K59" s="307">
        <f t="shared" ca="1" si="15"/>
        <v>645.8876141090401</v>
      </c>
      <c r="L59" s="304">
        <f t="shared" ca="1" si="0"/>
        <v>663.81687271124201</v>
      </c>
      <c r="M59" s="306">
        <f t="shared" ca="1" si="16"/>
        <v>1.3069220316865033</v>
      </c>
      <c r="N59" s="304">
        <f t="shared" ca="1" si="17"/>
        <v>74.88111656829949</v>
      </c>
      <c r="P59" s="310">
        <f t="shared" ca="1" si="18"/>
        <v>3</v>
      </c>
      <c r="Q59" s="304">
        <f t="shared" ca="1" si="19"/>
        <v>166.46551724138033</v>
      </c>
      <c r="R59" s="306">
        <f t="shared" ca="1" si="20"/>
        <v>8.8351538215728387E-2</v>
      </c>
      <c r="S59" s="307">
        <f t="shared" ca="1" si="21"/>
        <v>3.1862387197513296</v>
      </c>
      <c r="T59" s="304">
        <f t="shared" ca="1" si="1"/>
        <v>31.257001840760545</v>
      </c>
      <c r="U59" s="311">
        <f t="shared" ca="1" si="2"/>
        <v>0</v>
      </c>
      <c r="V59" s="306">
        <f t="shared" ca="1" si="3"/>
        <v>1.1483540023008869</v>
      </c>
      <c r="W59" s="304">
        <f t="shared" ca="1" si="4"/>
        <v>66.829645647987633</v>
      </c>
      <c r="Y59" s="314" t="str">
        <f t="shared" ca="1" si="22"/>
        <v/>
      </c>
      <c r="Z59" s="315" t="str">
        <f t="shared" ca="1" si="23"/>
        <v/>
      </c>
      <c r="AA59" s="316" t="str">
        <f t="shared" ca="1" si="24"/>
        <v/>
      </c>
      <c r="AC59" s="310" t="e">
        <f t="shared" ca="1" si="25"/>
        <v>#N/A</v>
      </c>
      <c r="AD59" s="323" t="e">
        <f t="shared" ca="1" si="26"/>
        <v>#N/A</v>
      </c>
      <c r="AE59" s="324">
        <f t="shared" ca="1" si="5"/>
        <v>645.8876141090401</v>
      </c>
      <c r="AG59" s="306">
        <f t="shared" ca="1" si="27"/>
        <v>21.85068460839819</v>
      </c>
      <c r="AH59" s="304">
        <f t="shared" ca="1" si="28"/>
        <v>31.321515686524009</v>
      </c>
    </row>
    <row r="60" spans="1:34" x14ac:dyDescent="0.2">
      <c r="A60" s="347">
        <f t="shared" ca="1" si="6"/>
        <v>0.01</v>
      </c>
      <c r="B60" s="304">
        <f t="shared" ca="1" si="7"/>
        <v>5.1599999999999877</v>
      </c>
      <c r="D60" s="306">
        <f t="shared" ca="1" si="8"/>
        <v>8.0877674700375994</v>
      </c>
      <c r="E60" s="307">
        <f t="shared" ca="1" si="9"/>
        <v>20.125368095881392</v>
      </c>
      <c r="F60" s="304">
        <f t="shared" ca="1" si="10"/>
        <v>21.689684729016211</v>
      </c>
      <c r="G60" s="306">
        <f t="shared" ca="1" si="11"/>
        <v>44.128298051616177</v>
      </c>
      <c r="H60" s="307">
        <f t="shared" ca="1" si="12"/>
        <v>163.23459354166462</v>
      </c>
      <c r="I60" s="304">
        <f t="shared" ca="1" si="13"/>
        <v>169.09417263065197</v>
      </c>
      <c r="J60" s="306">
        <f t="shared" ca="1" si="14"/>
        <v>153.6793542980337</v>
      </c>
      <c r="K60" s="307">
        <f t="shared" ca="1" si="15"/>
        <v>647.51895377605194</v>
      </c>
      <c r="L60" s="304">
        <f t="shared" ca="1" si="0"/>
        <v>665.50592742416165</v>
      </c>
      <c r="M60" s="306">
        <f t="shared" ca="1" si="16"/>
        <v>1.3067707153762427</v>
      </c>
      <c r="N60" s="304">
        <f t="shared" ca="1" si="17"/>
        <v>74.872446782350053</v>
      </c>
      <c r="P60" s="310">
        <f t="shared" ca="1" si="18"/>
        <v>3</v>
      </c>
      <c r="Q60" s="304">
        <f t="shared" ca="1" si="19"/>
        <v>165.60344827586309</v>
      </c>
      <c r="R60" s="306">
        <f t="shared" ca="1" si="20"/>
        <v>8.7893995293844757E-2</v>
      </c>
      <c r="S60" s="307">
        <f t="shared" ca="1" si="21"/>
        <v>3.1853597797983912</v>
      </c>
      <c r="T60" s="304">
        <f t="shared" ca="1" si="1"/>
        <v>31.248379439822219</v>
      </c>
      <c r="U60" s="311">
        <f t="shared" ca="1" si="2"/>
        <v>0</v>
      </c>
      <c r="V60" s="306">
        <f t="shared" ca="1" si="3"/>
        <v>1.1481664859926815</v>
      </c>
      <c r="W60" s="304">
        <f t="shared" ca="1" si="4"/>
        <v>66.989279920566872</v>
      </c>
      <c r="Y60" s="314" t="str">
        <f t="shared" ca="1" si="22"/>
        <v/>
      </c>
      <c r="Z60" s="315" t="str">
        <f t="shared" ca="1" si="23"/>
        <v/>
      </c>
      <c r="AA60" s="316" t="str">
        <f t="shared" ca="1" si="24"/>
        <v/>
      </c>
      <c r="AC60" s="310" t="e">
        <f t="shared" ca="1" si="25"/>
        <v>#N/A</v>
      </c>
      <c r="AD60" s="323" t="e">
        <f t="shared" ca="1" si="26"/>
        <v>#N/A</v>
      </c>
      <c r="AE60" s="324">
        <f t="shared" ca="1" si="5"/>
        <v>647.51895377605194</v>
      </c>
      <c r="AG60" s="306">
        <f t="shared" ca="1" si="27"/>
        <v>21.538236425177974</v>
      </c>
      <c r="AH60" s="304">
        <f t="shared" ca="1" si="28"/>
        <v>31.008680166774464</v>
      </c>
    </row>
    <row r="61" spans="1:34" x14ac:dyDescent="0.2">
      <c r="A61" s="347">
        <f t="shared" ca="1" si="6"/>
        <v>0.01</v>
      </c>
      <c r="B61" s="304">
        <f t="shared" ca="1" si="7"/>
        <v>5.1699999999999875</v>
      </c>
      <c r="D61" s="306">
        <f t="shared" ca="1" si="8"/>
        <v>8.0107903487866423</v>
      </c>
      <c r="E61" s="307">
        <f t="shared" ca="1" si="9"/>
        <v>19.822643094509417</v>
      </c>
      <c r="F61" s="304">
        <f t="shared" ca="1" si="10"/>
        <v>21.380129589516411</v>
      </c>
      <c r="G61" s="306">
        <f t="shared" ca="1" si="11"/>
        <v>44.208405955104041</v>
      </c>
      <c r="H61" s="307">
        <f t="shared" ca="1" si="12"/>
        <v>163.43281997260971</v>
      </c>
      <c r="I61" s="304">
        <f t="shared" ca="1" si="13"/>
        <v>169.30643756600259</v>
      </c>
      <c r="J61" s="306">
        <f t="shared" ca="1" si="14"/>
        <v>154.12103781806729</v>
      </c>
      <c r="K61" s="307">
        <f t="shared" ca="1" si="15"/>
        <v>649.15229084362329</v>
      </c>
      <c r="L61" s="304">
        <f t="shared" ca="1" si="0"/>
        <v>667.19711555554727</v>
      </c>
      <c r="M61" s="306">
        <f t="shared" ca="1" si="16"/>
        <v>1.3066195041364925</v>
      </c>
      <c r="N61" s="304">
        <f t="shared" ca="1" si="17"/>
        <v>74.863783016497436</v>
      </c>
      <c r="P61" s="310">
        <f t="shared" ca="1" si="18"/>
        <v>3</v>
      </c>
      <c r="Q61" s="304">
        <f t="shared" ca="1" si="19"/>
        <v>164.74137931034588</v>
      </c>
      <c r="R61" s="306">
        <f t="shared" ca="1" si="20"/>
        <v>8.7436452371961154E-2</v>
      </c>
      <c r="S61" s="307">
        <f t="shared" ca="1" si="21"/>
        <v>3.1844854152746715</v>
      </c>
      <c r="T61" s="304">
        <f t="shared" ca="1" si="1"/>
        <v>31.239801923844528</v>
      </c>
      <c r="U61" s="311">
        <f t="shared" ca="1" si="2"/>
        <v>0</v>
      </c>
      <c r="V61" s="306">
        <f t="shared" ca="1" si="3"/>
        <v>1.1479787697738997</v>
      </c>
      <c r="W61" s="304">
        <f t="shared" ca="1" si="4"/>
        <v>67.146589840414748</v>
      </c>
      <c r="Y61" s="314" t="str">
        <f t="shared" ca="1" si="22"/>
        <v/>
      </c>
      <c r="Z61" s="315" t="str">
        <f t="shared" ca="1" si="23"/>
        <v/>
      </c>
      <c r="AA61" s="316" t="str">
        <f t="shared" ca="1" si="24"/>
        <v/>
      </c>
      <c r="AC61" s="310" t="e">
        <f t="shared" ca="1" si="25"/>
        <v>#N/A</v>
      </c>
      <c r="AD61" s="323" t="e">
        <f t="shared" ca="1" si="26"/>
        <v>#N/A</v>
      </c>
      <c r="AE61" s="324">
        <f t="shared" ca="1" si="5"/>
        <v>649.15229084362329</v>
      </c>
      <c r="AG61" s="306">
        <f t="shared" ca="1" si="27"/>
        <v>21.226299976841247</v>
      </c>
      <c r="AH61" s="304">
        <f t="shared" ca="1" si="28"/>
        <v>30.696356441421351</v>
      </c>
    </row>
    <row r="62" spans="1:34" x14ac:dyDescent="0.2">
      <c r="A62" s="347">
        <f t="shared" ca="1" si="6"/>
        <v>0.01</v>
      </c>
      <c r="B62" s="304">
        <f t="shared" ca="1" si="7"/>
        <v>5.1799999999999873</v>
      </c>
      <c r="D62" s="306">
        <f t="shared" ca="1" si="8"/>
        <v>7.9338531597867297</v>
      </c>
      <c r="E62" s="307">
        <f t="shared" ca="1" si="9"/>
        <v>19.520439927405739</v>
      </c>
      <c r="F62" s="304">
        <f t="shared" ca="1" si="10"/>
        <v>21.071155661721882</v>
      </c>
      <c r="G62" s="306">
        <f t="shared" ca="1" si="11"/>
        <v>44.287744486701911</v>
      </c>
      <c r="H62" s="307">
        <f t="shared" ca="1" si="12"/>
        <v>163.62802437188375</v>
      </c>
      <c r="I62" s="304">
        <f t="shared" ca="1" si="13"/>
        <v>169.5155882848689</v>
      </c>
      <c r="J62" s="306">
        <f t="shared" ca="1" si="14"/>
        <v>154.56351857027633</v>
      </c>
      <c r="K62" s="307">
        <f t="shared" ca="1" si="15"/>
        <v>650.78759506534573</v>
      </c>
      <c r="L62" s="304">
        <f t="shared" ca="1" si="0"/>
        <v>668.89040594387404</v>
      </c>
      <c r="M62" s="306">
        <f t="shared" ca="1" si="16"/>
        <v>1.3064683949902589</v>
      </c>
      <c r="N62" s="304">
        <f t="shared" ca="1" si="17"/>
        <v>74.855125100172415</v>
      </c>
      <c r="P62" s="310">
        <f t="shared" ca="1" si="18"/>
        <v>3</v>
      </c>
      <c r="Q62" s="304">
        <f t="shared" ca="1" si="19"/>
        <v>163.87931034482864</v>
      </c>
      <c r="R62" s="306">
        <f t="shared" ca="1" si="20"/>
        <v>8.6978909450077538E-2</v>
      </c>
      <c r="S62" s="307">
        <f t="shared" ca="1" si="21"/>
        <v>3.1836156261801709</v>
      </c>
      <c r="T62" s="304">
        <f t="shared" ca="1" si="1"/>
        <v>31.231269292827477</v>
      </c>
      <c r="U62" s="311">
        <f t="shared" ca="1" si="2"/>
        <v>0</v>
      </c>
      <c r="V62" s="306">
        <f t="shared" ca="1" si="3"/>
        <v>1.1477908572217799</v>
      </c>
      <c r="W62" s="304">
        <f t="shared" ca="1" si="4"/>
        <v>67.30157141981519</v>
      </c>
      <c r="Y62" s="314" t="str">
        <f t="shared" ca="1" si="22"/>
        <v/>
      </c>
      <c r="Z62" s="315" t="str">
        <f t="shared" ca="1" si="23"/>
        <v/>
      </c>
      <c r="AA62" s="316" t="str">
        <f t="shared" ca="1" si="24"/>
        <v/>
      </c>
      <c r="AC62" s="310" t="e">
        <f t="shared" ca="1" si="25"/>
        <v>#N/A</v>
      </c>
      <c r="AD62" s="323" t="e">
        <f t="shared" ca="1" si="26"/>
        <v>#N/A</v>
      </c>
      <c r="AE62" s="324">
        <f t="shared" ca="1" si="5"/>
        <v>650.78759506534573</v>
      </c>
      <c r="AG62" s="306">
        <f t="shared" ca="1" si="27"/>
        <v>20.914878350904083</v>
      </c>
      <c r="AH62" s="304">
        <f t="shared" ca="1" si="28"/>
        <v>30.384547590777366</v>
      </c>
    </row>
    <row r="63" spans="1:34" x14ac:dyDescent="0.2">
      <c r="A63" s="347">
        <f t="shared" ca="1" si="6"/>
        <v>0.01</v>
      </c>
      <c r="B63" s="304">
        <f t="shared" ca="1" si="7"/>
        <v>5.1899999999999871</v>
      </c>
      <c r="D63" s="306">
        <f t="shared" ca="1" si="8"/>
        <v>7.8569571046101565</v>
      </c>
      <c r="E63" s="307">
        <f t="shared" ca="1" si="9"/>
        <v>19.218761421526501</v>
      </c>
      <c r="F63" s="304">
        <f t="shared" ca="1" si="10"/>
        <v>20.762768734473717</v>
      </c>
      <c r="G63" s="306">
        <f t="shared" ca="1" si="11"/>
        <v>44.366314057748014</v>
      </c>
      <c r="H63" s="307">
        <f t="shared" ca="1" si="12"/>
        <v>163.82021198609903</v>
      </c>
      <c r="I63" s="304">
        <f t="shared" ca="1" si="13"/>
        <v>169.72162996578001</v>
      </c>
      <c r="J63" s="306">
        <f t="shared" ca="1" si="14"/>
        <v>155.00678886299858</v>
      </c>
      <c r="K63" s="307">
        <f t="shared" ca="1" si="15"/>
        <v>652.42483624713566</v>
      </c>
      <c r="L63" s="304">
        <f t="shared" ca="1" si="0"/>
        <v>670.58576747923905</v>
      </c>
      <c r="M63" s="306">
        <f t="shared" ca="1" si="16"/>
        <v>1.3063173849801151</v>
      </c>
      <c r="N63" s="304">
        <f t="shared" ca="1" si="17"/>
        <v>74.846472863926948</v>
      </c>
      <c r="P63" s="310">
        <f t="shared" ca="1" si="18"/>
        <v>3</v>
      </c>
      <c r="Q63" s="304">
        <f t="shared" ca="1" si="19"/>
        <v>163.01724137931143</v>
      </c>
      <c r="R63" s="306">
        <f t="shared" ca="1" si="20"/>
        <v>8.6521366528193921E-2</v>
      </c>
      <c r="S63" s="307">
        <f t="shared" ca="1" si="21"/>
        <v>3.1827504125148889</v>
      </c>
      <c r="T63" s="304">
        <f t="shared" ca="1" si="1"/>
        <v>31.22278154677106</v>
      </c>
      <c r="U63" s="311">
        <f t="shared" ca="1" si="2"/>
        <v>0</v>
      </c>
      <c r="V63" s="306">
        <f t="shared" ca="1" si="3"/>
        <v>1.1476027519054297</v>
      </c>
      <c r="W63" s="304">
        <f t="shared" ca="1" si="4"/>
        <v>67.454220859040518</v>
      </c>
      <c r="Y63" s="314" t="str">
        <f t="shared" ca="1" si="22"/>
        <v/>
      </c>
      <c r="Z63" s="315" t="str">
        <f t="shared" ca="1" si="23"/>
        <v/>
      </c>
      <c r="AA63" s="316" t="str">
        <f t="shared" ca="1" si="24"/>
        <v/>
      </c>
      <c r="AC63" s="310" t="e">
        <f t="shared" ca="1" si="25"/>
        <v>#N/A</v>
      </c>
      <c r="AD63" s="323" t="e">
        <f t="shared" ca="1" si="26"/>
        <v>#N/A</v>
      </c>
      <c r="AE63" s="324">
        <f t="shared" ca="1" si="5"/>
        <v>652.42483624713566</v>
      </c>
      <c r="AG63" s="306">
        <f t="shared" ca="1" si="27"/>
        <v>20.603974574311586</v>
      </c>
      <c r="AH63" s="304">
        <f t="shared" ca="1" si="28"/>
        <v>30.073256634617898</v>
      </c>
    </row>
    <row r="64" spans="1:34" x14ac:dyDescent="0.2">
      <c r="A64" s="347">
        <f t="shared" ca="1" si="6"/>
        <v>0.01</v>
      </c>
      <c r="B64" s="304">
        <f t="shared" ca="1" si="7"/>
        <v>5.1999999999999869</v>
      </c>
      <c r="D64" s="306">
        <f t="shared" ca="1" si="8"/>
        <v>7.7801033663473653</v>
      </c>
      <c r="E64" s="307">
        <f t="shared" ca="1" si="9"/>
        <v>18.917610346215042</v>
      </c>
      <c r="F64" s="304">
        <f t="shared" ca="1" si="10"/>
        <v>20.454974690824528</v>
      </c>
      <c r="G64" s="306">
        <f t="shared" ca="1" si="11"/>
        <v>44.44411509141149</v>
      </c>
      <c r="H64" s="307">
        <f t="shared" ca="1" si="12"/>
        <v>164.00938808956118</v>
      </c>
      <c r="I64" s="304">
        <f t="shared" ca="1" si="13"/>
        <v>169.92456781693141</v>
      </c>
      <c r="J64" s="306">
        <f t="shared" ca="1" si="14"/>
        <v>155.45084100874436</v>
      </c>
      <c r="K64" s="307">
        <f t="shared" ca="1" si="15"/>
        <v>654.06398424751399</v>
      </c>
      <c r="L64" s="304">
        <f t="shared" ca="1" si="0"/>
        <v>672.28316910365834</v>
      </c>
      <c r="M64" s="306">
        <f t="shared" ca="1" si="16"/>
        <v>1.306166471167806</v>
      </c>
      <c r="N64" s="304">
        <f t="shared" ca="1" si="17"/>
        <v>74.837826139411419</v>
      </c>
      <c r="P64" s="310">
        <f t="shared" ca="1" si="18"/>
        <v>3</v>
      </c>
      <c r="Q64" s="304">
        <f t="shared" ca="1" si="19"/>
        <v>162.15517241379419</v>
      </c>
      <c r="R64" s="306">
        <f t="shared" ca="1" si="20"/>
        <v>8.6063823606310305E-2</v>
      </c>
      <c r="S64" s="307">
        <f t="shared" ca="1" si="21"/>
        <v>3.1818897742788259</v>
      </c>
      <c r="T64" s="304">
        <f t="shared" ca="1" si="1"/>
        <v>31.214338685675283</v>
      </c>
      <c r="U64" s="311">
        <f t="shared" ca="1" si="2"/>
        <v>0</v>
      </c>
      <c r="V64" s="306">
        <f t="shared" ca="1" si="3"/>
        <v>1.1474144573857923</v>
      </c>
      <c r="W64" s="304">
        <f t="shared" ca="1" si="4"/>
        <v>67.604534545047784</v>
      </c>
      <c r="Y64" s="314" t="str">
        <f t="shared" ca="1" si="22"/>
        <v/>
      </c>
      <c r="Z64" s="315" t="str">
        <f t="shared" ca="1" si="23"/>
        <v/>
      </c>
      <c r="AA64" s="316" t="str">
        <f t="shared" ca="1" si="24"/>
        <v/>
      </c>
      <c r="AC64" s="310" t="e">
        <f t="shared" ca="1" si="25"/>
        <v>#N/A</v>
      </c>
      <c r="AD64" s="323" t="e">
        <f t="shared" ca="1" si="26"/>
        <v>#N/A</v>
      </c>
      <c r="AE64" s="324">
        <f t="shared" ca="1" si="5"/>
        <v>654.06398424751399</v>
      </c>
      <c r="AG64" s="306">
        <f t="shared" ca="1" si="27"/>
        <v>20.293591613720217</v>
      </c>
      <c r="AH64" s="304">
        <f t="shared" ca="1" si="28"/>
        <v>29.762486532462493</v>
      </c>
    </row>
    <row r="65" spans="1:34" x14ac:dyDescent="0.2">
      <c r="A65" s="347">
        <f t="shared" ca="1" si="6"/>
        <v>0.01</v>
      </c>
      <c r="B65" s="304">
        <f t="shared" ca="1" si="7"/>
        <v>5.2099999999999866</v>
      </c>
      <c r="D65" s="306">
        <f t="shared" ca="1" si="8"/>
        <v>7.7032931096909456</v>
      </c>
      <c r="E65" s="307">
        <f t="shared" ca="1" si="9"/>
        <v>18.616989413477825</v>
      </c>
      <c r="F65" s="304">
        <f t="shared" ca="1" si="10"/>
        <v>20.147779519226365</v>
      </c>
      <c r="G65" s="306">
        <f t="shared" ca="1" si="11"/>
        <v>44.521148022508399</v>
      </c>
      <c r="H65" s="307">
        <f t="shared" ca="1" si="12"/>
        <v>164.19555798369595</v>
      </c>
      <c r="I65" s="304">
        <f t="shared" ca="1" si="13"/>
        <v>170.12440707558503</v>
      </c>
      <c r="J65" s="306">
        <f t="shared" ca="1" si="14"/>
        <v>155.89566732431396</v>
      </c>
      <c r="K65" s="307">
        <f t="shared" ca="1" si="15"/>
        <v>655.70500897788031</v>
      </c>
      <c r="L65" s="304">
        <f t="shared" ca="1" si="0"/>
        <v>673.9825798113593</v>
      </c>
      <c r="M65" s="306">
        <f t="shared" ca="1" si="16"/>
        <v>1.3060156506338603</v>
      </c>
      <c r="N65" s="304">
        <f t="shared" ca="1" si="17"/>
        <v>74.829184759352415</v>
      </c>
      <c r="P65" s="310">
        <f t="shared" ca="1" si="18"/>
        <v>3</v>
      </c>
      <c r="Q65" s="304">
        <f t="shared" ca="1" si="19"/>
        <v>161.29310344827698</v>
      </c>
      <c r="R65" s="306">
        <f t="shared" ca="1" si="20"/>
        <v>8.5606280684426689E-2</v>
      </c>
      <c r="S65" s="307">
        <f t="shared" ca="1" si="21"/>
        <v>3.1810337114719816</v>
      </c>
      <c r="T65" s="304">
        <f t="shared" ca="1" si="1"/>
        <v>31.20594070954014</v>
      </c>
      <c r="U65" s="311">
        <f t="shared" ca="1" si="2"/>
        <v>0</v>
      </c>
      <c r="V65" s="306">
        <f t="shared" ca="1" si="3"/>
        <v>1.1472259772156141</v>
      </c>
      <c r="W65" s="304">
        <f t="shared" ca="1" si="4"/>
        <v>67.752509050169309</v>
      </c>
      <c r="Y65" s="314" t="str">
        <f t="shared" ca="1" si="22"/>
        <v/>
      </c>
      <c r="Z65" s="315" t="str">
        <f t="shared" ca="1" si="23"/>
        <v/>
      </c>
      <c r="AA65" s="316" t="str">
        <f t="shared" ca="1" si="24"/>
        <v/>
      </c>
      <c r="AC65" s="310" t="e">
        <f t="shared" ca="1" si="25"/>
        <v>#N/A</v>
      </c>
      <c r="AD65" s="323" t="e">
        <f t="shared" ca="1" si="26"/>
        <v>#N/A</v>
      </c>
      <c r="AE65" s="324">
        <f t="shared" ca="1" si="5"/>
        <v>655.70500897788031</v>
      </c>
      <c r="AG65" s="306">
        <f t="shared" ca="1" si="27"/>
        <v>19.983732375784008</v>
      </c>
      <c r="AH65" s="304">
        <f t="shared" ca="1" si="28"/>
        <v>29.452240183860248</v>
      </c>
    </row>
    <row r="66" spans="1:34" x14ac:dyDescent="0.2">
      <c r="A66" s="347">
        <f t="shared" ca="1" si="6"/>
        <v>0.01</v>
      </c>
      <c r="B66" s="304">
        <f t="shared" ca="1" si="7"/>
        <v>5.2199999999999864</v>
      </c>
      <c r="D66" s="306">
        <f t="shared" ca="1" si="8"/>
        <v>7.6265274810199628</v>
      </c>
      <c r="E66" s="307">
        <f t="shared" ca="1" si="9"/>
        <v>18.316901278263813</v>
      </c>
      <c r="F66" s="304">
        <f t="shared" ca="1" si="10"/>
        <v>19.841189325653218</v>
      </c>
      <c r="G66" s="306">
        <f t="shared" ca="1" si="11"/>
        <v>44.597413297318596</v>
      </c>
      <c r="H66" s="307">
        <f t="shared" ca="1" si="12"/>
        <v>164.37872699647858</v>
      </c>
      <c r="I66" s="304">
        <f t="shared" ca="1" si="13"/>
        <v>170.32115300747199</v>
      </c>
      <c r="J66" s="306">
        <f t="shared" ca="1" si="14"/>
        <v>156.3412601309131</v>
      </c>
      <c r="K66" s="307">
        <f t="shared" ca="1" si="15"/>
        <v>657.34788040278113</v>
      </c>
      <c r="L66" s="304">
        <f t="shared" ca="1" si="0"/>
        <v>675.68396864906515</v>
      </c>
      <c r="M66" s="306">
        <f t="shared" ca="1" si="16"/>
        <v>1.3058649204772053</v>
      </c>
      <c r="N66" s="304">
        <f t="shared" ca="1" si="17"/>
        <v>74.820548557530728</v>
      </c>
      <c r="P66" s="310">
        <f t="shared" ca="1" si="18"/>
        <v>3</v>
      </c>
      <c r="Q66" s="304">
        <f t="shared" ca="1" si="19"/>
        <v>160.43103448275974</v>
      </c>
      <c r="R66" s="306">
        <f t="shared" ca="1" si="20"/>
        <v>8.5148737762543072E-2</v>
      </c>
      <c r="S66" s="307">
        <f t="shared" ca="1" si="21"/>
        <v>3.1801822240943562</v>
      </c>
      <c r="T66" s="304">
        <f t="shared" ca="1" si="1"/>
        <v>31.197587618365635</v>
      </c>
      <c r="U66" s="311">
        <f t="shared" ca="1" si="2"/>
        <v>0</v>
      </c>
      <c r="V66" s="306">
        <f t="shared" ca="1" si="3"/>
        <v>1.1470373149394137</v>
      </c>
      <c r="W66" s="304">
        <f t="shared" ca="1" si="4"/>
        <v>67.898141130797455</v>
      </c>
      <c r="Y66" s="314" t="str">
        <f t="shared" ca="1" si="22"/>
        <v/>
      </c>
      <c r="Z66" s="315" t="str">
        <f t="shared" ca="1" si="23"/>
        <v/>
      </c>
      <c r="AA66" s="316" t="str">
        <f t="shared" ca="1" si="24"/>
        <v/>
      </c>
      <c r="AC66" s="310" t="e">
        <f t="shared" ca="1" si="25"/>
        <v>#N/A</v>
      </c>
      <c r="AD66" s="323" t="e">
        <f t="shared" ca="1" si="26"/>
        <v>#N/A</v>
      </c>
      <c r="AE66" s="324">
        <f t="shared" ca="1" si="5"/>
        <v>657.34788040278113</v>
      </c>
      <c r="AG66" s="306">
        <f t="shared" ca="1" si="27"/>
        <v>19.674399707444266</v>
      </c>
      <c r="AH66" s="304">
        <f t="shared" ca="1" si="28"/>
        <v>29.142520428678633</v>
      </c>
    </row>
    <row r="67" spans="1:34" x14ac:dyDescent="0.2">
      <c r="A67" s="347">
        <f t="shared" ca="1" si="6"/>
        <v>0.01</v>
      </c>
      <c r="B67" s="304">
        <f t="shared" ca="1" si="7"/>
        <v>5.2299999999999862</v>
      </c>
      <c r="D67" s="306">
        <f t="shared" ca="1" si="8"/>
        <v>7.4823491789680094</v>
      </c>
      <c r="E67" s="307">
        <f t="shared" ca="1" si="9"/>
        <v>17.768707867701764</v>
      </c>
      <c r="F67" s="304">
        <f t="shared" ca="1" si="10"/>
        <v>19.279847730823235</v>
      </c>
      <c r="G67" s="306">
        <f t="shared" ca="1" si="11"/>
        <v>44.672236789108275</v>
      </c>
      <c r="H67" s="307">
        <f t="shared" ca="1" si="12"/>
        <v>164.5564140751556</v>
      </c>
      <c r="I67" s="304">
        <f t="shared" ca="1" si="13"/>
        <v>170.51223461387229</v>
      </c>
      <c r="J67" s="306">
        <f t="shared" ca="1" si="14"/>
        <v>156.78760838134522</v>
      </c>
      <c r="K67" s="307">
        <f t="shared" ca="1" si="15"/>
        <v>658.9925561081393</v>
      </c>
      <c r="L67" s="304">
        <f t="shared" ca="1" si="0"/>
        <v>677.3872918411455</v>
      </c>
      <c r="M67" s="306">
        <f t="shared" ca="1" si="16"/>
        <v>1.3057142755387112</v>
      </c>
      <c r="N67" s="304">
        <f t="shared" ca="1" si="17"/>
        <v>74.81191723835002</v>
      </c>
      <c r="P67" s="310">
        <f t="shared" ca="1" si="18"/>
        <v>4</v>
      </c>
      <c r="Q67" s="304">
        <f t="shared" ca="1" si="19"/>
        <v>158.75000000000333</v>
      </c>
      <c r="R67" s="306">
        <f t="shared" ca="1" si="20"/>
        <v>8.4256529064871175E-2</v>
      </c>
      <c r="S67" s="307">
        <f t="shared" ca="1" si="21"/>
        <v>3.1793396588037077</v>
      </c>
      <c r="T67" s="304">
        <f t="shared" ca="1" si="1"/>
        <v>31.189322052864373</v>
      </c>
      <c r="U67" s="311">
        <f t="shared" ca="1" si="2"/>
        <v>0</v>
      </c>
      <c r="V67" s="306">
        <f t="shared" ca="1" si="3"/>
        <v>1.1468484755207689</v>
      </c>
      <c r="W67" s="304">
        <f t="shared" ca="1" si="4"/>
        <v>68.039371763143237</v>
      </c>
      <c r="Y67" s="314" t="str">
        <f t="shared" ca="1" si="22"/>
        <v/>
      </c>
      <c r="Z67" s="315" t="str">
        <f t="shared" ca="1" si="23"/>
        <v/>
      </c>
      <c r="AA67" s="316" t="str">
        <f t="shared" ca="1" si="24"/>
        <v/>
      </c>
      <c r="AC67" s="310" t="e">
        <f t="shared" ca="1" si="25"/>
        <v>#N/A</v>
      </c>
      <c r="AD67" s="323" t="e">
        <f t="shared" ca="1" si="26"/>
        <v>#N/A</v>
      </c>
      <c r="AE67" s="324">
        <f t="shared" ca="1" si="5"/>
        <v>658.9925561081393</v>
      </c>
      <c r="AG67" s="306">
        <f t="shared" ca="1" si="27"/>
        <v>19.107967160671134</v>
      </c>
      <c r="AH67" s="304">
        <f t="shared" ca="1" si="28"/>
        <v>28.575700811844293</v>
      </c>
    </row>
    <row r="68" spans="1:34" x14ac:dyDescent="0.2">
      <c r="A68" s="347">
        <f t="shared" ca="1" si="6"/>
        <v>0.01</v>
      </c>
      <c r="B68" s="304">
        <f t="shared" ca="1" si="7"/>
        <v>5.239999999999986</v>
      </c>
      <c r="D68" s="306">
        <f t="shared" ca="1" si="8"/>
        <v>7.2707537533211282</v>
      </c>
      <c r="E68" s="307">
        <f t="shared" ca="1" si="9"/>
        <v>16.972835408897978</v>
      </c>
      <c r="F68" s="304">
        <f t="shared" ca="1" si="10"/>
        <v>18.464587781994332</v>
      </c>
      <c r="G68" s="306">
        <f t="shared" ca="1" si="11"/>
        <v>44.744944326641487</v>
      </c>
      <c r="H68" s="307">
        <f t="shared" ca="1" si="12"/>
        <v>164.72614242924459</v>
      </c>
      <c r="I68" s="304">
        <f t="shared" ca="1" si="13"/>
        <v>170.69508499782302</v>
      </c>
      <c r="J68" s="306">
        <f t="shared" ca="1" si="14"/>
        <v>157.23469428692397</v>
      </c>
      <c r="K68" s="307">
        <f t="shared" ca="1" si="15"/>
        <v>660.63896889066132</v>
      </c>
      <c r="L68" s="304">
        <f t="shared" ref="L68:L131" ca="1" si="29">SQRT(pos_x^2+pos_z^2)</f>
        <v>679.09247993511053</v>
      </c>
      <c r="M68" s="306">
        <f t="shared" ca="1" si="16"/>
        <v>1.3055637084180105</v>
      </c>
      <c r="N68" s="304">
        <f t="shared" ca="1" si="17"/>
        <v>74.803290377800423</v>
      </c>
      <c r="P68" s="310">
        <f t="shared" ca="1" si="18"/>
        <v>4</v>
      </c>
      <c r="Q68" s="304">
        <f t="shared" ca="1" si="19"/>
        <v>156.25000000000338</v>
      </c>
      <c r="R68" s="306">
        <f t="shared" ca="1" si="20"/>
        <v>8.2929654591408691E-2</v>
      </c>
      <c r="S68" s="307">
        <f t="shared" ca="1" si="21"/>
        <v>3.1785103622577937</v>
      </c>
      <c r="T68" s="304">
        <f t="shared" ref="T68:T131" ca="1" si="30">m*g</f>
        <v>31.181186653748959</v>
      </c>
      <c r="U68" s="311">
        <f t="shared" ref="U68:U131" ca="1" si="31">IF(pos_xz&lt;L_rampe,Poids*COS(Beta),0)</f>
        <v>0</v>
      </c>
      <c r="V68" s="306">
        <f t="shared" ref="V68:V131" ca="1" si="32">Rho_moyen*(20000-Alt_rampe-pos_z)/(20000+Alt_rampe+pos_z)</f>
        <v>1.1466594667658034</v>
      </c>
      <c r="W68" s="304">
        <f t="shared" ref="W68:W131" ca="1" si="33">1/2*Rho*Sref*Cx*vit_xz^2</f>
        <v>68.174137881199428</v>
      </c>
      <c r="Y68" s="314" t="str">
        <f t="shared" ca="1" si="22"/>
        <v/>
      </c>
      <c r="Z68" s="315" t="str">
        <f t="shared" ca="1" si="23"/>
        <v/>
      </c>
      <c r="AA68" s="316" t="str">
        <f t="shared" ca="1" si="24"/>
        <v/>
      </c>
      <c r="AC68" s="310" t="e">
        <f t="shared" ca="1" si="25"/>
        <v>#N/A</v>
      </c>
      <c r="AD68" s="323" t="e">
        <f t="shared" ca="1" si="26"/>
        <v>#N/A</v>
      </c>
      <c r="AE68" s="324">
        <f t="shared" ref="AE68:AE131" ca="1" si="34">IF(t&lt;T_para, pos_z, NA())</f>
        <v>660.63896889066132</v>
      </c>
      <c r="AG68" s="306">
        <f t="shared" ca="1" si="27"/>
        <v>18.284844908284867</v>
      </c>
      <c r="AH68" s="304">
        <f t="shared" ca="1" si="28"/>
        <v>27.752191493313685</v>
      </c>
    </row>
    <row r="69" spans="1:34" x14ac:dyDescent="0.2">
      <c r="A69" s="347">
        <f t="shared" ref="A69:A132" ca="1" si="35">IF(B68+0.01&lt;=T_ini+ROUNDUP(Temps_fin_propu,0), 0.01, IF(K68&gt;0, 0.1, 0.0001))</f>
        <v>0.01</v>
      </c>
      <c r="B69" s="304">
        <f t="shared" ref="B69:B132" ca="1" si="36">B68+pas</f>
        <v>5.2499999999999858</v>
      </c>
      <c r="D69" s="306">
        <f t="shared" ref="D69:D132" ca="1" si="37">IF(AND(L68&lt;L_rampe,Poussee&lt;Poids*SIN(M68)),0,(-W68+Poussee)/m*COS(M68)-U68/m*SIN(M68))</f>
        <v>7.0593078133312277</v>
      </c>
      <c r="E69" s="307">
        <f t="shared" ref="E69:E132" ca="1" si="38">IF(AND(L68&lt;L_rampe,Poussee&lt;Poids*SIN(M68)),0,(-W68+Poussee)/m*SIN(M68)+U68/m*COS(M68)-Poids/m)</f>
        <v>16.178467788042546</v>
      </c>
      <c r="F69" s="304">
        <f t="shared" ref="F69:F132" ca="1" si="39">SQRT(acc_x^2+acc_z^2)</f>
        <v>17.651533836244646</v>
      </c>
      <c r="G69" s="306">
        <f t="shared" ref="G69:G132" ca="1" si="40">G68+acc_x*pas</f>
        <v>44.815537404774801</v>
      </c>
      <c r="H69" s="307">
        <f t="shared" ref="H69:H132" ca="1" si="41">H68+acc_z*pas</f>
        <v>164.88792710712502</v>
      </c>
      <c r="I69" s="304">
        <f t="shared" ref="I69:I132" ca="1" si="42">SQRT(vit_x^2+vit_z^2)</f>
        <v>170.86971908024941</v>
      </c>
      <c r="J69" s="306">
        <f t="shared" ref="J69:J132" ca="1" si="43">J68+0.5*(vit_x+G68)*pas*(K68&gt;=0)</f>
        <v>157.68249669558105</v>
      </c>
      <c r="K69" s="307">
        <f t="shared" ref="K69:K132" ca="1" si="44">K68+0.5*(vit_z+H68)*pas</f>
        <v>662.28703923834314</v>
      </c>
      <c r="L69" s="304">
        <f t="shared" ca="1" si="29"/>
        <v>680.79945072483906</v>
      </c>
      <c r="M69" s="306">
        <f t="shared" ref="M69:M132" ca="1" si="45">IF(AND(L68&gt;L_rampe,G69&gt;0),ATAN2(G69,H69),$M$4)</f>
        <v>1.3054132117587776</v>
      </c>
      <c r="N69" s="304">
        <f t="shared" ref="N69:N132" ca="1" si="46">DEGREES(Beta)</f>
        <v>74.794667554395559</v>
      </c>
      <c r="P69" s="310">
        <f t="shared" ref="P69:P132" ca="1" si="47">MATCH(t-pas/2-T_ini,CdP_t)</f>
        <v>4</v>
      </c>
      <c r="Q69" s="304">
        <f t="shared" ref="Q69:Q132" ca="1" si="48">(INDEX(CdP,2,i_P+1)-INDEX(CdP,2,i_P+0))/(INDEX(CdP,1,i_P+1)-INDEX(CdP,1,i_P+0))*(t-pas/2-T_ini-INDEX(CdP,1,i_P+0))+INDEX(CdP,2,i_P+0)</f>
        <v>153.75000000000344</v>
      </c>
      <c r="R69" s="306">
        <f t="shared" ref="R69:R132" ca="1" si="49">Poussee/(g*ISP)</f>
        <v>8.1602780117946208E-2</v>
      </c>
      <c r="S69" s="307">
        <f t="shared" ref="S69:S132" ca="1" si="50">S68-Débit*pas</f>
        <v>3.1776943344566142</v>
      </c>
      <c r="T69" s="304">
        <f t="shared" ca="1" si="30"/>
        <v>31.173181421019386</v>
      </c>
      <c r="U69" s="311">
        <f t="shared" ca="1" si="31"/>
        <v>0</v>
      </c>
      <c r="V69" s="306">
        <f t="shared" ca="1" si="32"/>
        <v>1.146470297888488</v>
      </c>
      <c r="W69" s="304">
        <f t="shared" ca="1" si="33"/>
        <v>68.302433938941348</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662.28703923834314</v>
      </c>
      <c r="AG69" s="306">
        <f t="shared" ref="AG69:AG132" ca="1" si="56">IF(AND(L68&lt;L_rampe,Poussee&lt;Poids*SIN(M68)),0,(-W68+Poussee)/m-Poids*SIN(M68)/m)</f>
        <v>17.463214739136696</v>
      </c>
      <c r="AH69" s="304">
        <f t="shared" ref="AH69:AH132" ca="1" si="57">IF(AND(L68&lt;L_rampe,Poussee&lt;Poids*SIN(M68)), g*SIN(M68), (-W68+Poussee)/m)</f>
        <v>26.930174243281169</v>
      </c>
    </row>
    <row r="70" spans="1:34" x14ac:dyDescent="0.2">
      <c r="A70" s="347">
        <f t="shared" ca="1" si="35"/>
        <v>0.01</v>
      </c>
      <c r="B70" s="304">
        <f t="shared" ca="1" si="36"/>
        <v>5.2599999999999856</v>
      </c>
      <c r="D70" s="306">
        <f t="shared" ca="1" si="37"/>
        <v>6.8480158556278177</v>
      </c>
      <c r="E70" s="307">
        <f t="shared" ca="1" si="38"/>
        <v>15.385617516145006</v>
      </c>
      <c r="F70" s="304">
        <f t="shared" ca="1" si="39"/>
        <v>16.840800085270235</v>
      </c>
      <c r="G70" s="306">
        <f t="shared" ca="1" si="40"/>
        <v>44.884017563331078</v>
      </c>
      <c r="H70" s="307">
        <f t="shared" ca="1" si="41"/>
        <v>165.04178328228647</v>
      </c>
      <c r="I70" s="304">
        <f t="shared" ca="1" si="42"/>
        <v>171.03615191421557</v>
      </c>
      <c r="J70" s="306">
        <f t="shared" ca="1" si="43"/>
        <v>158.13099447042157</v>
      </c>
      <c r="K70" s="307">
        <f t="shared" ca="1" si="44"/>
        <v>663.93668779029019</v>
      </c>
      <c r="L70" s="304">
        <f t="shared" ca="1" si="29"/>
        <v>682.50812215397536</v>
      </c>
      <c r="M70" s="306">
        <f t="shared" ca="1" si="45"/>
        <v>1.3052627782465398</v>
      </c>
      <c r="N70" s="304">
        <f t="shared" ca="1" si="46"/>
        <v>74.786048349047007</v>
      </c>
      <c r="P70" s="310">
        <f t="shared" ca="1" si="47"/>
        <v>4</v>
      </c>
      <c r="Q70" s="304">
        <f t="shared" ca="1" si="48"/>
        <v>151.2500000000035</v>
      </c>
      <c r="R70" s="306">
        <f t="shared" ca="1" si="49"/>
        <v>8.0275905644483739E-2</v>
      </c>
      <c r="S70" s="307">
        <f t="shared" ca="1" si="50"/>
        <v>3.1768915754001692</v>
      </c>
      <c r="T70" s="304">
        <f t="shared" ca="1" si="30"/>
        <v>31.165306354675661</v>
      </c>
      <c r="U70" s="311">
        <f t="shared" ca="1" si="31"/>
        <v>0</v>
      </c>
      <c r="V70" s="306">
        <f t="shared" ca="1" si="32"/>
        <v>1.1462809780796828</v>
      </c>
      <c r="W70" s="304">
        <f t="shared" ca="1" si="33"/>
        <v>68.424255508038058</v>
      </c>
      <c r="Y70" s="314" t="str">
        <f t="shared" ca="1" si="51"/>
        <v/>
      </c>
      <c r="Z70" s="315" t="str">
        <f t="shared" ca="1" si="52"/>
        <v/>
      </c>
      <c r="AA70" s="316" t="str">
        <f t="shared" ca="1" si="53"/>
        <v/>
      </c>
      <c r="AC70" s="310" t="e">
        <f t="shared" ca="1" si="54"/>
        <v>#N/A</v>
      </c>
      <c r="AD70" s="323" t="e">
        <f t="shared" ca="1" si="55"/>
        <v>#N/A</v>
      </c>
      <c r="AE70" s="324">
        <f t="shared" ca="1" si="34"/>
        <v>663.93668779029019</v>
      </c>
      <c r="AG70" s="306">
        <f t="shared" ca="1" si="56"/>
        <v>16.643089867146124</v>
      </c>
      <c r="AH70" s="304">
        <f t="shared" ca="1" si="57"/>
        <v>26.109662257080291</v>
      </c>
    </row>
    <row r="71" spans="1:34" x14ac:dyDescent="0.2">
      <c r="A71" s="347">
        <f t="shared" ca="1" si="35"/>
        <v>0.01</v>
      </c>
      <c r="B71" s="304">
        <f t="shared" ca="1" si="36"/>
        <v>5.2699999999999854</v>
      </c>
      <c r="D71" s="306">
        <f t="shared" ca="1" si="37"/>
        <v>6.5749055726821704</v>
      </c>
      <c r="E71" s="307">
        <f t="shared" ca="1" si="38"/>
        <v>14.366403974911362</v>
      </c>
      <c r="F71" s="304">
        <f t="shared" ca="1" si="39"/>
        <v>15.799460321796946</v>
      </c>
      <c r="G71" s="306">
        <f t="shared" ca="1" si="40"/>
        <v>44.949766619057897</v>
      </c>
      <c r="H71" s="307">
        <f t="shared" ca="1" si="41"/>
        <v>165.1854473220356</v>
      </c>
      <c r="I71" s="304">
        <f t="shared" ca="1" si="42"/>
        <v>171.1920369821236</v>
      </c>
      <c r="J71" s="306">
        <f t="shared" ca="1" si="43"/>
        <v>158.58016339133351</v>
      </c>
      <c r="K71" s="307">
        <f t="shared" ca="1" si="44"/>
        <v>665.58782394331183</v>
      </c>
      <c r="L71" s="304">
        <f t="shared" ca="1" si="29"/>
        <v>684.21840051464198</v>
      </c>
      <c r="M71" s="306">
        <f t="shared" ca="1" si="45"/>
        <v>1.3051123985319686</v>
      </c>
      <c r="N71" s="304">
        <f t="shared" ca="1" si="46"/>
        <v>74.777432226077693</v>
      </c>
      <c r="P71" s="310">
        <f t="shared" ca="1" si="47"/>
        <v>5</v>
      </c>
      <c r="Q71" s="304">
        <f t="shared" ca="1" si="48"/>
        <v>148.00000000000568</v>
      </c>
      <c r="R71" s="306">
        <f t="shared" ca="1" si="49"/>
        <v>7.8550968828983631E-2</v>
      </c>
      <c r="S71" s="307">
        <f t="shared" ca="1" si="50"/>
        <v>3.1761060657118794</v>
      </c>
      <c r="T71" s="304">
        <f t="shared" ca="1" si="30"/>
        <v>31.157600504633539</v>
      </c>
      <c r="U71" s="311">
        <f t="shared" ca="1" si="31"/>
        <v>0</v>
      </c>
      <c r="V71" s="306">
        <f t="shared" ca="1" si="32"/>
        <v>1.1460915178143745</v>
      </c>
      <c r="W71" s="304">
        <f t="shared" ca="1" si="33"/>
        <v>68.537708293947674</v>
      </c>
      <c r="Y71" s="314" t="str">
        <f t="shared" ca="1" si="51"/>
        <v/>
      </c>
      <c r="Z71" s="315" t="str">
        <f t="shared" ca="1" si="52"/>
        <v/>
      </c>
      <c r="AA71" s="316" t="str">
        <f t="shared" ca="1" si="53"/>
        <v/>
      </c>
      <c r="AC71" s="310" t="e">
        <f t="shared" ca="1" si="54"/>
        <v>#N/A</v>
      </c>
      <c r="AD71" s="323" t="e">
        <f t="shared" ca="1" si="55"/>
        <v>#N/A</v>
      </c>
      <c r="AE71" s="324">
        <f t="shared" ca="1" si="34"/>
        <v>665.58782394331183</v>
      </c>
      <c r="AG71" s="306">
        <f t="shared" ca="1" si="56"/>
        <v>15.588313223463096</v>
      </c>
      <c r="AH71" s="304">
        <f t="shared" ca="1" si="57"/>
        <v>25.054498447340688</v>
      </c>
    </row>
    <row r="72" spans="1:34" x14ac:dyDescent="0.2">
      <c r="A72" s="347">
        <f t="shared" ca="1" si="35"/>
        <v>0.01</v>
      </c>
      <c r="B72" s="304">
        <f t="shared" ca="1" si="36"/>
        <v>5.2799999999999851</v>
      </c>
      <c r="D72" s="306">
        <f t="shared" ca="1" si="37"/>
        <v>6.2399828090596996</v>
      </c>
      <c r="E72" s="307">
        <f t="shared" ca="1" si="38"/>
        <v>13.121250351794215</v>
      </c>
      <c r="F72" s="304">
        <f t="shared" ca="1" si="39"/>
        <v>14.529438951722135</v>
      </c>
      <c r="G72" s="306">
        <f t="shared" ca="1" si="40"/>
        <v>45.012166447148495</v>
      </c>
      <c r="H72" s="307">
        <f t="shared" ca="1" si="41"/>
        <v>165.31665982555353</v>
      </c>
      <c r="I72" s="304">
        <f t="shared" ca="1" si="42"/>
        <v>171.3350318648921</v>
      </c>
      <c r="J72" s="306">
        <f t="shared" ca="1" si="43"/>
        <v>159.02997305666455</v>
      </c>
      <c r="K72" s="307">
        <f t="shared" ca="1" si="44"/>
        <v>667.24033447904981</v>
      </c>
      <c r="L72" s="304">
        <f t="shared" ca="1" si="29"/>
        <v>685.93016866596395</v>
      </c>
      <c r="M72" s="306">
        <f t="shared" ca="1" si="45"/>
        <v>1.3049620612407031</v>
      </c>
      <c r="N72" s="304">
        <f t="shared" ca="1" si="46"/>
        <v>74.768818533784753</v>
      </c>
      <c r="P72" s="310">
        <f t="shared" ca="1" si="47"/>
        <v>5</v>
      </c>
      <c r="Q72" s="304">
        <f t="shared" ca="1" si="48"/>
        <v>144.00000000000577</v>
      </c>
      <c r="R72" s="306">
        <f t="shared" ca="1" si="49"/>
        <v>7.6427969671443663E-2</v>
      </c>
      <c r="S72" s="307">
        <f t="shared" ca="1" si="50"/>
        <v>3.1753417860151649</v>
      </c>
      <c r="T72" s="304">
        <f t="shared" ca="1" si="30"/>
        <v>31.15010292080877</v>
      </c>
      <c r="U72" s="311">
        <f t="shared" ca="1" si="31"/>
        <v>0</v>
      </c>
      <c r="V72" s="306">
        <f t="shared" ca="1" si="32"/>
        <v>1.1459019301553073</v>
      </c>
      <c r="W72" s="304">
        <f t="shared" ca="1" si="33"/>
        <v>68.640897219165055</v>
      </c>
      <c r="Y72" s="314" t="str">
        <f t="shared" ca="1" si="51"/>
        <v/>
      </c>
      <c r="Z72" s="315" t="str">
        <f t="shared" ca="1" si="52"/>
        <v/>
      </c>
      <c r="AA72" s="316" t="str">
        <f t="shared" ca="1" si="53"/>
        <v/>
      </c>
      <c r="AC72" s="310" t="e">
        <f t="shared" ca="1" si="54"/>
        <v>#N/A</v>
      </c>
      <c r="AD72" s="323" t="e">
        <f t="shared" ca="1" si="55"/>
        <v>#N/A</v>
      </c>
      <c r="AE72" s="324">
        <f t="shared" ca="1" si="34"/>
        <v>667.24033447904981</v>
      </c>
      <c r="AG72" s="306">
        <f t="shared" ca="1" si="56"/>
        <v>14.299294657118493</v>
      </c>
      <c r="AH72" s="304">
        <f t="shared" ca="1" si="57"/>
        <v>23.76509263928973</v>
      </c>
    </row>
    <row r="73" spans="1:34" x14ac:dyDescent="0.2">
      <c r="A73" s="347">
        <f t="shared" ca="1" si="35"/>
        <v>0.01</v>
      </c>
      <c r="B73" s="304">
        <f t="shared" ca="1" si="36"/>
        <v>5.2899999999999849</v>
      </c>
      <c r="D73" s="306">
        <f t="shared" ca="1" si="37"/>
        <v>5.7949784983195221</v>
      </c>
      <c r="E73" s="307">
        <f t="shared" ca="1" si="38"/>
        <v>11.473278827024215</v>
      </c>
      <c r="F73" s="304">
        <f t="shared" ca="1" si="39"/>
        <v>12.853711636668521</v>
      </c>
      <c r="G73" s="306">
        <f t="shared" ca="1" si="40"/>
        <v>45.070116232131689</v>
      </c>
      <c r="H73" s="307">
        <f t="shared" ca="1" si="41"/>
        <v>165.43139261382376</v>
      </c>
      <c r="I73" s="304">
        <f t="shared" ca="1" si="42"/>
        <v>171.46096068588605</v>
      </c>
      <c r="J73" s="306">
        <f t="shared" ca="1" si="43"/>
        <v>159.48038447006095</v>
      </c>
      <c r="K73" s="307">
        <f t="shared" ca="1" si="44"/>
        <v>668.89407474124664</v>
      </c>
      <c r="L73" s="304">
        <f t="shared" ca="1" si="29"/>
        <v>687.64327689192669</v>
      </c>
      <c r="M73" s="306">
        <f t="shared" ca="1" si="45"/>
        <v>1.3048117513694677</v>
      </c>
      <c r="N73" s="304">
        <f t="shared" ca="1" si="46"/>
        <v>74.760206412543809</v>
      </c>
      <c r="P73" s="310">
        <f t="shared" ca="1" si="47"/>
        <v>6</v>
      </c>
      <c r="Q73" s="304">
        <f t="shared" ca="1" si="48"/>
        <v>138.66666666667643</v>
      </c>
      <c r="R73" s="306">
        <f t="shared" ca="1" si="49"/>
        <v>7.3597304128059093E-2</v>
      </c>
      <c r="S73" s="307">
        <f t="shared" ca="1" si="50"/>
        <v>3.1746058129738843</v>
      </c>
      <c r="T73" s="304">
        <f t="shared" ca="1" si="30"/>
        <v>31.142883025273807</v>
      </c>
      <c r="U73" s="311">
        <f t="shared" ca="1" si="31"/>
        <v>0</v>
      </c>
      <c r="V73" s="306">
        <f t="shared" ca="1" si="32"/>
        <v>1.1457122317628614</v>
      </c>
      <c r="W73" s="304">
        <f t="shared" ca="1" si="33"/>
        <v>68.730454602774017</v>
      </c>
      <c r="Y73" s="314" t="str">
        <f t="shared" ca="1" si="51"/>
        <v/>
      </c>
      <c r="Z73" s="315" t="str">
        <f t="shared" ca="1" si="52"/>
        <v/>
      </c>
      <c r="AA73" s="316" t="str">
        <f t="shared" ca="1" si="53"/>
        <v/>
      </c>
      <c r="AC73" s="310" t="e">
        <f t="shared" ca="1" si="54"/>
        <v>#N/A</v>
      </c>
      <c r="AD73" s="323" t="e">
        <f t="shared" ca="1" si="55"/>
        <v>#N/A</v>
      </c>
      <c r="AE73" s="324">
        <f t="shared" ca="1" si="34"/>
        <v>668.89407474124664</v>
      </c>
      <c r="AG73" s="306">
        <f t="shared" ca="1" si="56"/>
        <v>12.592688408032426</v>
      </c>
      <c r="AH73" s="304">
        <f t="shared" ca="1" si="57"/>
        <v>22.058099043771719</v>
      </c>
    </row>
    <row r="74" spans="1:34" x14ac:dyDescent="0.2">
      <c r="A74" s="347">
        <f t="shared" ca="1" si="35"/>
        <v>0.01</v>
      </c>
      <c r="B74" s="304">
        <f t="shared" ca="1" si="36"/>
        <v>5.2999999999999847</v>
      </c>
      <c r="D74" s="306">
        <f t="shared" ca="1" si="37"/>
        <v>5.2399143150802594</v>
      </c>
      <c r="E74" s="307">
        <f t="shared" ca="1" si="38"/>
        <v>9.4232834878033831</v>
      </c>
      <c r="F74" s="304">
        <f t="shared" ca="1" si="39"/>
        <v>10.782159974740262</v>
      </c>
      <c r="G74" s="306">
        <f t="shared" ca="1" si="40"/>
        <v>45.122515375282489</v>
      </c>
      <c r="H74" s="307">
        <f t="shared" ca="1" si="41"/>
        <v>165.52562544870179</v>
      </c>
      <c r="I74" s="304">
        <f t="shared" ca="1" si="42"/>
        <v>171.56565528676339</v>
      </c>
      <c r="J74" s="306">
        <f t="shared" ca="1" si="43"/>
        <v>159.93134762809802</v>
      </c>
      <c r="K74" s="307">
        <f t="shared" ca="1" si="44"/>
        <v>670.5488598315593</v>
      </c>
      <c r="L74" s="304">
        <f t="shared" ca="1" si="29"/>
        <v>689.35753377731623</v>
      </c>
      <c r="M74" s="306">
        <f t="shared" ca="1" si="45"/>
        <v>1.3046614502964768</v>
      </c>
      <c r="N74" s="304">
        <f t="shared" ca="1" si="46"/>
        <v>74.751594795405154</v>
      </c>
      <c r="P74" s="310">
        <f t="shared" ca="1" si="47"/>
        <v>6</v>
      </c>
      <c r="Q74" s="304">
        <f t="shared" ca="1" si="48"/>
        <v>132.00000000000992</v>
      </c>
      <c r="R74" s="306">
        <f t="shared" ca="1" si="49"/>
        <v>7.0058972198825814E-2</v>
      </c>
      <c r="S74" s="307">
        <f t="shared" ca="1" si="50"/>
        <v>3.1739052232518961</v>
      </c>
      <c r="T74" s="304">
        <f t="shared" ca="1" si="30"/>
        <v>31.136010240101101</v>
      </c>
      <c r="U74" s="311">
        <f t="shared" ca="1" si="31"/>
        <v>0</v>
      </c>
      <c r="V74" s="306">
        <f t="shared" ca="1" si="32"/>
        <v>1.1455224439018254</v>
      </c>
      <c r="W74" s="304">
        <f t="shared" ca="1" si="33"/>
        <v>68.803015145121876</v>
      </c>
      <c r="Y74" s="314" t="str">
        <f t="shared" ca="1" si="51"/>
        <v/>
      </c>
      <c r="Z74" s="315" t="str">
        <f t="shared" ca="1" si="52"/>
        <v/>
      </c>
      <c r="AA74" s="316" t="str">
        <f t="shared" ca="1" si="53"/>
        <v/>
      </c>
      <c r="AC74" s="310" t="e">
        <f t="shared" ca="1" si="54"/>
        <v>#N/A</v>
      </c>
      <c r="AD74" s="323" t="e">
        <f t="shared" ca="1" si="55"/>
        <v>#N/A</v>
      </c>
      <c r="AE74" s="324">
        <f t="shared" ca="1" si="34"/>
        <v>670.5488598315593</v>
      </c>
      <c r="AG74" s="306">
        <f t="shared" ca="1" si="56"/>
        <v>10.469266300786597</v>
      </c>
      <c r="AH74" s="304">
        <f t="shared" ca="1" si="57"/>
        <v>19.934289446870018</v>
      </c>
    </row>
    <row r="75" spans="1:34" x14ac:dyDescent="0.2">
      <c r="A75" s="347">
        <f t="shared" ca="1" si="35"/>
        <v>0.01</v>
      </c>
      <c r="B75" s="304">
        <f t="shared" ca="1" si="36"/>
        <v>5.3099999999999845</v>
      </c>
      <c r="D75" s="306">
        <f t="shared" ca="1" si="37"/>
        <v>4.6853437116578434</v>
      </c>
      <c r="E75" s="307">
        <f t="shared" ca="1" si="38"/>
        <v>7.3775269333752416</v>
      </c>
      <c r="F75" s="304">
        <f t="shared" ca="1" si="39"/>
        <v>8.73958519319131</v>
      </c>
      <c r="G75" s="306">
        <f t="shared" ca="1" si="40"/>
        <v>45.169368812399071</v>
      </c>
      <c r="H75" s="307">
        <f t="shared" ca="1" si="41"/>
        <v>165.59940071803555</v>
      </c>
      <c r="I75" s="304">
        <f t="shared" ca="1" si="42"/>
        <v>171.64915786884316</v>
      </c>
      <c r="J75" s="306">
        <f t="shared" ca="1" si="43"/>
        <v>160.38280704903644</v>
      </c>
      <c r="K75" s="307">
        <f t="shared" ca="1" si="44"/>
        <v>672.20448496239294</v>
      </c>
      <c r="L75" s="304">
        <f t="shared" ca="1" si="29"/>
        <v>691.07272728742839</v>
      </c>
      <c r="M75" s="306">
        <f t="shared" ca="1" si="45"/>
        <v>1.3045111394639717</v>
      </c>
      <c r="N75" s="304">
        <f t="shared" ca="1" si="46"/>
        <v>74.742982619087499</v>
      </c>
      <c r="P75" s="310">
        <f t="shared" ca="1" si="47"/>
        <v>6</v>
      </c>
      <c r="Q75" s="304">
        <f t="shared" ca="1" si="48"/>
        <v>125.33333333334338</v>
      </c>
      <c r="R75" s="306">
        <f t="shared" ca="1" si="49"/>
        <v>6.6520640269592521E-2</v>
      </c>
      <c r="S75" s="307">
        <f t="shared" ca="1" si="50"/>
        <v>3.1732400168492001</v>
      </c>
      <c r="T75" s="304">
        <f t="shared" ca="1" si="30"/>
        <v>31.129484565290653</v>
      </c>
      <c r="U75" s="311">
        <f t="shared" ca="1" si="31"/>
        <v>0</v>
      </c>
      <c r="V75" s="306">
        <f t="shared" ca="1" si="32"/>
        <v>1.145332590103979</v>
      </c>
      <c r="W75" s="304">
        <f t="shared" ca="1" si="33"/>
        <v>68.858591355310864</v>
      </c>
      <c r="Y75" s="314" t="str">
        <f t="shared" ca="1" si="51"/>
        <v/>
      </c>
      <c r="Z75" s="315" t="str">
        <f t="shared" ca="1" si="52"/>
        <v/>
      </c>
      <c r="AA75" s="316" t="str">
        <f t="shared" ca="1" si="53"/>
        <v/>
      </c>
      <c r="AC75" s="310" t="e">
        <f t="shared" ca="1" si="54"/>
        <v>#N/A</v>
      </c>
      <c r="AD75" s="323" t="e">
        <f t="shared" ca="1" si="55"/>
        <v>#N/A</v>
      </c>
      <c r="AE75" s="324">
        <f t="shared" ca="1" si="34"/>
        <v>672.20448496239294</v>
      </c>
      <c r="AG75" s="306">
        <f t="shared" ca="1" si="56"/>
        <v>8.3500643015343101</v>
      </c>
      <c r="AH75" s="304">
        <f t="shared" ca="1" si="57"/>
        <v>17.814699766818162</v>
      </c>
    </row>
    <row r="76" spans="1:34" x14ac:dyDescent="0.2">
      <c r="A76" s="347">
        <f t="shared" ca="1" si="35"/>
        <v>0.01</v>
      </c>
      <c r="B76" s="304">
        <f t="shared" ca="1" si="36"/>
        <v>5.3199999999999843</v>
      </c>
      <c r="D76" s="306">
        <f t="shared" ca="1" si="37"/>
        <v>4.1312872195615293</v>
      </c>
      <c r="E76" s="307">
        <f t="shared" ca="1" si="38"/>
        <v>5.3360758859590494</v>
      </c>
      <c r="F76" s="304">
        <f t="shared" ca="1" si="39"/>
        <v>6.7484249978217949</v>
      </c>
      <c r="G76" s="306">
        <f t="shared" ca="1" si="40"/>
        <v>45.21068168459469</v>
      </c>
      <c r="H76" s="307">
        <f t="shared" ca="1" si="41"/>
        <v>165.65276147689514</v>
      </c>
      <c r="I76" s="304">
        <f t="shared" ca="1" si="42"/>
        <v>171.7115113302159</v>
      </c>
      <c r="J76" s="306">
        <f t="shared" ca="1" si="43"/>
        <v>160.83470730152141</v>
      </c>
      <c r="K76" s="307">
        <f t="shared" ca="1" si="44"/>
        <v>673.86074577336763</v>
      </c>
      <c r="L76" s="304">
        <f t="shared" ca="1" si="29"/>
        <v>692.78864581270761</v>
      </c>
      <c r="M76" s="306">
        <f t="shared" ca="1" si="45"/>
        <v>1.3043608003649851</v>
      </c>
      <c r="N76" s="304">
        <f t="shared" ca="1" si="46"/>
        <v>74.734368823219782</v>
      </c>
      <c r="P76" s="310">
        <f t="shared" ca="1" si="47"/>
        <v>6</v>
      </c>
      <c r="Q76" s="304">
        <f t="shared" ca="1" si="48"/>
        <v>118.66666666667686</v>
      </c>
      <c r="R76" s="306">
        <f t="shared" ca="1" si="49"/>
        <v>6.2982308340359242E-2</v>
      </c>
      <c r="S76" s="307">
        <f t="shared" ca="1" si="50"/>
        <v>3.1726101937657964</v>
      </c>
      <c r="T76" s="304">
        <f t="shared" ca="1" si="30"/>
        <v>31.123306000842465</v>
      </c>
      <c r="U76" s="311">
        <f t="shared" ca="1" si="31"/>
        <v>0</v>
      </c>
      <c r="V76" s="306">
        <f t="shared" ca="1" si="32"/>
        <v>1.1451426938370826</v>
      </c>
      <c r="W76" s="304">
        <f t="shared" ca="1" si="33"/>
        <v>68.897202678745472</v>
      </c>
      <c r="Y76" s="314" t="str">
        <f t="shared" ca="1" si="51"/>
        <v/>
      </c>
      <c r="Z76" s="315" t="str">
        <f t="shared" ca="1" si="52"/>
        <v/>
      </c>
      <c r="AA76" s="316" t="str">
        <f t="shared" ca="1" si="53"/>
        <v/>
      </c>
      <c r="AC76" s="310" t="e">
        <f t="shared" ca="1" si="54"/>
        <v>#N/A</v>
      </c>
      <c r="AD76" s="323" t="e">
        <f t="shared" ca="1" si="55"/>
        <v>#N/A</v>
      </c>
      <c r="AE76" s="324">
        <f t="shared" ca="1" si="34"/>
        <v>673.86074577336763</v>
      </c>
      <c r="AG76" s="306">
        <f t="shared" ca="1" si="56"/>
        <v>6.2351520874275863</v>
      </c>
      <c r="AH76" s="304">
        <f t="shared" ca="1" si="57"/>
        <v>15.699399632907708</v>
      </c>
    </row>
    <row r="77" spans="1:34" x14ac:dyDescent="0.2">
      <c r="A77" s="347">
        <f t="shared" ca="1" si="35"/>
        <v>0.01</v>
      </c>
      <c r="B77" s="304">
        <f t="shared" ca="1" si="36"/>
        <v>5.3299999999999841</v>
      </c>
      <c r="D77" s="306">
        <f t="shared" ca="1" si="37"/>
        <v>3.5777646220828112</v>
      </c>
      <c r="E77" s="307">
        <f t="shared" ca="1" si="38"/>
        <v>3.2989947658167225</v>
      </c>
      <c r="F77" s="304">
        <f t="shared" ca="1" si="39"/>
        <v>4.8665969789898869</v>
      </c>
      <c r="G77" s="306">
        <f t="shared" ca="1" si="40"/>
        <v>45.246459330815519</v>
      </c>
      <c r="H77" s="307">
        <f t="shared" ca="1" si="41"/>
        <v>165.6857514245533</v>
      </c>
      <c r="I77" s="304">
        <f t="shared" ca="1" si="42"/>
        <v>171.75275924157378</v>
      </c>
      <c r="J77" s="306">
        <f t="shared" ca="1" si="43"/>
        <v>161.28699300659846</v>
      </c>
      <c r="K77" s="307">
        <f t="shared" ca="1" si="44"/>
        <v>675.51743833787486</v>
      </c>
      <c r="L77" s="304">
        <f t="shared" ca="1" si="29"/>
        <v>694.5050781755848</v>
      </c>
      <c r="M77" s="306">
        <f t="shared" ca="1" si="45"/>
        <v>1.3042104145302196</v>
      </c>
      <c r="N77" s="304">
        <f t="shared" ca="1" si="46"/>
        <v>74.725752349589158</v>
      </c>
      <c r="P77" s="310">
        <f t="shared" ca="1" si="47"/>
        <v>6</v>
      </c>
      <c r="Q77" s="304">
        <f t="shared" ca="1" si="48"/>
        <v>112.00000000001033</v>
      </c>
      <c r="R77" s="306">
        <f t="shared" ca="1" si="49"/>
        <v>5.9443976411125948E-2</v>
      </c>
      <c r="S77" s="307">
        <f t="shared" ca="1" si="50"/>
        <v>3.1720157540016851</v>
      </c>
      <c r="T77" s="304">
        <f t="shared" ca="1" si="30"/>
        <v>31.117474546756533</v>
      </c>
      <c r="U77" s="311">
        <f t="shared" ca="1" si="31"/>
        <v>0</v>
      </c>
      <c r="V77" s="306">
        <f t="shared" ca="1" si="32"/>
        <v>1.1449527785041571</v>
      </c>
      <c r="W77" s="304">
        <f t="shared" ca="1" si="33"/>
        <v>68.918875427376548</v>
      </c>
      <c r="Y77" s="314" t="str">
        <f t="shared" ca="1" si="51"/>
        <v/>
      </c>
      <c r="Z77" s="315" t="str">
        <f t="shared" ca="1" si="52"/>
        <v/>
      </c>
      <c r="AA77" s="316" t="str">
        <f t="shared" ca="1" si="53"/>
        <v/>
      </c>
      <c r="AC77" s="310" t="e">
        <f t="shared" ca="1" si="54"/>
        <v>#N/A</v>
      </c>
      <c r="AD77" s="323" t="e">
        <f t="shared" ca="1" si="55"/>
        <v>#N/A</v>
      </c>
      <c r="AE77" s="324">
        <f t="shared" ca="1" si="34"/>
        <v>675.51743833787486</v>
      </c>
      <c r="AG77" s="306">
        <f t="shared" ca="1" si="56"/>
        <v>4.1245969186349196</v>
      </c>
      <c r="AH77" s="304">
        <f t="shared" ca="1" si="57"/>
        <v>13.588456257472282</v>
      </c>
    </row>
    <row r="78" spans="1:34" x14ac:dyDescent="0.2">
      <c r="A78" s="347">
        <f t="shared" ca="1" si="35"/>
        <v>0.01</v>
      </c>
      <c r="B78" s="304">
        <f t="shared" ca="1" si="36"/>
        <v>5.3399999999999839</v>
      </c>
      <c r="D78" s="306">
        <f t="shared" ca="1" si="37"/>
        <v>3.0247949572040329</v>
      </c>
      <c r="E78" s="307">
        <f t="shared" ca="1" si="38"/>
        <v>1.2663457031040277</v>
      </c>
      <c r="F78" s="304">
        <f t="shared" ca="1" si="39"/>
        <v>3.2791791614513808</v>
      </c>
      <c r="G78" s="306">
        <f t="shared" ca="1" si="40"/>
        <v>45.276707280387562</v>
      </c>
      <c r="H78" s="307">
        <f t="shared" ca="1" si="41"/>
        <v>165.69841488158434</v>
      </c>
      <c r="I78" s="304">
        <f t="shared" ca="1" si="42"/>
        <v>171.77294582216243</v>
      </c>
      <c r="J78" s="306">
        <f t="shared" ca="1" si="43"/>
        <v>161.73960883965449</v>
      </c>
      <c r="K78" s="307">
        <f t="shared" ca="1" si="44"/>
        <v>677.17435916940553</v>
      </c>
      <c r="L78" s="304">
        <f t="shared" ca="1" si="29"/>
        <v>696.22181363707602</v>
      </c>
      <c r="M78" s="306">
        <f t="shared" ca="1" si="45"/>
        <v>1.3040599635150145</v>
      </c>
      <c r="N78" s="304">
        <f t="shared" ca="1" si="46"/>
        <v>74.717132141394444</v>
      </c>
      <c r="P78" s="310">
        <f t="shared" ca="1" si="47"/>
        <v>6</v>
      </c>
      <c r="Q78" s="304">
        <f t="shared" ca="1" si="48"/>
        <v>105.3333333333438</v>
      </c>
      <c r="R78" s="306">
        <f t="shared" ca="1" si="49"/>
        <v>5.5905644481892662E-2</v>
      </c>
      <c r="S78" s="307">
        <f t="shared" ca="1" si="50"/>
        <v>3.1714566975568661</v>
      </c>
      <c r="T78" s="304">
        <f t="shared" ca="1" si="30"/>
        <v>31.111990203032857</v>
      </c>
      <c r="U78" s="311">
        <f t="shared" ca="1" si="31"/>
        <v>0</v>
      </c>
      <c r="V78" s="306">
        <f t="shared" ca="1" si="32"/>
        <v>1.1447628674427983</v>
      </c>
      <c r="W78" s="304">
        <f t="shared" ca="1" si="33"/>
        <v>68.923642709161925</v>
      </c>
      <c r="Y78" s="314" t="str">
        <f t="shared" ca="1" si="51"/>
        <v/>
      </c>
      <c r="Z78" s="315" t="str">
        <f t="shared" ca="1" si="52"/>
        <v/>
      </c>
      <c r="AA78" s="316" t="str">
        <f t="shared" ca="1" si="53"/>
        <v/>
      </c>
      <c r="AC78" s="310" t="e">
        <f t="shared" ca="1" si="54"/>
        <v>#N/A</v>
      </c>
      <c r="AD78" s="323" t="e">
        <f t="shared" ca="1" si="55"/>
        <v>#N/A</v>
      </c>
      <c r="AE78" s="324">
        <f t="shared" ca="1" si="34"/>
        <v>677.17435916940553</v>
      </c>
      <c r="AG78" s="306">
        <f t="shared" ca="1" si="56"/>
        <v>2.018463650471114</v>
      </c>
      <c r="AH78" s="304">
        <f t="shared" ca="1" si="57"/>
        <v>11.481934447983843</v>
      </c>
    </row>
    <row r="79" spans="1:34" x14ac:dyDescent="0.2">
      <c r="A79" s="347">
        <f t="shared" ca="1" si="35"/>
        <v>0.01</v>
      </c>
      <c r="B79" s="304">
        <f t="shared" ca="1" si="36"/>
        <v>5.3499999999999837</v>
      </c>
      <c r="D79" s="306">
        <f t="shared" ca="1" si="37"/>
        <v>2.4723965205512197</v>
      </c>
      <c r="E79" s="307">
        <f t="shared" ca="1" si="38"/>
        <v>-0.76181144960295022</v>
      </c>
      <c r="F79" s="304">
        <f t="shared" ca="1" si="39"/>
        <v>2.5871028660607847</v>
      </c>
      <c r="G79" s="306">
        <f t="shared" ca="1" si="40"/>
        <v>45.301431245593072</v>
      </c>
      <c r="H79" s="307">
        <f t="shared" ca="1" si="41"/>
        <v>165.6907967670883</v>
      </c>
      <c r="I79" s="304">
        <f t="shared" ca="1" si="42"/>
        <v>171.77211591586033</v>
      </c>
      <c r="J79" s="306">
        <f t="shared" ca="1" si="43"/>
        <v>162.19249953228439</v>
      </c>
      <c r="K79" s="307">
        <f t="shared" ca="1" si="44"/>
        <v>678.83130522764884</v>
      </c>
      <c r="L79" s="304">
        <f t="shared" ca="1" si="29"/>
        <v>697.93864190314287</v>
      </c>
      <c r="M79" s="306">
        <f t="shared" ca="1" si="45"/>
        <v>1.3039094288863797</v>
      </c>
      <c r="N79" s="304">
        <f t="shared" ca="1" si="46"/>
        <v>74.708507142503109</v>
      </c>
      <c r="P79" s="310">
        <f t="shared" ca="1" si="47"/>
        <v>6</v>
      </c>
      <c r="Q79" s="304">
        <f t="shared" ca="1" si="48"/>
        <v>98.666666666677287</v>
      </c>
      <c r="R79" s="306">
        <f t="shared" ca="1" si="49"/>
        <v>5.2367312552659383E-2</v>
      </c>
      <c r="S79" s="307">
        <f t="shared" ca="1" si="50"/>
        <v>3.1709330244313394</v>
      </c>
      <c r="T79" s="304">
        <f t="shared" ca="1" si="30"/>
        <v>31.10685296967144</v>
      </c>
      <c r="U79" s="311">
        <f t="shared" ca="1" si="31"/>
        <v>0</v>
      </c>
      <c r="V79" s="306">
        <f t="shared" ca="1" si="32"/>
        <v>1.1445729839245171</v>
      </c>
      <c r="W79" s="304">
        <f t="shared" ca="1" si="33"/>
        <v>68.911544356808932</v>
      </c>
      <c r="Y79" s="314" t="str">
        <f t="shared" ca="1" si="51"/>
        <v/>
      </c>
      <c r="Z79" s="315" t="str">
        <f t="shared" ca="1" si="52"/>
        <v/>
      </c>
      <c r="AA79" s="316" t="str">
        <f t="shared" ca="1" si="53"/>
        <v/>
      </c>
      <c r="AC79" s="310" t="e">
        <f t="shared" ca="1" si="54"/>
        <v>#N/A</v>
      </c>
      <c r="AD79" s="323" t="e">
        <f t="shared" ca="1" si="55"/>
        <v>#N/A</v>
      </c>
      <c r="AE79" s="324">
        <f t="shared" ca="1" si="34"/>
        <v>678.83130522764884</v>
      </c>
      <c r="AG79" s="306">
        <f t="shared" ca="1" si="56"/>
        <v>-8.3185253809398674E-2</v>
      </c>
      <c r="AH79" s="304">
        <f t="shared" ca="1" si="57"/>
        <v>9.379896619812504</v>
      </c>
    </row>
    <row r="80" spans="1:34" x14ac:dyDescent="0.2">
      <c r="A80" s="347">
        <f t="shared" ca="1" si="35"/>
        <v>0.01</v>
      </c>
      <c r="B80" s="304">
        <f t="shared" ca="1" si="36"/>
        <v>5.3599999999999834</v>
      </c>
      <c r="D80" s="306">
        <f t="shared" ca="1" si="37"/>
        <v>1.9205868683869554</v>
      </c>
      <c r="E80" s="307">
        <f t="shared" ca="1" si="38"/>
        <v>-2.7854191041282306</v>
      </c>
      <c r="F80" s="304">
        <f t="shared" ca="1" si="39"/>
        <v>3.3833730956935457</v>
      </c>
      <c r="G80" s="306">
        <f t="shared" ca="1" si="40"/>
        <v>45.320637114276941</v>
      </c>
      <c r="H80" s="307">
        <f t="shared" ca="1" si="41"/>
        <v>165.66294257604702</v>
      </c>
      <c r="I80" s="304">
        <f t="shared" ca="1" si="42"/>
        <v>171.7503149673928</v>
      </c>
      <c r="J80" s="306">
        <f t="shared" ca="1" si="43"/>
        <v>162.64560987408373</v>
      </c>
      <c r="K80" s="307">
        <f t="shared" ca="1" si="44"/>
        <v>680.48807392436447</v>
      </c>
      <c r="L80" s="304">
        <f t="shared" ca="1" si="29"/>
        <v>699.65535313081398</v>
      </c>
      <c r="M80" s="306">
        <f t="shared" ca="1" si="45"/>
        <v>1.303758792210072</v>
      </c>
      <c r="N80" s="304">
        <f t="shared" ca="1" si="46"/>
        <v>74.699876296710798</v>
      </c>
      <c r="P80" s="310">
        <f t="shared" ca="1" si="47"/>
        <v>6</v>
      </c>
      <c r="Q80" s="304">
        <f t="shared" ca="1" si="48"/>
        <v>92.000000000010758</v>
      </c>
      <c r="R80" s="306">
        <f t="shared" ca="1" si="49"/>
        <v>4.882898062342609E-2</v>
      </c>
      <c r="S80" s="307">
        <f t="shared" ca="1" si="50"/>
        <v>3.170444734625105</v>
      </c>
      <c r="T80" s="304">
        <f t="shared" ca="1" si="30"/>
        <v>31.102062846672283</v>
      </c>
      <c r="U80" s="311">
        <f t="shared" ca="1" si="31"/>
        <v>0</v>
      </c>
      <c r="V80" s="306">
        <f t="shared" ca="1" si="32"/>
        <v>1.1443831511541149</v>
      </c>
      <c r="W80" s="304">
        <f t="shared" ca="1" si="33"/>
        <v>68.882626855864913</v>
      </c>
      <c r="Y80" s="314" t="str">
        <f t="shared" ca="1" si="51"/>
        <v/>
      </c>
      <c r="Z80" s="315" t="str">
        <f t="shared" ca="1" si="52"/>
        <v/>
      </c>
      <c r="AA80" s="316" t="str">
        <f t="shared" ca="1" si="53"/>
        <v/>
      </c>
      <c r="AC80" s="310" t="e">
        <f t="shared" ca="1" si="54"/>
        <v>#N/A</v>
      </c>
      <c r="AD80" s="323" t="e">
        <f t="shared" ca="1" si="55"/>
        <v>#N/A</v>
      </c>
      <c r="AE80" s="324">
        <f t="shared" ca="1" si="34"/>
        <v>680.48807392436447</v>
      </c>
      <c r="AG80" s="306">
        <f t="shared" ca="1" si="56"/>
        <v>-2.180289709578382</v>
      </c>
      <c r="AH80" s="304">
        <f t="shared" ca="1" si="57"/>
        <v>7.2824028096272624</v>
      </c>
    </row>
    <row r="81" spans="1:34" x14ac:dyDescent="0.2">
      <c r="A81" s="347">
        <f t="shared" ca="1" si="35"/>
        <v>0.01</v>
      </c>
      <c r="B81" s="304">
        <f t="shared" ca="1" si="36"/>
        <v>5.3699999999999832</v>
      </c>
      <c r="D81" s="306">
        <f t="shared" ca="1" si="37"/>
        <v>1.3693828206385716</v>
      </c>
      <c r="E81" s="307">
        <f t="shared" ca="1" si="38"/>
        <v>-4.8044219228857949</v>
      </c>
      <c r="F81" s="304">
        <f t="shared" ca="1" si="39"/>
        <v>4.9957661396992643</v>
      </c>
      <c r="G81" s="306">
        <f t="shared" ca="1" si="40"/>
        <v>45.334330942483327</v>
      </c>
      <c r="H81" s="307">
        <f t="shared" ca="1" si="41"/>
        <v>165.61489835681814</v>
      </c>
      <c r="I81" s="304">
        <f t="shared" ca="1" si="42"/>
        <v>171.70758899868639</v>
      </c>
      <c r="J81" s="306">
        <f t="shared" ca="1" si="43"/>
        <v>163.09888471436753</v>
      </c>
      <c r="K81" s="307">
        <f t="shared" ca="1" si="44"/>
        <v>682.14446312902885</v>
      </c>
      <c r="L81" s="304">
        <f t="shared" ca="1" si="29"/>
        <v>701.37173793407271</v>
      </c>
      <c r="M81" s="306">
        <f t="shared" ca="1" si="45"/>
        <v>1.3036080350376917</v>
      </c>
      <c r="N81" s="304">
        <f t="shared" ca="1" si="46"/>
        <v>74.691238547002087</v>
      </c>
      <c r="P81" s="310">
        <f t="shared" ca="1" si="47"/>
        <v>6</v>
      </c>
      <c r="Q81" s="304">
        <f t="shared" ca="1" si="48"/>
        <v>85.333333333344228</v>
      </c>
      <c r="R81" s="306">
        <f t="shared" ca="1" si="49"/>
        <v>4.5290648694192803E-2</v>
      </c>
      <c r="S81" s="307">
        <f t="shared" ca="1" si="50"/>
        <v>3.1699918281381629</v>
      </c>
      <c r="T81" s="304">
        <f t="shared" ca="1" si="30"/>
        <v>31.097619834035381</v>
      </c>
      <c r="U81" s="311">
        <f t="shared" ca="1" si="31"/>
        <v>0</v>
      </c>
      <c r="V81" s="306">
        <f t="shared" ca="1" si="32"/>
        <v>1.1441933922690881</v>
      </c>
      <c r="W81" s="304">
        <f t="shared" ca="1" si="33"/>
        <v>68.836943272219273</v>
      </c>
      <c r="Y81" s="314" t="str">
        <f t="shared" ca="1" si="51"/>
        <v/>
      </c>
      <c r="Z81" s="315" t="str">
        <f t="shared" ca="1" si="52"/>
        <v/>
      </c>
      <c r="AA81" s="316" t="str">
        <f t="shared" ca="1" si="53"/>
        <v/>
      </c>
      <c r="AC81" s="310" t="e">
        <f t="shared" ca="1" si="54"/>
        <v>#N/A</v>
      </c>
      <c r="AD81" s="323" t="e">
        <f t="shared" ca="1" si="55"/>
        <v>#N/A</v>
      </c>
      <c r="AE81" s="324">
        <f t="shared" ca="1" si="34"/>
        <v>682.14446312902885</v>
      </c>
      <c r="AG81" s="306">
        <f t="shared" ca="1" si="56"/>
        <v>-4.2727919967818933</v>
      </c>
      <c r="AH81" s="304">
        <f t="shared" ca="1" si="57"/>
        <v>5.1895106894144076</v>
      </c>
    </row>
    <row r="82" spans="1:34" x14ac:dyDescent="0.2">
      <c r="A82" s="347">
        <f t="shared" ca="1" si="35"/>
        <v>0.01</v>
      </c>
      <c r="B82" s="304">
        <f t="shared" ca="1" si="36"/>
        <v>5.379999999999983</v>
      </c>
      <c r="D82" s="306">
        <f t="shared" ca="1" si="37"/>
        <v>0.81880046395675599</v>
      </c>
      <c r="E82" s="307">
        <f t="shared" ca="1" si="38"/>
        <v>-6.8187668044608518</v>
      </c>
      <c r="F82" s="304">
        <f t="shared" ca="1" si="39"/>
        <v>6.867751810701451</v>
      </c>
      <c r="G82" s="306">
        <f t="shared" ca="1" si="40"/>
        <v>45.342518947122898</v>
      </c>
      <c r="H82" s="307">
        <f t="shared" ca="1" si="41"/>
        <v>165.54671068877354</v>
      </c>
      <c r="I82" s="304">
        <f t="shared" ca="1" si="42"/>
        <v>171.64398458536985</v>
      </c>
      <c r="J82" s="306">
        <f t="shared" ca="1" si="43"/>
        <v>163.55226896381555</v>
      </c>
      <c r="K82" s="307">
        <f t="shared" ca="1" si="44"/>
        <v>683.80027117425686</v>
      </c>
      <c r="L82" s="304">
        <f t="shared" ca="1" si="29"/>
        <v>703.08758738950837</v>
      </c>
      <c r="M82" s="306">
        <f t="shared" ca="1" si="45"/>
        <v>1.3034571388937797</v>
      </c>
      <c r="N82" s="304">
        <f t="shared" ca="1" si="46"/>
        <v>74.682592834811118</v>
      </c>
      <c r="P82" s="310">
        <f t="shared" ca="1" si="47"/>
        <v>6</v>
      </c>
      <c r="Q82" s="304">
        <f t="shared" ca="1" si="48"/>
        <v>78.666666666677713</v>
      </c>
      <c r="R82" s="306">
        <f t="shared" ca="1" si="49"/>
        <v>4.1752316764959524E-2</v>
      </c>
      <c r="S82" s="307">
        <f t="shared" ca="1" si="50"/>
        <v>3.1695743049705132</v>
      </c>
      <c r="T82" s="304">
        <f t="shared" ca="1" si="30"/>
        <v>31.093523931760735</v>
      </c>
      <c r="U82" s="311">
        <f t="shared" ca="1" si="31"/>
        <v>0</v>
      </c>
      <c r="V82" s="306">
        <f t="shared" ca="1" si="32"/>
        <v>1.1440037303390662</v>
      </c>
      <c r="W82" s="304">
        <f t="shared" ca="1" si="33"/>
        <v>68.774553179081579</v>
      </c>
      <c r="Y82" s="314" t="str">
        <f t="shared" ca="1" si="51"/>
        <v/>
      </c>
      <c r="Z82" s="315" t="str">
        <f t="shared" ca="1" si="52"/>
        <v/>
      </c>
      <c r="AA82" s="316" t="str">
        <f t="shared" ca="1" si="53"/>
        <v/>
      </c>
      <c r="AC82" s="310" t="e">
        <f t="shared" ca="1" si="54"/>
        <v>#N/A</v>
      </c>
      <c r="AD82" s="323" t="e">
        <f t="shared" ca="1" si="55"/>
        <v>#N/A</v>
      </c>
      <c r="AE82" s="324">
        <f t="shared" ca="1" si="34"/>
        <v>683.80027117425686</v>
      </c>
      <c r="AG82" s="306">
        <f t="shared" ca="1" si="56"/>
        <v>-6.3606367452932471</v>
      </c>
      <c r="AH82" s="304">
        <f t="shared" ca="1" si="57"/>
        <v>3.1012755810909716</v>
      </c>
    </row>
    <row r="83" spans="1:34" x14ac:dyDescent="0.2">
      <c r="A83" s="347">
        <f t="shared" ca="1" si="35"/>
        <v>0.01</v>
      </c>
      <c r="B83" s="304">
        <f t="shared" ca="1" si="36"/>
        <v>5.3899999999999828</v>
      </c>
      <c r="D83" s="306">
        <f t="shared" ca="1" si="37"/>
        <v>0.2688551547991998</v>
      </c>
      <c r="E83" s="307">
        <f t="shared" ca="1" si="38"/>
        <v>-8.8284028686047957</v>
      </c>
      <c r="F83" s="304">
        <f t="shared" ca="1" si="39"/>
        <v>8.8324957008000577</v>
      </c>
      <c r="G83" s="306">
        <f t="shared" ca="1" si="40"/>
        <v>45.345207498670888</v>
      </c>
      <c r="H83" s="307">
        <f t="shared" ca="1" si="41"/>
        <v>165.4584266600875</v>
      </c>
      <c r="I83" s="304">
        <f t="shared" ca="1" si="42"/>
        <v>171.55954883342716</v>
      </c>
      <c r="J83" s="306">
        <f t="shared" ca="1" si="43"/>
        <v>164.00570759604452</v>
      </c>
      <c r="K83" s="307">
        <f t="shared" ca="1" si="44"/>
        <v>685.45529686100122</v>
      </c>
      <c r="L83" s="304">
        <f t="shared" ca="1" si="29"/>
        <v>704.80269304173532</v>
      </c>
      <c r="M83" s="306">
        <f t="shared" ca="1" si="45"/>
        <v>1.3033060852628859</v>
      </c>
      <c r="N83" s="304">
        <f t="shared" ca="1" si="46"/>
        <v>74.67393809928079</v>
      </c>
      <c r="P83" s="310">
        <f t="shared" ca="1" si="47"/>
        <v>6</v>
      </c>
      <c r="Q83" s="304">
        <f t="shared" ca="1" si="48"/>
        <v>72.000000000011184</v>
      </c>
      <c r="R83" s="306">
        <f t="shared" ca="1" si="49"/>
        <v>3.8213984835726238E-2</v>
      </c>
      <c r="S83" s="307">
        <f t="shared" ca="1" si="50"/>
        <v>3.1691921651221557</v>
      </c>
      <c r="T83" s="304">
        <f t="shared" ca="1" si="30"/>
        <v>31.089775139848349</v>
      </c>
      <c r="U83" s="311">
        <f t="shared" ca="1" si="31"/>
        <v>0</v>
      </c>
      <c r="V83" s="306">
        <f t="shared" ca="1" si="32"/>
        <v>1.1438141883652766</v>
      </c>
      <c r="W83" s="304">
        <f t="shared" ca="1" si="33"/>
        <v>68.695522583496569</v>
      </c>
      <c r="Y83" s="314" t="str">
        <f t="shared" ca="1" si="51"/>
        <v/>
      </c>
      <c r="Z83" s="315" t="str">
        <f t="shared" ca="1" si="52"/>
        <v/>
      </c>
      <c r="AA83" s="316" t="str">
        <f t="shared" ca="1" si="53"/>
        <v/>
      </c>
      <c r="AC83" s="310" t="e">
        <f t="shared" ca="1" si="54"/>
        <v>#N/A</v>
      </c>
      <c r="AD83" s="323" t="e">
        <f t="shared" ca="1" si="55"/>
        <v>#N/A</v>
      </c>
      <c r="AE83" s="324">
        <f t="shared" ca="1" si="34"/>
        <v>685.45529686100122</v>
      </c>
      <c r="AG83" s="306">
        <f t="shared" ca="1" si="56"/>
        <v>-8.4437709196939483</v>
      </c>
      <c r="AH83" s="304">
        <f t="shared" ca="1" si="57"/>
        <v>1.0177504716900878</v>
      </c>
    </row>
    <row r="84" spans="1:34" x14ac:dyDescent="0.2">
      <c r="A84" s="347">
        <f t="shared" ca="1" si="35"/>
        <v>0.01</v>
      </c>
      <c r="B84" s="304">
        <f t="shared" ca="1" si="36"/>
        <v>5.3999999999999826</v>
      </c>
      <c r="D84" s="306">
        <f t="shared" ca="1" si="37"/>
        <v>-0.28043847746614825</v>
      </c>
      <c r="E84" s="307">
        <f t="shared" ca="1" si="38"/>
        <v>-10.833281440665132</v>
      </c>
      <c r="F84" s="304">
        <f t="shared" ca="1" si="39"/>
        <v>10.836910653516671</v>
      </c>
      <c r="G84" s="306">
        <f t="shared" ca="1" si="40"/>
        <v>45.342403113896225</v>
      </c>
      <c r="H84" s="307">
        <f t="shared" ca="1" si="41"/>
        <v>165.35009384568085</v>
      </c>
      <c r="I84" s="304">
        <f t="shared" ca="1" si="42"/>
        <v>171.45432935600817</v>
      </c>
      <c r="J84" s="306">
        <f t="shared" ca="1" si="43"/>
        <v>164.45914564910734</v>
      </c>
      <c r="K84" s="307">
        <f t="shared" ca="1" si="44"/>
        <v>687.10933946353009</v>
      </c>
      <c r="L84" s="304">
        <f t="shared" ca="1" si="29"/>
        <v>706.51684690858076</v>
      </c>
      <c r="M84" s="306">
        <f t="shared" ca="1" si="45"/>
        <v>1.3031548555765935</v>
      </c>
      <c r="N84" s="304">
        <f t="shared" ca="1" si="46"/>
        <v>74.665273276519144</v>
      </c>
      <c r="P84" s="310">
        <f t="shared" ca="1" si="47"/>
        <v>6</v>
      </c>
      <c r="Q84" s="304">
        <f t="shared" ca="1" si="48"/>
        <v>65.333333333344655</v>
      </c>
      <c r="R84" s="306">
        <f t="shared" ca="1" si="49"/>
        <v>3.4675652906492944E-2</v>
      </c>
      <c r="S84" s="307">
        <f t="shared" ca="1" si="50"/>
        <v>3.1688454085930906</v>
      </c>
      <c r="T84" s="304">
        <f t="shared" ca="1" si="30"/>
        <v>31.086373458298219</v>
      </c>
      <c r="U84" s="311">
        <f t="shared" ca="1" si="31"/>
        <v>0</v>
      </c>
      <c r="V84" s="306">
        <f t="shared" ca="1" si="32"/>
        <v>1.1436247892800422</v>
      </c>
      <c r="W84" s="304">
        <f t="shared" ca="1" si="33"/>
        <v>68.599923852458588</v>
      </c>
      <c r="Y84" s="314" t="str">
        <f t="shared" ca="1" si="51"/>
        <v/>
      </c>
      <c r="Z84" s="315" t="str">
        <f t="shared" ca="1" si="52"/>
        <v/>
      </c>
      <c r="AA84" s="316" t="str">
        <f t="shared" ca="1" si="53"/>
        <v/>
      </c>
      <c r="AC84" s="310" t="e">
        <f t="shared" ca="1" si="54"/>
        <v>#N/A</v>
      </c>
      <c r="AD84" s="323" t="e">
        <f t="shared" ca="1" si="55"/>
        <v>#N/A</v>
      </c>
      <c r="AE84" s="324">
        <f t="shared" ca="1" si="34"/>
        <v>687.10933946353009</v>
      </c>
      <c r="AG84" s="306">
        <f t="shared" ca="1" si="56"/>
        <v>-10.522143803504614</v>
      </c>
      <c r="AH84" s="304">
        <f t="shared" ca="1" si="57"/>
        <v>-1.0610139709038897</v>
      </c>
    </row>
    <row r="85" spans="1:34" x14ac:dyDescent="0.2">
      <c r="A85" s="347">
        <f t="shared" ca="1" si="35"/>
        <v>0.01</v>
      </c>
      <c r="B85" s="304">
        <f t="shared" ca="1" si="36"/>
        <v>5.4099999999999824</v>
      </c>
      <c r="D85" s="306">
        <f t="shared" ca="1" si="37"/>
        <v>-0.69691749679685611</v>
      </c>
      <c r="E85" s="307">
        <f t="shared" ca="1" si="38"/>
        <v>-12.351448304109418</v>
      </c>
      <c r="F85" s="304">
        <f t="shared" ca="1" si="39"/>
        <v>12.371094099004704</v>
      </c>
      <c r="G85" s="306">
        <f t="shared" ca="1" si="40"/>
        <v>45.335433938928254</v>
      </c>
      <c r="H85" s="307">
        <f t="shared" ca="1" si="41"/>
        <v>165.22657936263974</v>
      </c>
      <c r="I85" s="304">
        <f t="shared" ca="1" si="42"/>
        <v>171.33337123371388</v>
      </c>
      <c r="J85" s="306">
        <f t="shared" ca="1" si="43"/>
        <v>164.91253483437146</v>
      </c>
      <c r="K85" s="307">
        <f t="shared" ca="1" si="44"/>
        <v>688.76222282957167</v>
      </c>
      <c r="L85" s="304">
        <f t="shared" ca="1" si="29"/>
        <v>708.22986645765673</v>
      </c>
      <c r="M85" s="306">
        <f t="shared" ca="1" si="45"/>
        <v>1.3030034356168045</v>
      </c>
      <c r="N85" s="304">
        <f t="shared" ca="1" si="46"/>
        <v>74.656597551889192</v>
      </c>
      <c r="P85" s="310">
        <f t="shared" ca="1" si="47"/>
        <v>7</v>
      </c>
      <c r="Q85" s="304">
        <f t="shared" ca="1" si="48"/>
        <v>60.250000000006018</v>
      </c>
      <c r="R85" s="306">
        <f t="shared" ca="1" si="49"/>
        <v>3.1977674810449698E-2</v>
      </c>
      <c r="S85" s="307">
        <f t="shared" ca="1" si="50"/>
        <v>3.1685256318449859</v>
      </c>
      <c r="T85" s="304">
        <f t="shared" ca="1" si="30"/>
        <v>31.083236448399312</v>
      </c>
      <c r="U85" s="311">
        <f t="shared" ca="1" si="31"/>
        <v>0</v>
      </c>
      <c r="V85" s="306">
        <f t="shared" ca="1" si="32"/>
        <v>1.1434355531878861</v>
      </c>
      <c r="W85" s="304">
        <f t="shared" ca="1" si="33"/>
        <v>68.491830580092525</v>
      </c>
      <c r="Y85" s="314" t="str">
        <f t="shared" ca="1" si="51"/>
        <v/>
      </c>
      <c r="Z85" s="315" t="str">
        <f t="shared" ca="1" si="52"/>
        <v/>
      </c>
      <c r="AA85" s="316" t="str">
        <f t="shared" ca="1" si="53"/>
        <v/>
      </c>
      <c r="AC85" s="310" t="e">
        <f t="shared" ca="1" si="54"/>
        <v>#N/A</v>
      </c>
      <c r="AD85" s="323" t="e">
        <f t="shared" ca="1" si="55"/>
        <v>#N/A</v>
      </c>
      <c r="AE85" s="324">
        <f t="shared" ca="1" si="34"/>
        <v>688.76222282957167</v>
      </c>
      <c r="AG85" s="306">
        <f t="shared" ca="1" si="56"/>
        <v>-12.096008646041129</v>
      </c>
      <c r="AH85" s="304">
        <f t="shared" ca="1" si="57"/>
        <v>-2.6352710448457164</v>
      </c>
    </row>
    <row r="86" spans="1:34" x14ac:dyDescent="0.2">
      <c r="A86" s="347">
        <f t="shared" ca="1" si="35"/>
        <v>0.01</v>
      </c>
      <c r="B86" s="304">
        <f t="shared" ca="1" si="36"/>
        <v>5.4199999999999822</v>
      </c>
      <c r="D86" s="306">
        <f t="shared" ca="1" si="37"/>
        <v>-0.98065373735358974</v>
      </c>
      <c r="E86" s="307">
        <f t="shared" ca="1" si="38"/>
        <v>-13.384026947230597</v>
      </c>
      <c r="F86" s="304">
        <f t="shared" ca="1" si="39"/>
        <v>13.419905330395604</v>
      </c>
      <c r="G86" s="306">
        <f t="shared" ca="1" si="40"/>
        <v>45.325627401554719</v>
      </c>
      <c r="H86" s="307">
        <f t="shared" ca="1" si="41"/>
        <v>165.09273909316744</v>
      </c>
      <c r="I86" s="304">
        <f t="shared" ca="1" si="42"/>
        <v>171.20170852134981</v>
      </c>
      <c r="J86" s="306">
        <f t="shared" ca="1" si="43"/>
        <v>165.36584014107387</v>
      </c>
      <c r="K86" s="307">
        <f t="shared" ca="1" si="44"/>
        <v>690.41381942185069</v>
      </c>
      <c r="L86" s="304">
        <f t="shared" ca="1" si="29"/>
        <v>709.94161952531772</v>
      </c>
      <c r="M86" s="306">
        <f t="shared" ca="1" si="45"/>
        <v>1.3028518155333673</v>
      </c>
      <c r="N86" s="304">
        <f t="shared" ca="1" si="46"/>
        <v>74.647910361018816</v>
      </c>
      <c r="P86" s="310">
        <f t="shared" ca="1" si="47"/>
        <v>7</v>
      </c>
      <c r="Q86" s="304">
        <f t="shared" ca="1" si="48"/>
        <v>56.750000000006082</v>
      </c>
      <c r="R86" s="306">
        <f t="shared" ca="1" si="49"/>
        <v>3.0120050547602212E-2</v>
      </c>
      <c r="S86" s="307">
        <f t="shared" ca="1" si="50"/>
        <v>3.1682244313395098</v>
      </c>
      <c r="T86" s="304">
        <f t="shared" ca="1" si="30"/>
        <v>31.080281671440591</v>
      </c>
      <c r="U86" s="311">
        <f t="shared" ca="1" si="31"/>
        <v>0</v>
      </c>
      <c r="V86" s="306">
        <f t="shared" ca="1" si="32"/>
        <v>1.1432464946159884</v>
      </c>
      <c r="W86" s="304">
        <f t="shared" ca="1" si="33"/>
        <v>68.375297449399739</v>
      </c>
      <c r="Y86" s="314" t="str">
        <f t="shared" ca="1" si="51"/>
        <v/>
      </c>
      <c r="Z86" s="315" t="str">
        <f t="shared" ca="1" si="52"/>
        <v/>
      </c>
      <c r="AA86" s="316" t="str">
        <f t="shared" ca="1" si="53"/>
        <v/>
      </c>
      <c r="AC86" s="310" t="e">
        <f t="shared" ca="1" si="54"/>
        <v>#N/A</v>
      </c>
      <c r="AD86" s="323" t="e">
        <f t="shared" ca="1" si="55"/>
        <v>#N/A</v>
      </c>
      <c r="AE86" s="324">
        <f t="shared" ca="1" si="34"/>
        <v>690.41381942185069</v>
      </c>
      <c r="AG86" s="306">
        <f t="shared" ca="1" si="56"/>
        <v>-13.166468021211555</v>
      </c>
      <c r="AH86" s="304">
        <f t="shared" ca="1" si="57"/>
        <v>-3.706123361696966</v>
      </c>
    </row>
    <row r="87" spans="1:34" x14ac:dyDescent="0.2">
      <c r="A87" s="347">
        <f t="shared" ca="1" si="35"/>
        <v>0.01</v>
      </c>
      <c r="B87" s="304">
        <f t="shared" ca="1" si="36"/>
        <v>5.429999999999982</v>
      </c>
      <c r="D87" s="306">
        <f t="shared" ca="1" si="37"/>
        <v>-1.2640447776904276</v>
      </c>
      <c r="E87" s="307">
        <f t="shared" ca="1" si="38"/>
        <v>-14.414119714362045</v>
      </c>
      <c r="F87" s="304">
        <f t="shared" ca="1" si="39"/>
        <v>14.46943870162098</v>
      </c>
      <c r="G87" s="306">
        <f t="shared" ca="1" si="40"/>
        <v>45.312986953777816</v>
      </c>
      <c r="H87" s="307">
        <f t="shared" ca="1" si="41"/>
        <v>164.94859789602381</v>
      </c>
      <c r="I87" s="304">
        <f t="shared" ca="1" si="42"/>
        <v>171.05936611170225</v>
      </c>
      <c r="J87" s="306">
        <f t="shared" ca="1" si="43"/>
        <v>165.81903321285054</v>
      </c>
      <c r="K87" s="307">
        <f t="shared" ca="1" si="44"/>
        <v>692.06402610679663</v>
      </c>
      <c r="L87" s="304">
        <f t="shared" ca="1" si="29"/>
        <v>711.6519992291129</v>
      </c>
      <c r="M87" s="306">
        <f t="shared" ca="1" si="45"/>
        <v>1.3026999854324768</v>
      </c>
      <c r="N87" s="304">
        <f t="shared" ca="1" si="46"/>
        <v>74.639211137034749</v>
      </c>
      <c r="P87" s="310">
        <f t="shared" ca="1" si="47"/>
        <v>7</v>
      </c>
      <c r="Q87" s="304">
        <f t="shared" ca="1" si="48"/>
        <v>53.250000000006153</v>
      </c>
      <c r="R87" s="306">
        <f t="shared" ca="1" si="49"/>
        <v>2.8262426284754737E-2</v>
      </c>
      <c r="S87" s="307">
        <f t="shared" ca="1" si="50"/>
        <v>3.1679418070766623</v>
      </c>
      <c r="T87" s="304">
        <f t="shared" ca="1" si="30"/>
        <v>31.077509127422058</v>
      </c>
      <c r="U87" s="311">
        <f t="shared" ca="1" si="31"/>
        <v>0</v>
      </c>
      <c r="V87" s="306">
        <f t="shared" ca="1" si="32"/>
        <v>1.1430576252894638</v>
      </c>
      <c r="W87" s="304">
        <f t="shared" ca="1" si="33"/>
        <v>68.250368907494945</v>
      </c>
      <c r="Y87" s="314" t="str">
        <f t="shared" ca="1" si="51"/>
        <v/>
      </c>
      <c r="Z87" s="315" t="str">
        <f t="shared" ca="1" si="52"/>
        <v/>
      </c>
      <c r="AA87" s="316" t="str">
        <f t="shared" ca="1" si="53"/>
        <v/>
      </c>
      <c r="AC87" s="310" t="e">
        <f t="shared" ca="1" si="54"/>
        <v>#N/A</v>
      </c>
      <c r="AD87" s="323" t="e">
        <f t="shared" ca="1" si="55"/>
        <v>#N/A</v>
      </c>
      <c r="AE87" s="324">
        <f t="shared" ca="1" si="34"/>
        <v>692.06402610679663</v>
      </c>
      <c r="AG87" s="306">
        <f t="shared" ca="1" si="56"/>
        <v>-14.23443813102735</v>
      </c>
      <c r="AH87" s="304">
        <f t="shared" ca="1" si="57"/>
        <v>-4.7744871498605663</v>
      </c>
    </row>
    <row r="88" spans="1:34" x14ac:dyDescent="0.2">
      <c r="A88" s="347">
        <f t="shared" ca="1" si="35"/>
        <v>0.01</v>
      </c>
      <c r="B88" s="304">
        <f t="shared" ca="1" si="36"/>
        <v>5.4399999999999817</v>
      </c>
      <c r="D88" s="306">
        <f t="shared" ca="1" si="37"/>
        <v>-1.5470887424212285</v>
      </c>
      <c r="E88" s="307">
        <f t="shared" ca="1" si="38"/>
        <v>-15.441721412305368</v>
      </c>
      <c r="F88" s="304">
        <f t="shared" ca="1" si="39"/>
        <v>15.519028440987425</v>
      </c>
      <c r="G88" s="306">
        <f t="shared" ca="1" si="40"/>
        <v>45.297516066353602</v>
      </c>
      <c r="H88" s="307">
        <f t="shared" ca="1" si="41"/>
        <v>164.79418068190077</v>
      </c>
      <c r="I88" s="304">
        <f t="shared" ca="1" si="42"/>
        <v>170.90636895212688</v>
      </c>
      <c r="J88" s="306">
        <f t="shared" ca="1" si="43"/>
        <v>166.27208572795121</v>
      </c>
      <c r="K88" s="307">
        <f t="shared" ca="1" si="44"/>
        <v>693.71273999968628</v>
      </c>
      <c r="L88" s="304">
        <f t="shared" ca="1" si="29"/>
        <v>713.36089893559165</v>
      </c>
      <c r="M88" s="306">
        <f t="shared" ca="1" si="45"/>
        <v>1.3025479353729714</v>
      </c>
      <c r="N88" s="304">
        <f t="shared" ca="1" si="46"/>
        <v>74.630499310350373</v>
      </c>
      <c r="P88" s="310">
        <f t="shared" ca="1" si="47"/>
        <v>7</v>
      </c>
      <c r="Q88" s="304">
        <f t="shared" ca="1" si="48"/>
        <v>49.750000000006224</v>
      </c>
      <c r="R88" s="306">
        <f t="shared" ca="1" si="49"/>
        <v>2.6404802021907259E-2</v>
      </c>
      <c r="S88" s="307">
        <f t="shared" ca="1" si="50"/>
        <v>3.1676777590564433</v>
      </c>
      <c r="T88" s="304">
        <f t="shared" ca="1" si="30"/>
        <v>31.074918816343711</v>
      </c>
      <c r="U88" s="311">
        <f t="shared" ca="1" si="31"/>
        <v>0</v>
      </c>
      <c r="V88" s="306">
        <f t="shared" ca="1" si="32"/>
        <v>1.1428689568975212</v>
      </c>
      <c r="W88" s="304">
        <f t="shared" ca="1" si="33"/>
        <v>68.117090936088502</v>
      </c>
      <c r="Y88" s="314" t="str">
        <f t="shared" ca="1" si="51"/>
        <v/>
      </c>
      <c r="Z88" s="315" t="str">
        <f t="shared" ca="1" si="52"/>
        <v/>
      </c>
      <c r="AA88" s="316" t="str">
        <f t="shared" ca="1" si="53"/>
        <v/>
      </c>
      <c r="AC88" s="310" t="e">
        <f t="shared" ca="1" si="54"/>
        <v>#N/A</v>
      </c>
      <c r="AD88" s="323" t="e">
        <f t="shared" ca="1" si="55"/>
        <v>#N/A</v>
      </c>
      <c r="AE88" s="324">
        <f t="shared" ca="1" si="34"/>
        <v>693.71273999968628</v>
      </c>
      <c r="AG88" s="306">
        <f t="shared" ca="1" si="56"/>
        <v>-15.299913518640155</v>
      </c>
      <c r="AH88" s="304">
        <f t="shared" ca="1" si="57"/>
        <v>-5.8403569790506182</v>
      </c>
    </row>
    <row r="89" spans="1:34" x14ac:dyDescent="0.2">
      <c r="A89" s="347">
        <f t="shared" ca="1" si="35"/>
        <v>0.01</v>
      </c>
      <c r="B89" s="304">
        <f t="shared" ca="1" si="36"/>
        <v>5.4499999999999815</v>
      </c>
      <c r="D89" s="306">
        <f t="shared" ca="1" si="37"/>
        <v>-1.8297839421260045</v>
      </c>
      <c r="E89" s="307">
        <f t="shared" ca="1" si="38"/>
        <v>-16.466827388191639</v>
      </c>
      <c r="F89" s="304">
        <f t="shared" ca="1" si="39"/>
        <v>16.568177736473025</v>
      </c>
      <c r="G89" s="306">
        <f t="shared" ca="1" si="40"/>
        <v>45.279218226932343</v>
      </c>
      <c r="H89" s="307">
        <f t="shared" ca="1" si="41"/>
        <v>164.62951240801885</v>
      </c>
      <c r="I89" s="304">
        <f t="shared" ca="1" si="42"/>
        <v>170.74274203884684</v>
      </c>
      <c r="J89" s="306">
        <f t="shared" ca="1" si="43"/>
        <v>166.72496939941763</v>
      </c>
      <c r="K89" s="307">
        <f t="shared" ca="1" si="44"/>
        <v>695.35985846513586</v>
      </c>
      <c r="L89" s="304">
        <f t="shared" ca="1" si="29"/>
        <v>715.06821226082377</v>
      </c>
      <c r="M89" s="306">
        <f t="shared" ca="1" si="45"/>
        <v>1.3023956553625895</v>
      </c>
      <c r="N89" s="304">
        <f t="shared" ca="1" si="46"/>
        <v>74.621774308451279</v>
      </c>
      <c r="P89" s="310">
        <f t="shared" ca="1" si="47"/>
        <v>8</v>
      </c>
      <c r="Q89" s="304">
        <f t="shared" ca="1" si="48"/>
        <v>46.250000000006295</v>
      </c>
      <c r="R89" s="306">
        <f t="shared" ca="1" si="49"/>
        <v>2.4547177759059784E-2</v>
      </c>
      <c r="S89" s="307">
        <f t="shared" ca="1" si="50"/>
        <v>3.167432287278853</v>
      </c>
      <c r="T89" s="304">
        <f t="shared" ca="1" si="30"/>
        <v>31.072510738205548</v>
      </c>
      <c r="U89" s="311">
        <f t="shared" ca="1" si="31"/>
        <v>0</v>
      </c>
      <c r="V89" s="306">
        <f t="shared" ca="1" si="32"/>
        <v>1.1426805010934498</v>
      </c>
      <c r="W89" s="304">
        <f t="shared" ca="1" si="33"/>
        <v>67.975511032279243</v>
      </c>
      <c r="Y89" s="314" t="str">
        <f t="shared" ca="1" si="51"/>
        <v/>
      </c>
      <c r="Z89" s="315" t="str">
        <f t="shared" ca="1" si="52"/>
        <v/>
      </c>
      <c r="AA89" s="316" t="str">
        <f t="shared" ca="1" si="53"/>
        <v/>
      </c>
      <c r="AC89" s="310" t="e">
        <f t="shared" ca="1" si="54"/>
        <v>#N/A</v>
      </c>
      <c r="AD89" s="323" t="e">
        <f t="shared" ca="1" si="55"/>
        <v>#N/A</v>
      </c>
      <c r="AE89" s="324">
        <f t="shared" ca="1" si="34"/>
        <v>695.35985846513586</v>
      </c>
      <c r="AG89" s="306">
        <f t="shared" ca="1" si="56"/>
        <v>-16.362889297396965</v>
      </c>
      <c r="AH89" s="304">
        <f t="shared" ca="1" si="57"/>
        <v>-6.9037279893576713</v>
      </c>
    </row>
    <row r="90" spans="1:34" x14ac:dyDescent="0.2">
      <c r="A90" s="347">
        <f t="shared" ca="1" si="35"/>
        <v>0.01</v>
      </c>
      <c r="B90" s="304">
        <f t="shared" ca="1" si="36"/>
        <v>5.4599999999999813</v>
      </c>
      <c r="D90" s="306">
        <f t="shared" ca="1" si="37"/>
        <v>-2.1121288723137157</v>
      </c>
      <c r="E90" s="307">
        <f t="shared" ca="1" si="38"/>
        <v>-17.48943352398873</v>
      </c>
      <c r="F90" s="304">
        <f t="shared" ca="1" si="39"/>
        <v>17.616508546340334</v>
      </c>
      <c r="G90" s="306">
        <f t="shared" ca="1" si="40"/>
        <v>45.258096938209206</v>
      </c>
      <c r="H90" s="307">
        <f t="shared" ca="1" si="41"/>
        <v>164.45461807277897</v>
      </c>
      <c r="I90" s="304">
        <f t="shared" ca="1" si="42"/>
        <v>170.56851041130642</v>
      </c>
      <c r="J90" s="306">
        <f t="shared" ca="1" si="43"/>
        <v>167.17765597524334</v>
      </c>
      <c r="K90" s="307">
        <f t="shared" ca="1" si="44"/>
        <v>697.00527911753989</v>
      </c>
      <c r="L90" s="304">
        <f t="shared" ca="1" si="29"/>
        <v>716.77383307086234</v>
      </c>
      <c r="M90" s="306">
        <f t="shared" ca="1" si="45"/>
        <v>1.3022431353541879</v>
      </c>
      <c r="N90" s="304">
        <f t="shared" ca="1" si="46"/>
        <v>74.613035555678564</v>
      </c>
      <c r="P90" s="310">
        <f t="shared" ca="1" si="47"/>
        <v>8</v>
      </c>
      <c r="Q90" s="304">
        <f t="shared" ca="1" si="48"/>
        <v>42.750000000006374</v>
      </c>
      <c r="R90" s="306">
        <f t="shared" ca="1" si="49"/>
        <v>2.2689553496212312E-2</v>
      </c>
      <c r="S90" s="307">
        <f t="shared" ca="1" si="50"/>
        <v>3.1672053917438907</v>
      </c>
      <c r="T90" s="304">
        <f t="shared" ca="1" si="30"/>
        <v>31.070284893007571</v>
      </c>
      <c r="U90" s="311">
        <f t="shared" ca="1" si="31"/>
        <v>0</v>
      </c>
      <c r="V90" s="306">
        <f t="shared" ca="1" si="32"/>
        <v>1.1424922694946145</v>
      </c>
      <c r="W90" s="304">
        <f t="shared" ca="1" si="33"/>
        <v>67.825678189442172</v>
      </c>
      <c r="Y90" s="314" t="str">
        <f t="shared" ca="1" si="51"/>
        <v/>
      </c>
      <c r="Z90" s="315" t="str">
        <f t="shared" ca="1" si="52"/>
        <v/>
      </c>
      <c r="AA90" s="316" t="str">
        <f t="shared" ca="1" si="53"/>
        <v/>
      </c>
      <c r="AC90" s="310" t="e">
        <f t="shared" ca="1" si="54"/>
        <v>#N/A</v>
      </c>
      <c r="AD90" s="323" t="e">
        <f t="shared" ca="1" si="55"/>
        <v>#N/A</v>
      </c>
      <c r="AE90" s="324">
        <f t="shared" ca="1" si="34"/>
        <v>697.00527911753989</v>
      </c>
      <c r="AG90" s="306">
        <f t="shared" ca="1" si="56"/>
        <v>-17.423361145288261</v>
      </c>
      <c r="AH90" s="304">
        <f t="shared" ca="1" si="57"/>
        <v>-7.9645958857071424</v>
      </c>
    </row>
    <row r="91" spans="1:34" x14ac:dyDescent="0.2">
      <c r="A91" s="347">
        <f t="shared" ca="1" si="35"/>
        <v>0.01</v>
      </c>
      <c r="B91" s="304">
        <f t="shared" ca="1" si="36"/>
        <v>5.4699999999999811</v>
      </c>
      <c r="D91" s="306">
        <f t="shared" ca="1" si="37"/>
        <v>-2.3941222123965913</v>
      </c>
      <c r="E91" s="307">
        <f t="shared" ca="1" si="38"/>
        <v>-18.509536230981809</v>
      </c>
      <c r="F91" s="304">
        <f t="shared" ca="1" si="39"/>
        <v>18.663728262432429</v>
      </c>
      <c r="G91" s="306">
        <f t="shared" ca="1" si="40"/>
        <v>45.23415571608524</v>
      </c>
      <c r="H91" s="307">
        <f t="shared" ca="1" si="41"/>
        <v>164.26952271046915</v>
      </c>
      <c r="I91" s="304">
        <f t="shared" ca="1" si="42"/>
        <v>170.38369914658028</v>
      </c>
      <c r="J91" s="306">
        <f t="shared" ca="1" si="43"/>
        <v>167.6301172385148</v>
      </c>
      <c r="K91" s="307">
        <f t="shared" ca="1" si="44"/>
        <v>698.6488998214561</v>
      </c>
      <c r="L91" s="304">
        <f t="shared" ca="1" si="29"/>
        <v>718.47765548215148</v>
      </c>
      <c r="M91" s="306">
        <f t="shared" ca="1" si="45"/>
        <v>1.302090365241914</v>
      </c>
      <c r="N91" s="304">
        <f t="shared" ca="1" si="46"/>
        <v>74.604282473009533</v>
      </c>
      <c r="P91" s="310">
        <f t="shared" ca="1" si="47"/>
        <v>8</v>
      </c>
      <c r="Q91" s="304">
        <f t="shared" ca="1" si="48"/>
        <v>39.250000000006452</v>
      </c>
      <c r="R91" s="306">
        <f t="shared" ca="1" si="49"/>
        <v>2.0831929233364837E-2</v>
      </c>
      <c r="S91" s="307">
        <f t="shared" ca="1" si="50"/>
        <v>3.166997072451557</v>
      </c>
      <c r="T91" s="304">
        <f t="shared" ca="1" si="30"/>
        <v>31.068241280749778</v>
      </c>
      <c r="U91" s="311">
        <f t="shared" ca="1" si="31"/>
        <v>0</v>
      </c>
      <c r="V91" s="306">
        <f t="shared" ca="1" si="32"/>
        <v>1.1423042736824562</v>
      </c>
      <c r="W91" s="304">
        <f t="shared" ca="1" si="33"/>
        <v>67.667642878216327</v>
      </c>
      <c r="Y91" s="314" t="str">
        <f t="shared" ca="1" si="51"/>
        <v/>
      </c>
      <c r="Z91" s="315" t="str">
        <f t="shared" ca="1" si="52"/>
        <v/>
      </c>
      <c r="AA91" s="316" t="str">
        <f t="shared" ca="1" si="53"/>
        <v/>
      </c>
      <c r="AC91" s="310" t="e">
        <f t="shared" ca="1" si="54"/>
        <v>#N/A</v>
      </c>
      <c r="AD91" s="323" t="e">
        <f t="shared" ca="1" si="55"/>
        <v>#N/A</v>
      </c>
      <c r="AE91" s="324">
        <f t="shared" ca="1" si="34"/>
        <v>698.6488998214561</v>
      </c>
      <c r="AG91" s="306">
        <f t="shared" ca="1" si="56"/>
        <v>-18.48132529937358</v>
      </c>
      <c r="AH91" s="304">
        <f t="shared" ca="1" si="57"/>
        <v>-9.0229569322953065</v>
      </c>
    </row>
    <row r="92" spans="1:34" x14ac:dyDescent="0.2">
      <c r="A92" s="347">
        <f t="shared" ca="1" si="35"/>
        <v>0.01</v>
      </c>
      <c r="B92" s="304">
        <f t="shared" ca="1" si="36"/>
        <v>5.4799999999999809</v>
      </c>
      <c r="D92" s="306">
        <f t="shared" ca="1" si="37"/>
        <v>-2.6757628246768954</v>
      </c>
      <c r="E92" s="307">
        <f t="shared" ca="1" si="38"/>
        <v>-19.527132444229263</v>
      </c>
      <c r="F92" s="304">
        <f t="shared" ca="1" si="39"/>
        <v>19.70960700238323</v>
      </c>
      <c r="G92" s="306">
        <f t="shared" ca="1" si="40"/>
        <v>45.20739808783847</v>
      </c>
      <c r="H92" s="307">
        <f t="shared" ca="1" si="41"/>
        <v>164.07425138602684</v>
      </c>
      <c r="I92" s="304">
        <f t="shared" ca="1" si="42"/>
        <v>170.188333353839</v>
      </c>
      <c r="J92" s="306">
        <f t="shared" ca="1" si="43"/>
        <v>168.08232500753442</v>
      </c>
      <c r="K92" s="307">
        <f t="shared" ca="1" si="44"/>
        <v>700.29061869193856</v>
      </c>
      <c r="L92" s="304">
        <f t="shared" ca="1" si="29"/>
        <v>720.17957386187823</v>
      </c>
      <c r="M92" s="306">
        <f t="shared" ca="1" si="45"/>
        <v>1.30193733485733</v>
      </c>
      <c r="N92" s="304">
        <f t="shared" ca="1" si="46"/>
        <v>74.595514477835607</v>
      </c>
      <c r="P92" s="310">
        <f t="shared" ca="1" si="47"/>
        <v>8</v>
      </c>
      <c r="Q92" s="304">
        <f t="shared" ca="1" si="48"/>
        <v>35.750000000006523</v>
      </c>
      <c r="R92" s="306">
        <f t="shared" ca="1" si="49"/>
        <v>1.8974304970517362E-2</v>
      </c>
      <c r="S92" s="307">
        <f t="shared" ca="1" si="50"/>
        <v>3.1668073294018519</v>
      </c>
      <c r="T92" s="304">
        <f t="shared" ca="1" si="30"/>
        <v>31.066379901432168</v>
      </c>
      <c r="U92" s="311">
        <f t="shared" ca="1" si="31"/>
        <v>0</v>
      </c>
      <c r="V92" s="306">
        <f t="shared" ca="1" si="32"/>
        <v>1.1421165252025016</v>
      </c>
      <c r="W92" s="304">
        <f t="shared" ca="1" si="33"/>
        <v>67.501457027600182</v>
      </c>
      <c r="Y92" s="314" t="str">
        <f t="shared" ca="1" si="51"/>
        <v/>
      </c>
      <c r="Z92" s="315" t="str">
        <f t="shared" ca="1" si="52"/>
        <v/>
      </c>
      <c r="AA92" s="316" t="str">
        <f t="shared" ca="1" si="53"/>
        <v/>
      </c>
      <c r="AC92" s="310" t="e">
        <f t="shared" ca="1" si="54"/>
        <v>#N/A</v>
      </c>
      <c r="AD92" s="323" t="e">
        <f t="shared" ca="1" si="55"/>
        <v>#N/A</v>
      </c>
      <c r="AE92" s="324">
        <f t="shared" ca="1" si="34"/>
        <v>700.29061869193856</v>
      </c>
      <c r="AG92" s="306">
        <f t="shared" ca="1" si="56"/>
        <v>-19.536778550186881</v>
      </c>
      <c r="AH92" s="304">
        <f t="shared" ca="1" si="57"/>
        <v>-10.078807947005233</v>
      </c>
    </row>
    <row r="93" spans="1:34" x14ac:dyDescent="0.2">
      <c r="A93" s="347">
        <f t="shared" ca="1" si="35"/>
        <v>0.01</v>
      </c>
      <c r="B93" s="304">
        <f t="shared" ca="1" si="36"/>
        <v>5.4899999999999807</v>
      </c>
      <c r="D93" s="306">
        <f t="shared" ca="1" si="37"/>
        <v>-2.9151099618213938</v>
      </c>
      <c r="E93" s="307">
        <f t="shared" ca="1" si="38"/>
        <v>-20.39000470994732</v>
      </c>
      <c r="F93" s="304">
        <f t="shared" ca="1" si="39"/>
        <v>20.597333763406958</v>
      </c>
      <c r="G93" s="306">
        <f t="shared" ca="1" si="40"/>
        <v>45.178246988220259</v>
      </c>
      <c r="H93" s="307">
        <f t="shared" ca="1" si="41"/>
        <v>163.87035133892738</v>
      </c>
      <c r="I93" s="304">
        <f t="shared" ca="1" si="42"/>
        <v>169.98401703946209</v>
      </c>
      <c r="J93" s="306">
        <f t="shared" ca="1" si="43"/>
        <v>168.53425323291472</v>
      </c>
      <c r="K93" s="307">
        <f t="shared" ca="1" si="44"/>
        <v>701.93034170556336</v>
      </c>
      <c r="L93" s="304">
        <f t="shared" ca="1" si="29"/>
        <v>721.87949071826745</v>
      </c>
      <c r="M93" s="306">
        <f t="shared" ca="1" si="45"/>
        <v>1.3017840353893981</v>
      </c>
      <c r="N93" s="304">
        <f t="shared" ca="1" si="46"/>
        <v>74.586731065321516</v>
      </c>
      <c r="P93" s="310">
        <f t="shared" ca="1" si="47"/>
        <v>9</v>
      </c>
      <c r="Q93" s="304">
        <f t="shared" ca="1" si="48"/>
        <v>32.750000000004718</v>
      </c>
      <c r="R93" s="306">
        <f t="shared" ca="1" si="49"/>
        <v>1.738205560236139E-2</v>
      </c>
      <c r="S93" s="307">
        <f t="shared" ca="1" si="50"/>
        <v>3.1666335088458282</v>
      </c>
      <c r="T93" s="304">
        <f t="shared" ca="1" si="30"/>
        <v>31.064674721777575</v>
      </c>
      <c r="U93" s="311">
        <f t="shared" ca="1" si="31"/>
        <v>0</v>
      </c>
      <c r="V93" s="306">
        <f t="shared" ca="1" si="32"/>
        <v>1.1419290346942137</v>
      </c>
      <c r="W93" s="304">
        <f t="shared" ca="1" si="33"/>
        <v>67.328424688634925</v>
      </c>
      <c r="Y93" s="314" t="str">
        <f t="shared" ca="1" si="51"/>
        <v/>
      </c>
      <c r="Z93" s="315" t="str">
        <f t="shared" ca="1" si="52"/>
        <v/>
      </c>
      <c r="AA93" s="316" t="str">
        <f t="shared" ca="1" si="53"/>
        <v/>
      </c>
      <c r="AC93" s="310" t="e">
        <f t="shared" ca="1" si="54"/>
        <v>#N/A</v>
      </c>
      <c r="AD93" s="323" t="e">
        <f t="shared" ca="1" si="55"/>
        <v>#N/A</v>
      </c>
      <c r="AE93" s="324">
        <f t="shared" ca="1" si="34"/>
        <v>701.93034170556336</v>
      </c>
      <c r="AG93" s="306">
        <f t="shared" ca="1" si="56"/>
        <v>-20.431831175092789</v>
      </c>
      <c r="AH93" s="304">
        <f t="shared" ca="1" si="57"/>
        <v>-10.974259234773792</v>
      </c>
    </row>
    <row r="94" spans="1:34" x14ac:dyDescent="0.2">
      <c r="A94" s="347">
        <f t="shared" ca="1" si="35"/>
        <v>0.01</v>
      </c>
      <c r="B94" s="304">
        <f t="shared" ca="1" si="36"/>
        <v>5.4999999999999805</v>
      </c>
      <c r="D94" s="306">
        <f t="shared" ca="1" si="37"/>
        <v>-3.1121948397238262</v>
      </c>
      <c r="E94" s="307">
        <f t="shared" ca="1" si="38"/>
        <v>-21.09854030024043</v>
      </c>
      <c r="F94" s="304">
        <f t="shared" ca="1" si="39"/>
        <v>21.326841292635745</v>
      </c>
      <c r="G94" s="306">
        <f t="shared" ca="1" si="40"/>
        <v>45.147125039823024</v>
      </c>
      <c r="H94" s="307">
        <f t="shared" ca="1" si="41"/>
        <v>163.65936593592497</v>
      </c>
      <c r="I94" s="304">
        <f t="shared" ca="1" si="42"/>
        <v>169.77235039284346</v>
      </c>
      <c r="J94" s="306">
        <f t="shared" ca="1" si="43"/>
        <v>168.98588009305493</v>
      </c>
      <c r="K94" s="307">
        <f t="shared" ca="1" si="44"/>
        <v>703.56799029193758</v>
      </c>
      <c r="L94" s="304">
        <f t="shared" ca="1" si="29"/>
        <v>723.57732457164536</v>
      </c>
      <c r="M94" s="306">
        <f t="shared" ca="1" si="45"/>
        <v>1.3016304593953665</v>
      </c>
      <c r="N94" s="304">
        <f t="shared" ca="1" si="46"/>
        <v>74.577931809028968</v>
      </c>
      <c r="P94" s="310">
        <f t="shared" ca="1" si="47"/>
        <v>9</v>
      </c>
      <c r="Q94" s="304">
        <f t="shared" ca="1" si="48"/>
        <v>30.250000000004775</v>
      </c>
      <c r="R94" s="306">
        <f t="shared" ca="1" si="49"/>
        <v>1.6055181128898911E-2</v>
      </c>
      <c r="S94" s="307">
        <f t="shared" ca="1" si="50"/>
        <v>3.1664729570345393</v>
      </c>
      <c r="T94" s="304">
        <f t="shared" ca="1" si="30"/>
        <v>31.063099708508833</v>
      </c>
      <c r="U94" s="311">
        <f t="shared" ca="1" si="31"/>
        <v>0</v>
      </c>
      <c r="V94" s="306">
        <f t="shared" ca="1" si="32"/>
        <v>1.141741811023901</v>
      </c>
      <c r="W94" s="304">
        <f t="shared" ca="1" si="33"/>
        <v>67.149841076821659</v>
      </c>
      <c r="Y94" s="314" t="str">
        <f t="shared" ca="1" si="51"/>
        <v/>
      </c>
      <c r="Z94" s="315" t="str">
        <f t="shared" ca="1" si="52"/>
        <v/>
      </c>
      <c r="AA94" s="316" t="str">
        <f t="shared" ca="1" si="53"/>
        <v/>
      </c>
      <c r="AC94" s="310" t="e">
        <f t="shared" ca="1" si="54"/>
        <v>#N/A</v>
      </c>
      <c r="AD94" s="323" t="e">
        <f t="shared" ca="1" si="55"/>
        <v>#N/A</v>
      </c>
      <c r="AE94" s="324">
        <f t="shared" ca="1" si="34"/>
        <v>703.56799029193758</v>
      </c>
      <c r="AG94" s="306">
        <f t="shared" ca="1" si="56"/>
        <v>-21.166864870878634</v>
      </c>
      <c r="AH94" s="304">
        <f t="shared" ca="1" si="57"/>
        <v>-11.709692516482056</v>
      </c>
    </row>
    <row r="95" spans="1:34" x14ac:dyDescent="0.2">
      <c r="A95" s="347">
        <f t="shared" ca="1" si="35"/>
        <v>0.01</v>
      </c>
      <c r="B95" s="304">
        <f t="shared" ca="1" si="36"/>
        <v>5.5099999999999802</v>
      </c>
      <c r="D95" s="306">
        <f t="shared" ca="1" si="37"/>
        <v>-3.3090400699952269</v>
      </c>
      <c r="E95" s="307">
        <f t="shared" ca="1" si="38"/>
        <v>-21.805346309079411</v>
      </c>
      <c r="F95" s="304">
        <f t="shared" ca="1" si="39"/>
        <v>22.054996573196675</v>
      </c>
      <c r="G95" s="306">
        <f t="shared" ca="1" si="40"/>
        <v>45.114034639123069</v>
      </c>
      <c r="H95" s="307">
        <f t="shared" ca="1" si="41"/>
        <v>163.44131247283417</v>
      </c>
      <c r="I95" s="304">
        <f t="shared" ca="1" si="42"/>
        <v>169.55335073145153</v>
      </c>
      <c r="J95" s="306">
        <f t="shared" ca="1" si="43"/>
        <v>169.43718589144967</v>
      </c>
      <c r="K95" s="307">
        <f t="shared" ca="1" si="44"/>
        <v>705.20349368398138</v>
      </c>
      <c r="L95" s="304">
        <f t="shared" ca="1" si="29"/>
        <v>725.27300202538004</v>
      </c>
      <c r="M95" s="306">
        <f t="shared" ca="1" si="45"/>
        <v>1.3014765993802295</v>
      </c>
      <c r="N95" s="304">
        <f t="shared" ca="1" si="46"/>
        <v>74.569116279525801</v>
      </c>
      <c r="P95" s="310">
        <f t="shared" ca="1" si="47"/>
        <v>9</v>
      </c>
      <c r="Q95" s="304">
        <f t="shared" ca="1" si="48"/>
        <v>27.750000000004832</v>
      </c>
      <c r="R95" s="306">
        <f t="shared" ca="1" si="49"/>
        <v>1.4728306655436429E-2</v>
      </c>
      <c r="S95" s="307">
        <f t="shared" ca="1" si="50"/>
        <v>3.166325673967985</v>
      </c>
      <c r="T95" s="304">
        <f t="shared" ca="1" si="30"/>
        <v>31.061654861625936</v>
      </c>
      <c r="U95" s="311">
        <f t="shared" ca="1" si="31"/>
        <v>0</v>
      </c>
      <c r="V95" s="306">
        <f t="shared" ca="1" si="32"/>
        <v>1.141554862160481</v>
      </c>
      <c r="W95" s="304">
        <f t="shared" ca="1" si="33"/>
        <v>66.965744730707712</v>
      </c>
      <c r="Y95" s="314" t="str">
        <f t="shared" ca="1" si="51"/>
        <v/>
      </c>
      <c r="Z95" s="315" t="str">
        <f t="shared" ca="1" si="52"/>
        <v/>
      </c>
      <c r="AA95" s="316" t="str">
        <f t="shared" ca="1" si="53"/>
        <v/>
      </c>
      <c r="AC95" s="310" t="e">
        <f t="shared" ca="1" si="54"/>
        <v>#N/A</v>
      </c>
      <c r="AD95" s="323" t="e">
        <f t="shared" ca="1" si="55"/>
        <v>#N/A</v>
      </c>
      <c r="AE95" s="324">
        <f t="shared" ca="1" si="34"/>
        <v>705.20349368398138</v>
      </c>
      <c r="AG95" s="306">
        <f t="shared" ca="1" si="56"/>
        <v>-21.900166830203624</v>
      </c>
      <c r="AH95" s="304">
        <f t="shared" ca="1" si="57"/>
        <v>-12.443395005366463</v>
      </c>
    </row>
    <row r="96" spans="1:34" x14ac:dyDescent="0.2">
      <c r="A96" s="347">
        <f t="shared" ca="1" si="35"/>
        <v>0.01</v>
      </c>
      <c r="B96" s="304">
        <f t="shared" ca="1" si="36"/>
        <v>5.51999999999998</v>
      </c>
      <c r="D96" s="306">
        <f t="shared" ca="1" si="37"/>
        <v>-3.5056462716179553</v>
      </c>
      <c r="E96" s="307">
        <f t="shared" ca="1" si="38"/>
        <v>-22.510425317354716</v>
      </c>
      <c r="F96" s="304">
        <f t="shared" ca="1" si="39"/>
        <v>22.781764719834875</v>
      </c>
      <c r="G96" s="306">
        <f t="shared" ca="1" si="40"/>
        <v>45.078978176406892</v>
      </c>
      <c r="H96" s="307">
        <f t="shared" ca="1" si="41"/>
        <v>163.21620821966061</v>
      </c>
      <c r="I96" s="304">
        <f t="shared" ca="1" si="42"/>
        <v>169.32703534590269</v>
      </c>
      <c r="J96" s="306">
        <f t="shared" ca="1" si="43"/>
        <v>169.88815095552732</v>
      </c>
      <c r="K96" s="307">
        <f t="shared" ca="1" si="44"/>
        <v>706.83678128744384</v>
      </c>
      <c r="L96" s="304">
        <f t="shared" ca="1" si="29"/>
        <v>726.96644985575631</v>
      </c>
      <c r="M96" s="306">
        <f t="shared" ca="1" si="45"/>
        <v>1.3013224477945782</v>
      </c>
      <c r="N96" s="304">
        <f t="shared" ca="1" si="46"/>
        <v>74.56028404426273</v>
      </c>
      <c r="P96" s="310">
        <f t="shared" ca="1" si="47"/>
        <v>9</v>
      </c>
      <c r="Q96" s="304">
        <f t="shared" ca="1" si="48"/>
        <v>25.250000000004885</v>
      </c>
      <c r="R96" s="306">
        <f t="shared" ca="1" si="49"/>
        <v>1.3401432181973948E-2</v>
      </c>
      <c r="S96" s="307">
        <f t="shared" ca="1" si="50"/>
        <v>3.1661916596461652</v>
      </c>
      <c r="T96" s="304">
        <f t="shared" ca="1" si="30"/>
        <v>31.060340181128883</v>
      </c>
      <c r="U96" s="311">
        <f t="shared" ca="1" si="31"/>
        <v>0</v>
      </c>
      <c r="V96" s="306">
        <f t="shared" ca="1" si="32"/>
        <v>1.1413681960482156</v>
      </c>
      <c r="W96" s="304">
        <f t="shared" ca="1" si="33"/>
        <v>66.776174812123543</v>
      </c>
      <c r="Y96" s="314" t="str">
        <f t="shared" ca="1" si="51"/>
        <v/>
      </c>
      <c r="Z96" s="315" t="str">
        <f t="shared" ca="1" si="52"/>
        <v/>
      </c>
      <c r="AA96" s="316" t="str">
        <f t="shared" ca="1" si="53"/>
        <v/>
      </c>
      <c r="AC96" s="310" t="e">
        <f t="shared" ca="1" si="54"/>
        <v>#N/A</v>
      </c>
      <c r="AD96" s="323" t="e">
        <f t="shared" ca="1" si="55"/>
        <v>#N/A</v>
      </c>
      <c r="AE96" s="324">
        <f t="shared" ca="1" si="34"/>
        <v>706.83678128744384</v>
      </c>
      <c r="AG96" s="306">
        <f t="shared" ca="1" si="56"/>
        <v>-22.631739738356298</v>
      </c>
      <c r="AH96" s="304">
        <f t="shared" ca="1" si="57"/>
        <v>-13.175369407474445</v>
      </c>
    </row>
    <row r="97" spans="1:34" x14ac:dyDescent="0.2">
      <c r="A97" s="347">
        <f t="shared" ca="1" si="35"/>
        <v>0.01</v>
      </c>
      <c r="B97" s="304">
        <f t="shared" ca="1" si="36"/>
        <v>5.5299999999999798</v>
      </c>
      <c r="D97" s="306">
        <f t="shared" ca="1" si="37"/>
        <v>-3.6915040888880557</v>
      </c>
      <c r="E97" s="307">
        <f t="shared" ca="1" si="38"/>
        <v>-23.17572665107614</v>
      </c>
      <c r="F97" s="304">
        <f t="shared" ca="1" si="39"/>
        <v>23.467882483165752</v>
      </c>
      <c r="G97" s="306">
        <f t="shared" ca="1" si="40"/>
        <v>45.042063135518013</v>
      </c>
      <c r="H97" s="307">
        <f t="shared" ca="1" si="41"/>
        <v>162.98445095314986</v>
      </c>
      <c r="I97" s="304">
        <f t="shared" ca="1" si="42"/>
        <v>169.09381627961355</v>
      </c>
      <c r="J97" s="306">
        <f t="shared" ca="1" si="43"/>
        <v>170.33875616208695</v>
      </c>
      <c r="K97" s="307">
        <f t="shared" ca="1" si="44"/>
        <v>708.46778458330789</v>
      </c>
      <c r="L97" s="304">
        <f t="shared" ca="1" si="29"/>
        <v>728.65759698450086</v>
      </c>
      <c r="M97" s="306">
        <f t="shared" ca="1" si="45"/>
        <v>1.3011679973930088</v>
      </c>
      <c r="N97" s="304">
        <f t="shared" ca="1" si="46"/>
        <v>74.551434688108714</v>
      </c>
      <c r="P97" s="310">
        <f t="shared" ca="1" si="47"/>
        <v>10</v>
      </c>
      <c r="Q97" s="304">
        <f t="shared" ca="1" si="48"/>
        <v>22.875000000004444</v>
      </c>
      <c r="R97" s="306">
        <f t="shared" ca="1" si="49"/>
        <v>1.2140901432184329E-2</v>
      </c>
      <c r="S97" s="307">
        <f t="shared" ca="1" si="50"/>
        <v>3.1660702506318432</v>
      </c>
      <c r="T97" s="304">
        <f t="shared" ca="1" si="30"/>
        <v>31.059149158698382</v>
      </c>
      <c r="U97" s="311">
        <f t="shared" ca="1" si="31"/>
        <v>0</v>
      </c>
      <c r="V97" s="306">
        <f t="shared" ca="1" si="32"/>
        <v>1.1411818203893724</v>
      </c>
      <c r="W97" s="304">
        <f t="shared" ca="1" si="33"/>
        <v>66.581481979230119</v>
      </c>
      <c r="Y97" s="314" t="str">
        <f t="shared" ca="1" si="51"/>
        <v/>
      </c>
      <c r="Z97" s="315" t="str">
        <f t="shared" ca="1" si="52"/>
        <v/>
      </c>
      <c r="AA97" s="316" t="str">
        <f t="shared" ca="1" si="53"/>
        <v/>
      </c>
      <c r="AC97" s="310" t="e">
        <f t="shared" ca="1" si="54"/>
        <v>#N/A</v>
      </c>
      <c r="AD97" s="323" t="e">
        <f t="shared" ca="1" si="55"/>
        <v>#N/A</v>
      </c>
      <c r="AE97" s="324">
        <f t="shared" ca="1" si="34"/>
        <v>708.46778458330789</v>
      </c>
      <c r="AG97" s="306">
        <f t="shared" ca="1" si="56"/>
        <v>-23.322108314941573</v>
      </c>
      <c r="AH97" s="304">
        <f t="shared" ca="1" si="57"/>
        <v>-13.866140463357649</v>
      </c>
    </row>
    <row r="98" spans="1:34" x14ac:dyDescent="0.2">
      <c r="A98" s="347">
        <f t="shared" ca="1" si="35"/>
        <v>0.01</v>
      </c>
      <c r="B98" s="304">
        <f t="shared" ca="1" si="36"/>
        <v>5.5399999999999796</v>
      </c>
      <c r="D98" s="306">
        <f t="shared" ca="1" si="37"/>
        <v>-3.8666226775091781</v>
      </c>
      <c r="E98" s="307">
        <f t="shared" ca="1" si="38"/>
        <v>-23.801352310855556</v>
      </c>
      <c r="F98" s="304">
        <f t="shared" ca="1" si="39"/>
        <v>24.113380989726377</v>
      </c>
      <c r="G98" s="306">
        <f t="shared" ca="1" si="40"/>
        <v>45.003396908742921</v>
      </c>
      <c r="H98" s="307">
        <f t="shared" ca="1" si="41"/>
        <v>162.74643743004131</v>
      </c>
      <c r="I98" s="304">
        <f t="shared" ca="1" si="42"/>
        <v>168.85410456810402</v>
      </c>
      <c r="J98" s="306">
        <f t="shared" ca="1" si="43"/>
        <v>170.78898346230827</v>
      </c>
      <c r="K98" s="307">
        <f t="shared" ca="1" si="44"/>
        <v>710.09643902522384</v>
      </c>
      <c r="L98" s="304">
        <f t="shared" ca="1" si="29"/>
        <v>730.34637644640372</v>
      </c>
      <c r="M98" s="306">
        <f t="shared" ca="1" si="45"/>
        <v>1.3010132412361279</v>
      </c>
      <c r="N98" s="304">
        <f t="shared" ca="1" si="46"/>
        <v>74.542567813465766</v>
      </c>
      <c r="P98" s="310">
        <f t="shared" ca="1" si="47"/>
        <v>10</v>
      </c>
      <c r="Q98" s="304">
        <f t="shared" ca="1" si="48"/>
        <v>20.625000000004487</v>
      </c>
      <c r="R98" s="306">
        <f t="shared" ca="1" si="49"/>
        <v>1.0946714406068092E-2</v>
      </c>
      <c r="S98" s="307">
        <f t="shared" ca="1" si="50"/>
        <v>3.1659607834877828</v>
      </c>
      <c r="T98" s="304">
        <f t="shared" ca="1" si="30"/>
        <v>31.05807528601515</v>
      </c>
      <c r="U98" s="311">
        <f t="shared" ca="1" si="31"/>
        <v>0</v>
      </c>
      <c r="V98" s="306">
        <f t="shared" ca="1" si="32"/>
        <v>1.140995742427664</v>
      </c>
      <c r="W98" s="304">
        <f t="shared" ca="1" si="33"/>
        <v>66.382014734138579</v>
      </c>
      <c r="Y98" s="314" t="str">
        <f t="shared" ca="1" si="51"/>
        <v/>
      </c>
      <c r="Z98" s="315" t="str">
        <f t="shared" ca="1" si="52"/>
        <v/>
      </c>
      <c r="AA98" s="316" t="str">
        <f t="shared" ca="1" si="53"/>
        <v/>
      </c>
      <c r="AC98" s="310" t="e">
        <f t="shared" ca="1" si="54"/>
        <v>#N/A</v>
      </c>
      <c r="AD98" s="323" t="e">
        <f t="shared" ca="1" si="55"/>
        <v>#N/A</v>
      </c>
      <c r="AE98" s="324">
        <f t="shared" ca="1" si="34"/>
        <v>710.09643902522384</v>
      </c>
      <c r="AG98" s="306">
        <f t="shared" ca="1" si="56"/>
        <v>-23.971373349254538</v>
      </c>
      <c r="AH98" s="304">
        <f t="shared" ca="1" si="57"/>
        <v>-14.515808982509771</v>
      </c>
    </row>
    <row r="99" spans="1:34" x14ac:dyDescent="0.2">
      <c r="A99" s="347">
        <f t="shared" ca="1" si="35"/>
        <v>0.01</v>
      </c>
      <c r="B99" s="304">
        <f t="shared" ca="1" si="36"/>
        <v>5.5499999999999794</v>
      </c>
      <c r="D99" s="306">
        <f t="shared" ca="1" si="37"/>
        <v>-4.0415338630677704</v>
      </c>
      <c r="E99" s="307">
        <f t="shared" ca="1" si="38"/>
        <v>-24.425457568701226</v>
      </c>
      <c r="F99" s="304">
        <f t="shared" ca="1" si="39"/>
        <v>24.757563963499067</v>
      </c>
      <c r="G99" s="306">
        <f t="shared" ca="1" si="40"/>
        <v>44.962981570112241</v>
      </c>
      <c r="H99" s="307">
        <f t="shared" ca="1" si="41"/>
        <v>162.50218285435429</v>
      </c>
      <c r="I99" s="304">
        <f t="shared" ca="1" si="42"/>
        <v>168.60791542541605</v>
      </c>
      <c r="J99" s="306">
        <f t="shared" ca="1" si="43"/>
        <v>171.23881535470255</v>
      </c>
      <c r="K99" s="307">
        <f t="shared" ca="1" si="44"/>
        <v>711.72268212664585</v>
      </c>
      <c r="L99" s="304">
        <f t="shared" ca="1" si="29"/>
        <v>732.03272340628905</v>
      </c>
      <c r="M99" s="306">
        <f t="shared" ca="1" si="45"/>
        <v>1.3008581723297477</v>
      </c>
      <c r="N99" s="304">
        <f t="shared" ca="1" si="46"/>
        <v>74.533683019596467</v>
      </c>
      <c r="P99" s="310">
        <f t="shared" ca="1" si="47"/>
        <v>10</v>
      </c>
      <c r="Q99" s="304">
        <f t="shared" ca="1" si="48"/>
        <v>18.37500000000453</v>
      </c>
      <c r="R99" s="306">
        <f t="shared" ca="1" si="49"/>
        <v>9.7525273799518551E-3</v>
      </c>
      <c r="S99" s="307">
        <f t="shared" ca="1" si="50"/>
        <v>3.1658632582139834</v>
      </c>
      <c r="T99" s="304">
        <f t="shared" ca="1" si="30"/>
        <v>31.057118563079179</v>
      </c>
      <c r="U99" s="311">
        <f t="shared" ca="1" si="31"/>
        <v>0</v>
      </c>
      <c r="V99" s="306">
        <f t="shared" ca="1" si="32"/>
        <v>1.1408099691671212</v>
      </c>
      <c r="W99" s="304">
        <f t="shared" ca="1" si="33"/>
        <v>66.177809390082743</v>
      </c>
      <c r="Y99" s="314" t="str">
        <f t="shared" ca="1" si="51"/>
        <v/>
      </c>
      <c r="Z99" s="315" t="str">
        <f t="shared" ca="1" si="52"/>
        <v/>
      </c>
      <c r="AA99" s="316" t="str">
        <f t="shared" ca="1" si="53"/>
        <v/>
      </c>
      <c r="AC99" s="310" t="e">
        <f t="shared" ca="1" si="54"/>
        <v>#N/A</v>
      </c>
      <c r="AD99" s="323" t="e">
        <f t="shared" ca="1" si="55"/>
        <v>#N/A</v>
      </c>
      <c r="AE99" s="324">
        <f t="shared" ca="1" si="34"/>
        <v>711.72268212664585</v>
      </c>
      <c r="AG99" s="306">
        <f t="shared" ca="1" si="56"/>
        <v>-24.619116989174916</v>
      </c>
      <c r="AH99" s="304">
        <f t="shared" ca="1" si="57"/>
        <v>-15.163957132253755</v>
      </c>
    </row>
    <row r="100" spans="1:34" x14ac:dyDescent="0.2">
      <c r="A100" s="347">
        <f t="shared" ca="1" si="35"/>
        <v>0.01</v>
      </c>
      <c r="B100" s="304">
        <f t="shared" ca="1" si="36"/>
        <v>5.5599999999999792</v>
      </c>
      <c r="D100" s="306">
        <f t="shared" ca="1" si="37"/>
        <v>-4.2162386972322095</v>
      </c>
      <c r="E100" s="307">
        <f t="shared" ca="1" si="38"/>
        <v>-25.048046228470398</v>
      </c>
      <c r="F100" s="304">
        <f t="shared" ca="1" si="39"/>
        <v>25.400419063779804</v>
      </c>
      <c r="G100" s="306">
        <f t="shared" ca="1" si="40"/>
        <v>44.920819183139919</v>
      </c>
      <c r="H100" s="307">
        <f t="shared" ca="1" si="41"/>
        <v>162.25170239206957</v>
      </c>
      <c r="I100" s="304">
        <f t="shared" ca="1" si="42"/>
        <v>168.35526402583633</v>
      </c>
      <c r="J100" s="306">
        <f t="shared" ca="1" si="43"/>
        <v>171.6882343584688</v>
      </c>
      <c r="K100" s="307">
        <f t="shared" ca="1" si="44"/>
        <v>713.34645155287797</v>
      </c>
      <c r="L100" s="304">
        <f t="shared" ca="1" si="29"/>
        <v>733.71657318082373</v>
      </c>
      <c r="M100" s="306">
        <f t="shared" ca="1" si="45"/>
        <v>1.3007027836230001</v>
      </c>
      <c r="N100" s="304">
        <f t="shared" ca="1" si="46"/>
        <v>74.524779902515832</v>
      </c>
      <c r="P100" s="310">
        <f t="shared" ca="1" si="47"/>
        <v>10</v>
      </c>
      <c r="Q100" s="304">
        <f t="shared" ca="1" si="48"/>
        <v>16.125000000004576</v>
      </c>
      <c r="R100" s="306">
        <f t="shared" ca="1" si="49"/>
        <v>8.5583403538356199E-3</v>
      </c>
      <c r="S100" s="307">
        <f t="shared" ca="1" si="50"/>
        <v>3.1657776748104451</v>
      </c>
      <c r="T100" s="304">
        <f t="shared" ca="1" si="30"/>
        <v>31.056278989890469</v>
      </c>
      <c r="U100" s="311">
        <f t="shared" ca="1" si="31"/>
        <v>0</v>
      </c>
      <c r="V100" s="306">
        <f t="shared" ca="1" si="32"/>
        <v>1.1406245075902002</v>
      </c>
      <c r="W100" s="304">
        <f t="shared" ca="1" si="33"/>
        <v>65.968902710629592</v>
      </c>
      <c r="Y100" s="314" t="str">
        <f t="shared" ca="1" si="51"/>
        <v/>
      </c>
      <c r="Z100" s="315" t="str">
        <f t="shared" ca="1" si="52"/>
        <v/>
      </c>
      <c r="AA100" s="316" t="str">
        <f t="shared" ca="1" si="53"/>
        <v/>
      </c>
      <c r="AC100" s="310" t="e">
        <f t="shared" ca="1" si="54"/>
        <v>#N/A</v>
      </c>
      <c r="AD100" s="323" t="e">
        <f t="shared" ca="1" si="55"/>
        <v>#N/A</v>
      </c>
      <c r="AE100" s="324">
        <f t="shared" ca="1" si="34"/>
        <v>713.34645155287797</v>
      </c>
      <c r="AG100" s="306">
        <f t="shared" ca="1" si="56"/>
        <v>-25.265343210333747</v>
      </c>
      <c r="AH100" s="304">
        <f t="shared" ca="1" si="57"/>
        <v>-15.81058890785031</v>
      </c>
    </row>
    <row r="101" spans="1:34" x14ac:dyDescent="0.2">
      <c r="A101" s="347">
        <f t="shared" ca="1" si="35"/>
        <v>0.01</v>
      </c>
      <c r="B101" s="304">
        <f t="shared" ca="1" si="36"/>
        <v>5.569999999999979</v>
      </c>
      <c r="D101" s="306">
        <f t="shared" ca="1" si="37"/>
        <v>-4.3485994066054952</v>
      </c>
      <c r="E101" s="307">
        <f t="shared" ca="1" si="38"/>
        <v>-25.516918742205505</v>
      </c>
      <c r="F101" s="304">
        <f t="shared" ca="1" si="39"/>
        <v>25.884811355222357</v>
      </c>
      <c r="G101" s="306">
        <f t="shared" ca="1" si="40"/>
        <v>44.877333189073866</v>
      </c>
      <c r="H101" s="307">
        <f t="shared" ca="1" si="41"/>
        <v>161.99653320464753</v>
      </c>
      <c r="I101" s="304">
        <f t="shared" ca="1" si="42"/>
        <v>168.09774479298531</v>
      </c>
      <c r="J101" s="306">
        <f t="shared" ca="1" si="43"/>
        <v>172.13722512032987</v>
      </c>
      <c r="K101" s="307">
        <f t="shared" ca="1" si="44"/>
        <v>714.96769273086159</v>
      </c>
      <c r="L101" s="304">
        <f t="shared" ca="1" si="29"/>
        <v>735.39786913005048</v>
      </c>
      <c r="M101" s="306">
        <f t="shared" ca="1" si="45"/>
        <v>1.3005470694693784</v>
      </c>
      <c r="N101" s="304">
        <f t="shared" ca="1" si="46"/>
        <v>74.515858138702868</v>
      </c>
      <c r="P101" s="310">
        <f t="shared" ca="1" si="47"/>
        <v>11</v>
      </c>
      <c r="Q101" s="304">
        <f t="shared" ca="1" si="48"/>
        <v>14.375000000002567</v>
      </c>
      <c r="R101" s="306">
        <f t="shared" ca="1" si="49"/>
        <v>7.6295282224107972E-3</v>
      </c>
      <c r="S101" s="307">
        <f t="shared" ca="1" si="50"/>
        <v>3.1657013795282212</v>
      </c>
      <c r="T101" s="304">
        <f t="shared" ca="1" si="30"/>
        <v>31.055530533171851</v>
      </c>
      <c r="U101" s="311">
        <f t="shared" ca="1" si="31"/>
        <v>0</v>
      </c>
      <c r="V101" s="306">
        <f t="shared" ca="1" si="32"/>
        <v>1.1404393637888564</v>
      </c>
      <c r="W101" s="304">
        <f t="shared" ca="1" si="33"/>
        <v>65.756567423187377</v>
      </c>
      <c r="Y101" s="314" t="str">
        <f t="shared" ca="1" si="51"/>
        <v/>
      </c>
      <c r="Z101" s="315" t="str">
        <f t="shared" ca="1" si="52"/>
        <v/>
      </c>
      <c r="AA101" s="316" t="str">
        <f t="shared" ca="1" si="53"/>
        <v/>
      </c>
      <c r="AC101" s="310" t="e">
        <f t="shared" ca="1" si="54"/>
        <v>#N/A</v>
      </c>
      <c r="AD101" s="323" t="e">
        <f t="shared" ca="1" si="55"/>
        <v>#N/A</v>
      </c>
      <c r="AE101" s="324">
        <f t="shared" ca="1" si="34"/>
        <v>714.96769273086159</v>
      </c>
      <c r="AG101" s="306">
        <f t="shared" ca="1" si="56"/>
        <v>-25.75212707754504</v>
      </c>
      <c r="AH101" s="304">
        <f t="shared" ca="1" si="57"/>
        <v>-16.297779393935119</v>
      </c>
    </row>
    <row r="102" spans="1:34" x14ac:dyDescent="0.2">
      <c r="A102" s="347">
        <f t="shared" ca="1" si="35"/>
        <v>0.01</v>
      </c>
      <c r="B102" s="304">
        <f t="shared" ca="1" si="36"/>
        <v>5.5799999999999788</v>
      </c>
      <c r="D102" s="306">
        <f t="shared" ca="1" si="37"/>
        <v>-4.4386517219717083</v>
      </c>
      <c r="E102" s="307">
        <f t="shared" ca="1" si="38"/>
        <v>-25.832480391890122</v>
      </c>
      <c r="F102" s="304">
        <f t="shared" ca="1" si="39"/>
        <v>26.211041038202776</v>
      </c>
      <c r="G102" s="306">
        <f t="shared" ca="1" si="40"/>
        <v>44.832946671854152</v>
      </c>
      <c r="H102" s="307">
        <f t="shared" ca="1" si="41"/>
        <v>161.73820840072864</v>
      </c>
      <c r="I102" s="304">
        <f t="shared" ca="1" si="42"/>
        <v>167.83694814896643</v>
      </c>
      <c r="J102" s="306">
        <f t="shared" ca="1" si="43"/>
        <v>172.58577651963452</v>
      </c>
      <c r="K102" s="307">
        <f t="shared" ca="1" si="44"/>
        <v>716.58636643888849</v>
      </c>
      <c r="L102" s="304">
        <f t="shared" ca="1" si="29"/>
        <v>737.07657052912373</v>
      </c>
      <c r="M102" s="306">
        <f t="shared" ca="1" si="45"/>
        <v>1.3003910256435962</v>
      </c>
      <c r="N102" s="304">
        <f t="shared" ca="1" si="46"/>
        <v>74.50691748606647</v>
      </c>
      <c r="P102" s="310">
        <f t="shared" ca="1" si="47"/>
        <v>11</v>
      </c>
      <c r="Q102" s="304">
        <f t="shared" ca="1" si="48"/>
        <v>13.125000000002595</v>
      </c>
      <c r="R102" s="306">
        <f t="shared" ca="1" si="49"/>
        <v>6.9660909856795574E-3</v>
      </c>
      <c r="S102" s="307">
        <f t="shared" ca="1" si="50"/>
        <v>3.1656317186183642</v>
      </c>
      <c r="T102" s="304">
        <f t="shared" ca="1" si="30"/>
        <v>31.054847159646155</v>
      </c>
      <c r="U102" s="311">
        <f t="shared" ca="1" si="31"/>
        <v>0</v>
      </c>
      <c r="V102" s="306">
        <f t="shared" ca="1" si="32"/>
        <v>1.1402545420987202</v>
      </c>
      <c r="W102" s="304">
        <f t="shared" ca="1" si="33"/>
        <v>65.542064965403739</v>
      </c>
      <c r="Y102" s="314" t="str">
        <f t="shared" ca="1" si="51"/>
        <v/>
      </c>
      <c r="Z102" s="315" t="str">
        <f t="shared" ca="1" si="52"/>
        <v/>
      </c>
      <c r="AA102" s="316" t="str">
        <f t="shared" ca="1" si="53"/>
        <v/>
      </c>
      <c r="AC102" s="310" t="e">
        <f t="shared" ca="1" si="54"/>
        <v>#N/A</v>
      </c>
      <c r="AD102" s="323" t="e">
        <f t="shared" ca="1" si="55"/>
        <v>#N/A</v>
      </c>
      <c r="AE102" s="324">
        <f t="shared" ca="1" si="34"/>
        <v>716.58636643888849</v>
      </c>
      <c r="AG102" s="306">
        <f t="shared" ca="1" si="56"/>
        <v>-26.079868740650454</v>
      </c>
      <c r="AH102" s="304">
        <f t="shared" ca="1" si="57"/>
        <v>-16.625928756537657</v>
      </c>
    </row>
    <row r="103" spans="1:34" x14ac:dyDescent="0.2">
      <c r="A103" s="347">
        <f t="shared" ca="1" si="35"/>
        <v>0.01</v>
      </c>
      <c r="B103" s="304">
        <f t="shared" ca="1" si="36"/>
        <v>5.5899999999999785</v>
      </c>
      <c r="D103" s="306">
        <f t="shared" ca="1" si="37"/>
        <v>-4.528619294513204</v>
      </c>
      <c r="E103" s="307">
        <f t="shared" ca="1" si="38"/>
        <v>-26.147332823215145</v>
      </c>
      <c r="F103" s="304">
        <f t="shared" ca="1" si="39"/>
        <v>26.53660502932923</v>
      </c>
      <c r="G103" s="306">
        <f t="shared" ca="1" si="40"/>
        <v>44.787660478909018</v>
      </c>
      <c r="H103" s="307">
        <f t="shared" ca="1" si="41"/>
        <v>161.4767350724965</v>
      </c>
      <c r="I103" s="304">
        <f t="shared" ca="1" si="42"/>
        <v>167.57288116174183</v>
      </c>
      <c r="J103" s="306">
        <f t="shared" ca="1" si="43"/>
        <v>173.03387955538832</v>
      </c>
      <c r="K103" s="307">
        <f t="shared" ca="1" si="44"/>
        <v>718.20244115625462</v>
      </c>
      <c r="L103" s="304">
        <f t="shared" ca="1" si="29"/>
        <v>738.752644636073</v>
      </c>
      <c r="M103" s="306">
        <f t="shared" ca="1" si="45"/>
        <v>1.3002346478855347</v>
      </c>
      <c r="N103" s="304">
        <f t="shared" ca="1" si="46"/>
        <v>74.497957700519819</v>
      </c>
      <c r="P103" s="310">
        <f t="shared" ca="1" si="47"/>
        <v>11</v>
      </c>
      <c r="Q103" s="304">
        <f t="shared" ca="1" si="48"/>
        <v>11.875000000002622</v>
      </c>
      <c r="R103" s="306">
        <f t="shared" ca="1" si="49"/>
        <v>6.3026537489483158E-3</v>
      </c>
      <c r="S103" s="307">
        <f t="shared" ca="1" si="50"/>
        <v>3.1655686920808748</v>
      </c>
      <c r="T103" s="304">
        <f t="shared" ca="1" si="30"/>
        <v>31.054228869313384</v>
      </c>
      <c r="U103" s="311">
        <f t="shared" ca="1" si="31"/>
        <v>0</v>
      </c>
      <c r="V103" s="306">
        <f t="shared" ca="1" si="32"/>
        <v>1.1400700459738038</v>
      </c>
      <c r="W103" s="304">
        <f t="shared" ca="1" si="33"/>
        <v>65.325413898246822</v>
      </c>
      <c r="Y103" s="314" t="str">
        <f t="shared" ca="1" si="51"/>
        <v/>
      </c>
      <c r="Z103" s="315" t="str">
        <f t="shared" ca="1" si="52"/>
        <v/>
      </c>
      <c r="AA103" s="316" t="str">
        <f t="shared" ca="1" si="53"/>
        <v/>
      </c>
      <c r="AC103" s="310" t="e">
        <f t="shared" ca="1" si="54"/>
        <v>#N/A</v>
      </c>
      <c r="AD103" s="323" t="e">
        <f t="shared" ca="1" si="55"/>
        <v>#N/A</v>
      </c>
      <c r="AE103" s="324">
        <f t="shared" ca="1" si="34"/>
        <v>718.20244115625462</v>
      </c>
      <c r="AG103" s="306">
        <f t="shared" ca="1" si="56"/>
        <v>-26.406903613849565</v>
      </c>
      <c r="AH103" s="304">
        <f t="shared" ca="1" si="57"/>
        <v>-16.953372422357155</v>
      </c>
    </row>
    <row r="104" spans="1:34" x14ac:dyDescent="0.2">
      <c r="A104" s="347">
        <f t="shared" ca="1" si="35"/>
        <v>0.01</v>
      </c>
      <c r="B104" s="304">
        <f t="shared" ca="1" si="36"/>
        <v>5.5999999999999783</v>
      </c>
      <c r="D104" s="306">
        <f t="shared" ca="1" si="37"/>
        <v>-4.6185031873769198</v>
      </c>
      <c r="E104" s="307">
        <f t="shared" ca="1" si="38"/>
        <v>-26.461479618381482</v>
      </c>
      <c r="F104" s="304">
        <f t="shared" ca="1" si="39"/>
        <v>26.8615054545688</v>
      </c>
      <c r="G104" s="306">
        <f t="shared" ca="1" si="40"/>
        <v>44.741475447035249</v>
      </c>
      <c r="H104" s="307">
        <f t="shared" ca="1" si="41"/>
        <v>161.21212027631267</v>
      </c>
      <c r="I104" s="304">
        <f t="shared" ca="1" si="42"/>
        <v>167.30555086177495</v>
      </c>
      <c r="J104" s="306">
        <f t="shared" ca="1" si="43"/>
        <v>173.48152523501804</v>
      </c>
      <c r="K104" s="307">
        <f t="shared" ca="1" si="44"/>
        <v>719.8158854329987</v>
      </c>
      <c r="L104" s="304">
        <f t="shared" ca="1" si="29"/>
        <v>740.42605877937604</v>
      </c>
      <c r="M104" s="306">
        <f t="shared" ca="1" si="45"/>
        <v>1.300077931899525</v>
      </c>
      <c r="N104" s="304">
        <f t="shared" ca="1" si="46"/>
        <v>74.488978535939239</v>
      </c>
      <c r="P104" s="310">
        <f t="shared" ca="1" si="47"/>
        <v>11</v>
      </c>
      <c r="Q104" s="304">
        <f t="shared" ca="1" si="48"/>
        <v>10.62500000000265</v>
      </c>
      <c r="R104" s="306">
        <f t="shared" ca="1" si="49"/>
        <v>5.6392165122170759E-3</v>
      </c>
      <c r="S104" s="307">
        <f t="shared" ca="1" si="50"/>
        <v>3.1655122999157528</v>
      </c>
      <c r="T104" s="304">
        <f t="shared" ca="1" si="30"/>
        <v>31.053675662173536</v>
      </c>
      <c r="U104" s="311">
        <f t="shared" ca="1" si="31"/>
        <v>0</v>
      </c>
      <c r="V104" s="306">
        <f t="shared" ca="1" si="32"/>
        <v>1.1398858788580886</v>
      </c>
      <c r="W104" s="304">
        <f t="shared" ca="1" si="33"/>
        <v>65.106632850061985</v>
      </c>
      <c r="Y104" s="314" t="str">
        <f t="shared" ca="1" si="51"/>
        <v/>
      </c>
      <c r="Z104" s="315" t="str">
        <f t="shared" ca="1" si="52"/>
        <v/>
      </c>
      <c r="AA104" s="316" t="str">
        <f t="shared" ca="1" si="53"/>
        <v/>
      </c>
      <c r="AC104" s="310" t="e">
        <f t="shared" ca="1" si="54"/>
        <v>#N/A</v>
      </c>
      <c r="AD104" s="323" t="e">
        <f t="shared" ca="1" si="55"/>
        <v>#N/A</v>
      </c>
      <c r="AE104" s="324">
        <f t="shared" ca="1" si="34"/>
        <v>719.8158854329987</v>
      </c>
      <c r="AG104" s="306">
        <f t="shared" ca="1" si="56"/>
        <v>-26.733235447069539</v>
      </c>
      <c r="AH104" s="304">
        <f t="shared" ca="1" si="57"/>
        <v>-17.280114153939625</v>
      </c>
    </row>
    <row r="105" spans="1:34" x14ac:dyDescent="0.2">
      <c r="A105" s="347">
        <f t="shared" ca="1" si="35"/>
        <v>0.01</v>
      </c>
      <c r="B105" s="304">
        <f t="shared" ca="1" si="36"/>
        <v>5.6099999999999781</v>
      </c>
      <c r="D105" s="306">
        <f t="shared" ca="1" si="37"/>
        <v>-4.708304478676669</v>
      </c>
      <c r="E105" s="307">
        <f t="shared" ca="1" si="38"/>
        <v>-26.774924386824651</v>
      </c>
      <c r="F105" s="304">
        <f t="shared" ca="1" si="39"/>
        <v>27.18574455452902</v>
      </c>
      <c r="G105" s="306">
        <f t="shared" ca="1" si="40"/>
        <v>44.694392402248482</v>
      </c>
      <c r="H105" s="307">
        <f t="shared" ca="1" si="41"/>
        <v>160.94437103244442</v>
      </c>
      <c r="I105" s="304">
        <f t="shared" ca="1" si="42"/>
        <v>167.03496424172783</v>
      </c>
      <c r="J105" s="306">
        <f t="shared" ca="1" si="43"/>
        <v>173.92870457426446</v>
      </c>
      <c r="K105" s="307">
        <f t="shared" ca="1" si="44"/>
        <v>721.4266678895425</v>
      </c>
      <c r="L105" s="304">
        <f t="shared" ca="1" si="29"/>
        <v>742.09678035758247</v>
      </c>
      <c r="M105" s="306">
        <f t="shared" ca="1" si="45"/>
        <v>1.2999208733536212</v>
      </c>
      <c r="N105" s="304">
        <f t="shared" ca="1" si="46"/>
        <v>74.479979744122488</v>
      </c>
      <c r="P105" s="310">
        <f t="shared" ca="1" si="47"/>
        <v>12</v>
      </c>
      <c r="Q105" s="304">
        <f t="shared" ca="1" si="48"/>
        <v>9.3750000000026787</v>
      </c>
      <c r="R105" s="306">
        <f t="shared" ca="1" si="49"/>
        <v>4.975779275485836E-3</v>
      </c>
      <c r="S105" s="307">
        <f t="shared" ca="1" si="50"/>
        <v>3.1654625421229978</v>
      </c>
      <c r="T105" s="304">
        <f t="shared" ca="1" si="30"/>
        <v>31.053187538226609</v>
      </c>
      <c r="U105" s="311">
        <f t="shared" ca="1" si="31"/>
        <v>0</v>
      </c>
      <c r="V105" s="306">
        <f t="shared" ca="1" si="32"/>
        <v>1.1397020441855803</v>
      </c>
      <c r="W105" s="304">
        <f t="shared" ca="1" si="33"/>
        <v>64.885740515424843</v>
      </c>
      <c r="Y105" s="314" t="str">
        <f t="shared" ca="1" si="51"/>
        <v/>
      </c>
      <c r="Z105" s="315" t="str">
        <f t="shared" ca="1" si="52"/>
        <v/>
      </c>
      <c r="AA105" s="316" t="str">
        <f t="shared" ca="1" si="53"/>
        <v/>
      </c>
      <c r="AC105" s="310" t="e">
        <f t="shared" ca="1" si="54"/>
        <v>#N/A</v>
      </c>
      <c r="AD105" s="323" t="e">
        <f t="shared" ca="1" si="55"/>
        <v>#N/A</v>
      </c>
      <c r="AE105" s="324">
        <f t="shared" ca="1" si="34"/>
        <v>721.4266678895425</v>
      </c>
      <c r="AG105" s="306">
        <f t="shared" ca="1" si="56"/>
        <v>-27.05886802051203</v>
      </c>
      <c r="AH105" s="304">
        <f t="shared" ca="1" si="57"/>
        <v>-17.606157744227001</v>
      </c>
    </row>
    <row r="106" spans="1:34" x14ac:dyDescent="0.2">
      <c r="A106" s="347">
        <f t="shared" ca="1" si="35"/>
        <v>0.01</v>
      </c>
      <c r="B106" s="304">
        <f t="shared" ca="1" si="36"/>
        <v>5.6199999999999779</v>
      </c>
      <c r="D106" s="306">
        <f t="shared" ca="1" si="37"/>
        <v>-4.79802426144885</v>
      </c>
      <c r="E106" s="307">
        <f t="shared" ca="1" si="38"/>
        <v>-27.087670764765676</v>
      </c>
      <c r="F106" s="304">
        <f t="shared" ca="1" si="39"/>
        <v>27.509324678621116</v>
      </c>
      <c r="G106" s="306">
        <f t="shared" ca="1" si="40"/>
        <v>44.646412159633996</v>
      </c>
      <c r="H106" s="307">
        <f t="shared" ca="1" si="41"/>
        <v>160.67349432479676</v>
      </c>
      <c r="I106" s="304">
        <f t="shared" ca="1" si="42"/>
        <v>166.76112825616289</v>
      </c>
      <c r="J106" s="306">
        <f t="shared" ca="1" si="43"/>
        <v>174.37540859707386</v>
      </c>
      <c r="K106" s="307">
        <f t="shared" ca="1" si="44"/>
        <v>723.03475721632867</v>
      </c>
      <c r="L106" s="304">
        <f t="shared" ca="1" si="29"/>
        <v>743.76477683893575</v>
      </c>
      <c r="M106" s="306">
        <f t="shared" ca="1" si="45"/>
        <v>1.2997634678788583</v>
      </c>
      <c r="N106" s="304">
        <f t="shared" ca="1" si="46"/>
        <v>74.470961074746327</v>
      </c>
      <c r="P106" s="310">
        <f t="shared" ca="1" si="47"/>
        <v>12</v>
      </c>
      <c r="Q106" s="304">
        <f t="shared" ca="1" si="48"/>
        <v>8.1250000000027072</v>
      </c>
      <c r="R106" s="306">
        <f t="shared" ca="1" si="49"/>
        <v>4.3123420387545953E-3</v>
      </c>
      <c r="S106" s="307">
        <f t="shared" ca="1" si="50"/>
        <v>3.1654194187026103</v>
      </c>
      <c r="T106" s="304">
        <f t="shared" ca="1" si="30"/>
        <v>31.052764497472609</v>
      </c>
      <c r="U106" s="311">
        <f t="shared" ca="1" si="31"/>
        <v>0</v>
      </c>
      <c r="V106" s="306">
        <f t="shared" ca="1" si="32"/>
        <v>1.1395185453803698</v>
      </c>
      <c r="W106" s="304">
        <f t="shared" ca="1" si="33"/>
        <v>64.662755654013665</v>
      </c>
      <c r="Y106" s="314" t="str">
        <f t="shared" ca="1" si="51"/>
        <v/>
      </c>
      <c r="Z106" s="315" t="str">
        <f t="shared" ca="1" si="52"/>
        <v/>
      </c>
      <c r="AA106" s="316" t="str">
        <f t="shared" ca="1" si="53"/>
        <v/>
      </c>
      <c r="AC106" s="310" t="e">
        <f t="shared" ca="1" si="54"/>
        <v>#N/A</v>
      </c>
      <c r="AD106" s="323" t="e">
        <f t="shared" ca="1" si="55"/>
        <v>#N/A</v>
      </c>
      <c r="AE106" s="324">
        <f t="shared" ca="1" si="34"/>
        <v>723.03475721632867</v>
      </c>
      <c r="AG106" s="306">
        <f t="shared" ca="1" si="56"/>
        <v>-27.383805144211721</v>
      </c>
      <c r="AH106" s="304">
        <f t="shared" ca="1" si="57"/>
        <v>-17.931507016118037</v>
      </c>
    </row>
    <row r="107" spans="1:34" x14ac:dyDescent="0.2">
      <c r="A107" s="347">
        <f t="shared" ca="1" si="35"/>
        <v>0.01</v>
      </c>
      <c r="B107" s="304">
        <f t="shared" ca="1" si="36"/>
        <v>5.6299999999999777</v>
      </c>
      <c r="D107" s="306">
        <f t="shared" ca="1" si="37"/>
        <v>-4.8876636436108107</v>
      </c>
      <c r="E107" s="307">
        <f t="shared" ca="1" si="38"/>
        <v>-27.399722414766487</v>
      </c>
      <c r="F107" s="304">
        <f t="shared" ca="1" si="39"/>
        <v>27.832248279636556</v>
      </c>
      <c r="G107" s="306">
        <f t="shared" ca="1" si="40"/>
        <v>44.597535523197891</v>
      </c>
      <c r="H107" s="307">
        <f t="shared" ca="1" si="41"/>
        <v>160.39949710064909</v>
      </c>
      <c r="I107" s="304">
        <f t="shared" ca="1" si="42"/>
        <v>166.48404982124873</v>
      </c>
      <c r="J107" s="306">
        <f t="shared" ca="1" si="43"/>
        <v>174.82162833548801</v>
      </c>
      <c r="K107" s="307">
        <f t="shared" ca="1" si="44"/>
        <v>724.64012217345589</v>
      </c>
      <c r="L107" s="304">
        <f t="shared" ca="1" si="29"/>
        <v>745.43001576099186</v>
      </c>
      <c r="M107" s="306">
        <f t="shared" ca="1" si="45"/>
        <v>1.2996057110685009</v>
      </c>
      <c r="N107" s="304">
        <f t="shared" ca="1" si="46"/>
        <v>74.461922275323403</v>
      </c>
      <c r="P107" s="310">
        <f t="shared" ca="1" si="47"/>
        <v>12</v>
      </c>
      <c r="Q107" s="304">
        <f t="shared" ca="1" si="48"/>
        <v>6.8750000000027338</v>
      </c>
      <c r="R107" s="306">
        <f t="shared" ca="1" si="49"/>
        <v>3.6489048020233545E-3</v>
      </c>
      <c r="S107" s="307">
        <f t="shared" ca="1" si="50"/>
        <v>3.1653829296545899</v>
      </c>
      <c r="T107" s="304">
        <f t="shared" ca="1" si="30"/>
        <v>31.05240653991153</v>
      </c>
      <c r="U107" s="311">
        <f t="shared" ca="1" si="31"/>
        <v>0</v>
      </c>
      <c r="V107" s="306">
        <f t="shared" ca="1" si="32"/>
        <v>1.1393353858566893</v>
      </c>
      <c r="W107" s="304">
        <f t="shared" ca="1" si="33"/>
        <v>64.43769708950073</v>
      </c>
      <c r="Y107" s="314" t="str">
        <f t="shared" ca="1" si="51"/>
        <v/>
      </c>
      <c r="Z107" s="315" t="str">
        <f t="shared" ca="1" si="52"/>
        <v/>
      </c>
      <c r="AA107" s="316" t="str">
        <f t="shared" ca="1" si="53"/>
        <v/>
      </c>
      <c r="AC107" s="310" t="e">
        <f t="shared" ca="1" si="54"/>
        <v>#N/A</v>
      </c>
      <c r="AD107" s="323" t="e">
        <f t="shared" ca="1" si="55"/>
        <v>#N/A</v>
      </c>
      <c r="AE107" s="324">
        <f t="shared" ca="1" si="34"/>
        <v>724.64012217345589</v>
      </c>
      <c r="AG107" s="306">
        <f t="shared" ca="1" si="56"/>
        <v>-27.708050657600023</v>
      </c>
      <c r="AH107" s="304">
        <f t="shared" ca="1" si="57"/>
        <v>-18.256165822034301</v>
      </c>
    </row>
    <row r="108" spans="1:34" x14ac:dyDescent="0.2">
      <c r="A108" s="347">
        <f t="shared" ca="1" si="35"/>
        <v>0.01</v>
      </c>
      <c r="B108" s="304">
        <f t="shared" ca="1" si="36"/>
        <v>5.6399999999999775</v>
      </c>
      <c r="D108" s="306">
        <f t="shared" ca="1" si="37"/>
        <v>-4.9772237479218209</v>
      </c>
      <c r="E108" s="307">
        <f t="shared" ca="1" si="38"/>
        <v>-27.711083025289604</v>
      </c>
      <c r="F108" s="304">
        <f t="shared" ca="1" si="39"/>
        <v>28.154517908701091</v>
      </c>
      <c r="G108" s="306">
        <f t="shared" ca="1" si="40"/>
        <v>44.547763285718673</v>
      </c>
      <c r="H108" s="307">
        <f t="shared" ca="1" si="41"/>
        <v>160.12238627039619</v>
      </c>
      <c r="I108" s="304">
        <f t="shared" ca="1" si="42"/>
        <v>166.20373581447075</v>
      </c>
      <c r="J108" s="306">
        <f t="shared" ca="1" si="43"/>
        <v>175.26735482953259</v>
      </c>
      <c r="K108" s="307">
        <f t="shared" ca="1" si="44"/>
        <v>726.24273159031111</v>
      </c>
      <c r="L108" s="304">
        <f t="shared" ca="1" si="29"/>
        <v>747.09246473023529</v>
      </c>
      <c r="M108" s="306">
        <f t="shared" ca="1" si="45"/>
        <v>1.2994475984772758</v>
      </c>
      <c r="N108" s="304">
        <f t="shared" ca="1" si="46"/>
        <v>74.452863091158321</v>
      </c>
      <c r="P108" s="310">
        <f t="shared" ca="1" si="47"/>
        <v>12</v>
      </c>
      <c r="Q108" s="304">
        <f t="shared" ca="1" si="48"/>
        <v>5.6250000000027613</v>
      </c>
      <c r="R108" s="306">
        <f t="shared" ca="1" si="49"/>
        <v>2.9854675652921138E-3</v>
      </c>
      <c r="S108" s="307">
        <f t="shared" ca="1" si="50"/>
        <v>3.1653530749789369</v>
      </c>
      <c r="T108" s="304">
        <f t="shared" ca="1" si="30"/>
        <v>31.052113665543374</v>
      </c>
      <c r="U108" s="311">
        <f t="shared" ca="1" si="31"/>
        <v>0</v>
      </c>
      <c r="V108" s="306">
        <f t="shared" ca="1" si="32"/>
        <v>1.1391525690189706</v>
      </c>
      <c r="W108" s="304">
        <f t="shared" ca="1" si="33"/>
        <v>64.210583708463119</v>
      </c>
      <c r="Y108" s="314" t="str">
        <f t="shared" ca="1" si="51"/>
        <v/>
      </c>
      <c r="Z108" s="315" t="str">
        <f t="shared" ca="1" si="52"/>
        <v/>
      </c>
      <c r="AA108" s="316" t="str">
        <f t="shared" ca="1" si="53"/>
        <v/>
      </c>
      <c r="AC108" s="310" t="e">
        <f t="shared" ca="1" si="54"/>
        <v>#N/A</v>
      </c>
      <c r="AD108" s="323" t="e">
        <f t="shared" ca="1" si="55"/>
        <v>#N/A</v>
      </c>
      <c r="AE108" s="324">
        <f t="shared" ca="1" si="34"/>
        <v>726.24273159031111</v>
      </c>
      <c r="AG108" s="306">
        <f t="shared" ca="1" si="56"/>
        <v>-28.03160842907365</v>
      </c>
      <c r="AH108" s="304">
        <f t="shared" ca="1" si="57"/>
        <v>-18.580138043491189</v>
      </c>
    </row>
    <row r="109" spans="1:34" x14ac:dyDescent="0.2">
      <c r="A109" s="347">
        <f t="shared" ca="1" si="35"/>
        <v>0.01</v>
      </c>
      <c r="B109" s="304">
        <f t="shared" ca="1" si="36"/>
        <v>5.6499999999999773</v>
      </c>
      <c r="D109" s="306">
        <f t="shared" ca="1" si="37"/>
        <v>-5.0667057119467991</v>
      </c>
      <c r="E109" s="307">
        <f t="shared" ca="1" si="38"/>
        <v>-28.021756310262518</v>
      </c>
      <c r="F109" s="304">
        <f t="shared" ca="1" si="39"/>
        <v>28.47613621057484</v>
      </c>
      <c r="G109" s="306">
        <f t="shared" ca="1" si="40"/>
        <v>44.497096228599204</v>
      </c>
      <c r="H109" s="307">
        <f t="shared" ca="1" si="41"/>
        <v>159.84216870729355</v>
      </c>
      <c r="I109" s="304">
        <f t="shared" ca="1" si="42"/>
        <v>165.92019307434558</v>
      </c>
      <c r="J109" s="306">
        <f t="shared" ca="1" si="43"/>
        <v>175.71257912710419</v>
      </c>
      <c r="K109" s="307">
        <f t="shared" ca="1" si="44"/>
        <v>727.84255436519959</v>
      </c>
      <c r="L109" s="304">
        <f t="shared" ca="1" si="29"/>
        <v>748.75209142169172</v>
      </c>
      <c r="M109" s="306">
        <f t="shared" ca="1" si="45"/>
        <v>1.2992891256205943</v>
      </c>
      <c r="N109" s="304">
        <f t="shared" ca="1" si="46"/>
        <v>74.443783265303097</v>
      </c>
      <c r="P109" s="310">
        <f t="shared" ca="1" si="47"/>
        <v>12</v>
      </c>
      <c r="Q109" s="304">
        <f t="shared" ca="1" si="48"/>
        <v>4.3750000000027898</v>
      </c>
      <c r="R109" s="306">
        <f t="shared" ca="1" si="49"/>
        <v>2.3220303285608739E-3</v>
      </c>
      <c r="S109" s="307">
        <f t="shared" ca="1" si="50"/>
        <v>3.1653298546756514</v>
      </c>
      <c r="T109" s="304">
        <f t="shared" ca="1" si="30"/>
        <v>31.051885874368143</v>
      </c>
      <c r="U109" s="311">
        <f t="shared" ca="1" si="31"/>
        <v>0</v>
      </c>
      <c r="V109" s="306">
        <f t="shared" ca="1" si="32"/>
        <v>1.1389700982619051</v>
      </c>
      <c r="W109" s="304">
        <f t="shared" ca="1" si="33"/>
        <v>63.981434459312553</v>
      </c>
      <c r="Y109" s="314" t="str">
        <f t="shared" ca="1" si="51"/>
        <v/>
      </c>
      <c r="Z109" s="315" t="str">
        <f t="shared" ca="1" si="52"/>
        <v/>
      </c>
      <c r="AA109" s="316" t="str">
        <f t="shared" ca="1" si="53"/>
        <v/>
      </c>
      <c r="AC109" s="310" t="e">
        <f t="shared" ca="1" si="54"/>
        <v>#N/A</v>
      </c>
      <c r="AD109" s="323" t="e">
        <f t="shared" ca="1" si="55"/>
        <v>#N/A</v>
      </c>
      <c r="AE109" s="324">
        <f t="shared" ca="1" si="34"/>
        <v>727.84255436519959</v>
      </c>
      <c r="AG109" s="306">
        <f t="shared" ca="1" si="56"/>
        <v>-28.354482355568454</v>
      </c>
      <c r="AH109" s="304">
        <f t="shared" ca="1" si="57"/>
        <v>-18.903427590674156</v>
      </c>
    </row>
    <row r="110" spans="1:34" x14ac:dyDescent="0.2">
      <c r="A110" s="347">
        <f t="shared" ca="1" si="35"/>
        <v>0.01</v>
      </c>
      <c r="B110" s="304">
        <f t="shared" ca="1" si="36"/>
        <v>5.659999999999977</v>
      </c>
      <c r="D110" s="306">
        <f t="shared" ca="1" si="37"/>
        <v>-5.1561106880227294</v>
      </c>
      <c r="E110" s="307">
        <f t="shared" ca="1" si="38"/>
        <v>-28.331746008646327</v>
      </c>
      <c r="F110" s="304">
        <f t="shared" ca="1" si="39"/>
        <v>28.797105919268855</v>
      </c>
      <c r="G110" s="306">
        <f t="shared" ca="1" si="40"/>
        <v>44.445535121718976</v>
      </c>
      <c r="H110" s="307">
        <f t="shared" ca="1" si="41"/>
        <v>159.55885124720709</v>
      </c>
      <c r="I110" s="304">
        <f t="shared" ca="1" si="42"/>
        <v>165.63342840014005</v>
      </c>
      <c r="J110" s="306">
        <f t="shared" ca="1" si="43"/>
        <v>176.15729228385578</v>
      </c>
      <c r="K110" s="307">
        <f t="shared" ca="1" si="44"/>
        <v>729.43955946497215</v>
      </c>
      <c r="L110" s="304">
        <f t="shared" ca="1" si="29"/>
        <v>750.40886357853776</v>
      </c>
      <c r="M110" s="306">
        <f t="shared" ca="1" si="45"/>
        <v>1.2991302879737581</v>
      </c>
      <c r="N110" s="304">
        <f t="shared" ca="1" si="46"/>
        <v>74.434682538511581</v>
      </c>
      <c r="P110" s="310">
        <f t="shared" ca="1" si="47"/>
        <v>12</v>
      </c>
      <c r="Q110" s="304">
        <f t="shared" ca="1" si="48"/>
        <v>3.1250000000028173</v>
      </c>
      <c r="R110" s="306">
        <f t="shared" ca="1" si="49"/>
        <v>1.6585930918296332E-3</v>
      </c>
      <c r="S110" s="307">
        <f t="shared" ca="1" si="50"/>
        <v>3.165313268744733</v>
      </c>
      <c r="T110" s="304">
        <f t="shared" ca="1" si="30"/>
        <v>31.05172316638583</v>
      </c>
      <c r="U110" s="311">
        <f t="shared" ca="1" si="31"/>
        <v>0</v>
      </c>
      <c r="V110" s="306">
        <f t="shared" ca="1" si="32"/>
        <v>1.138787976970502</v>
      </c>
      <c r="W110" s="304">
        <f t="shared" ca="1" si="33"/>
        <v>63.750268351244245</v>
      </c>
      <c r="Y110" s="314" t="str">
        <f t="shared" ca="1" si="51"/>
        <v/>
      </c>
      <c r="Z110" s="315" t="str">
        <f t="shared" ca="1" si="52"/>
        <v/>
      </c>
      <c r="AA110" s="316" t="str">
        <f t="shared" ca="1" si="53"/>
        <v/>
      </c>
      <c r="AC110" s="310" t="e">
        <f t="shared" ca="1" si="54"/>
        <v>#N/A</v>
      </c>
      <c r="AD110" s="323" t="e">
        <f t="shared" ca="1" si="55"/>
        <v>#N/A</v>
      </c>
      <c r="AE110" s="324">
        <f t="shared" ca="1" si="34"/>
        <v>729.43955946497215</v>
      </c>
      <c r="AG110" s="306">
        <f t="shared" ca="1" si="56"/>
        <v>-28.67667636213821</v>
      </c>
      <c r="AH110" s="304">
        <f t="shared" ca="1" si="57"/>
        <v>-19.226038402020016</v>
      </c>
    </row>
    <row r="111" spans="1:34" x14ac:dyDescent="0.2">
      <c r="A111" s="347">
        <f t="shared" ca="1" si="35"/>
        <v>0.01</v>
      </c>
      <c r="B111" s="304">
        <f t="shared" ca="1" si="36"/>
        <v>5.6699999999999768</v>
      </c>
      <c r="D111" s="306">
        <f t="shared" ca="1" si="37"/>
        <v>-5.2454398432278762</v>
      </c>
      <c r="E111" s="307">
        <f t="shared" ca="1" si="38"/>
        <v>-28.641055884008892</v>
      </c>
      <c r="F111" s="304">
        <f t="shared" ca="1" si="39"/>
        <v>29.117429853952476</v>
      </c>
      <c r="G111" s="306">
        <f t="shared" ca="1" si="40"/>
        <v>44.393080723286694</v>
      </c>
      <c r="H111" s="307">
        <f t="shared" ca="1" si="41"/>
        <v>159.272440688367</v>
      </c>
      <c r="I111" s="304">
        <f t="shared" ca="1" si="42"/>
        <v>165.34344855159407</v>
      </c>
      <c r="J111" s="306">
        <f t="shared" ca="1" si="43"/>
        <v>176.6014853630808</v>
      </c>
      <c r="K111" s="307">
        <f t="shared" ca="1" si="44"/>
        <v>731.03371592464998</v>
      </c>
      <c r="L111" s="304">
        <f t="shared" ca="1" si="29"/>
        <v>752.06274901170866</v>
      </c>
      <c r="M111" s="306">
        <f t="shared" ca="1" si="45"/>
        <v>1.2989710809711545</v>
      </c>
      <c r="N111" s="304">
        <f t="shared" ca="1" si="46"/>
        <v>74.425560649193471</v>
      </c>
      <c r="P111" s="310">
        <f t="shared" ca="1" si="47"/>
        <v>12</v>
      </c>
      <c r="Q111" s="304">
        <f t="shared" ca="1" si="48"/>
        <v>1.8750000000028457</v>
      </c>
      <c r="R111" s="306">
        <f t="shared" ca="1" si="49"/>
        <v>9.9515585509839309E-4</v>
      </c>
      <c r="S111" s="307">
        <f t="shared" ca="1" si="50"/>
        <v>3.165303317186182</v>
      </c>
      <c r="T111" s="304">
        <f t="shared" ca="1" si="30"/>
        <v>31.051625541596447</v>
      </c>
      <c r="U111" s="311">
        <f t="shared" ca="1" si="31"/>
        <v>0</v>
      </c>
      <c r="V111" s="306">
        <f t="shared" ca="1" si="32"/>
        <v>1.1386062085201476</v>
      </c>
      <c r="W111" s="304">
        <f t="shared" ca="1" si="33"/>
        <v>63.51710445320478</v>
      </c>
      <c r="Y111" s="314" t="str">
        <f t="shared" ca="1" si="51"/>
        <v/>
      </c>
      <c r="Z111" s="315" t="str">
        <f t="shared" ca="1" si="52"/>
        <v/>
      </c>
      <c r="AA111" s="316" t="str">
        <f t="shared" ca="1" si="53"/>
        <v/>
      </c>
      <c r="AC111" s="310" t="e">
        <f t="shared" ca="1" si="54"/>
        <v>#N/A</v>
      </c>
      <c r="AD111" s="323" t="e">
        <f t="shared" ca="1" si="55"/>
        <v>#N/A</v>
      </c>
      <c r="AE111" s="324">
        <f t="shared" ca="1" si="34"/>
        <v>731.03371592464998</v>
      </c>
      <c r="AG111" s="306">
        <f t="shared" ca="1" si="56"/>
        <v>-28.998194401538498</v>
      </c>
      <c r="AH111" s="304">
        <f t="shared" ca="1" si="57"/>
        <v>-19.547974443803334</v>
      </c>
    </row>
    <row r="112" spans="1:34" x14ac:dyDescent="0.2">
      <c r="A112" s="347">
        <f t="shared" ca="1" si="35"/>
        <v>0.01</v>
      </c>
      <c r="B112" s="304">
        <f t="shared" ca="1" si="36"/>
        <v>5.6799999999999766</v>
      </c>
      <c r="D112" s="306">
        <f t="shared" ca="1" si="37"/>
        <v>-5.3346943593537564</v>
      </c>
      <c r="E112" s="307">
        <f t="shared" ca="1" si="38"/>
        <v>-28.94968972410237</v>
      </c>
      <c r="F112" s="304">
        <f t="shared" ca="1" si="39"/>
        <v>29.437110915127509</v>
      </c>
      <c r="G112" s="306">
        <f t="shared" ca="1" si="40"/>
        <v>44.339733779693155</v>
      </c>
      <c r="H112" s="307">
        <f t="shared" ca="1" si="41"/>
        <v>158.98294379112596</v>
      </c>
      <c r="I112" s="304">
        <f t="shared" ca="1" si="42"/>
        <v>165.05026024864782</v>
      </c>
      <c r="J112" s="306">
        <f t="shared" ca="1" si="43"/>
        <v>177.0451494355957</v>
      </c>
      <c r="K112" s="307">
        <f t="shared" ca="1" si="44"/>
        <v>732.62499284704745</v>
      </c>
      <c r="L112" s="304">
        <f t="shared" ca="1" si="29"/>
        <v>753.71371559950319</v>
      </c>
      <c r="M112" s="306">
        <f t="shared" ca="1" si="45"/>
        <v>1.2988115000054339</v>
      </c>
      <c r="N112" s="304">
        <f t="shared" ca="1" si="46"/>
        <v>74.416417333367065</v>
      </c>
      <c r="P112" s="310">
        <f t="shared" ca="1" si="47"/>
        <v>12</v>
      </c>
      <c r="Q112" s="304">
        <f t="shared" ca="1" si="48"/>
        <v>0.62500000000287237</v>
      </c>
      <c r="R112" s="306">
        <f t="shared" ca="1" si="49"/>
        <v>3.3171861836715213E-4</v>
      </c>
      <c r="S112" s="307">
        <f t="shared" ca="1" si="50"/>
        <v>3.1652999999999984</v>
      </c>
      <c r="T112" s="304">
        <f t="shared" ca="1" si="30"/>
        <v>31.051592999999986</v>
      </c>
      <c r="U112" s="311">
        <f t="shared" ca="1" si="31"/>
        <v>0</v>
      </c>
      <c r="V112" s="306">
        <f t="shared" ca="1" si="32"/>
        <v>1.138424796276664</v>
      </c>
      <c r="W112" s="304">
        <f t="shared" ca="1" si="33"/>
        <v>63.281961892878869</v>
      </c>
      <c r="Y112" s="314" t="str">
        <f t="shared" ca="1" si="51"/>
        <v/>
      </c>
      <c r="Z112" s="315" t="str">
        <f t="shared" ca="1" si="52"/>
        <v/>
      </c>
      <c r="AA112" s="316" t="str">
        <f t="shared" ca="1" si="53"/>
        <v/>
      </c>
      <c r="AC112" s="310" t="e">
        <f t="shared" ca="1" si="54"/>
        <v>#N/A</v>
      </c>
      <c r="AD112" s="323" t="e">
        <f t="shared" ca="1" si="55"/>
        <v>#N/A</v>
      </c>
      <c r="AE112" s="324">
        <f t="shared" ca="1" si="34"/>
        <v>732.62499284704745</v>
      </c>
      <c r="AG112" s="306">
        <f t="shared" ca="1" si="56"/>
        <v>-29.319040453815667</v>
      </c>
      <c r="AH112" s="304">
        <f t="shared" ca="1" si="57"/>
        <v>-19.869239709727967</v>
      </c>
    </row>
    <row r="113" spans="1:34" x14ac:dyDescent="0.2">
      <c r="A113" s="347">
        <f t="shared" ca="1" si="35"/>
        <v>0.01</v>
      </c>
      <c r="B113" s="304">
        <f t="shared" ca="1" si="36"/>
        <v>5.6899999999999764</v>
      </c>
      <c r="D113" s="306">
        <f t="shared" ca="1" si="37"/>
        <v>-5.3708364158201984</v>
      </c>
      <c r="E113" s="307">
        <f t="shared" ca="1" si="38"/>
        <v>-29.067476561547004</v>
      </c>
      <c r="F113" s="304">
        <f t="shared" ca="1" si="39"/>
        <v>29.559500629435281</v>
      </c>
      <c r="G113" s="306">
        <f t="shared" ca="1" si="40"/>
        <v>44.286025415534951</v>
      </c>
      <c r="H113" s="307">
        <f t="shared" ca="1" si="41"/>
        <v>158.69226902551048</v>
      </c>
      <c r="I113" s="304">
        <f t="shared" ca="1" si="42"/>
        <v>164.75584449594012</v>
      </c>
      <c r="J113" s="306">
        <f t="shared" ca="1" si="43"/>
        <v>177.48827823157185</v>
      </c>
      <c r="K113" s="307">
        <f t="shared" ca="1" si="44"/>
        <v>734.2133689111306</v>
      </c>
      <c r="L113" s="304">
        <f t="shared" ca="1" si="29"/>
        <v>755.36174115283325</v>
      </c>
      <c r="M113" s="306">
        <f t="shared" ca="1" si="45"/>
        <v>1.2986515423435254</v>
      </c>
      <c r="N113" s="304">
        <f t="shared" ca="1" si="46"/>
        <v>74.407252434438931</v>
      </c>
      <c r="P113" s="310">
        <f t="shared" ca="1" si="47"/>
        <v>13</v>
      </c>
      <c r="Q113" s="304">
        <f t="shared" ca="1" si="48"/>
        <v>0</v>
      </c>
      <c r="R113" s="306">
        <f t="shared" ca="1" si="49"/>
        <v>0</v>
      </c>
      <c r="S113" s="307">
        <f t="shared" ca="1" si="50"/>
        <v>3.1652999999999984</v>
      </c>
      <c r="T113" s="304">
        <f t="shared" ca="1" si="30"/>
        <v>31.051592999999986</v>
      </c>
      <c r="U113" s="311">
        <f t="shared" ca="1" si="31"/>
        <v>0</v>
      </c>
      <c r="V113" s="306">
        <f t="shared" ca="1" si="32"/>
        <v>1.1382437425125846</v>
      </c>
      <c r="W113" s="304">
        <f t="shared" ca="1" si="33"/>
        <v>63.046370798398264</v>
      </c>
      <c r="Y113" s="314" t="str">
        <f t="shared" ca="1" si="51"/>
        <v>Fin de propulsion</v>
      </c>
      <c r="Z113" s="315" t="str">
        <f t="shared" ca="1" si="52"/>
        <v/>
      </c>
      <c r="AA113" s="316" t="str">
        <f t="shared" ca="1" si="53"/>
        <v/>
      </c>
      <c r="AC113" s="310" t="e">
        <f t="shared" ca="1" si="54"/>
        <v>#N/A</v>
      </c>
      <c r="AD113" s="323" t="e">
        <f t="shared" ca="1" si="55"/>
        <v>#N/A</v>
      </c>
      <c r="AE113" s="324">
        <f t="shared" ca="1" si="34"/>
        <v>734.2133689111306</v>
      </c>
      <c r="AG113" s="306">
        <f t="shared" ca="1" si="56"/>
        <v>-29.441786046658827</v>
      </c>
      <c r="AH113" s="304">
        <f t="shared" ca="1" si="57"/>
        <v>-19.992405741281679</v>
      </c>
    </row>
    <row r="114" spans="1:34" x14ac:dyDescent="0.2">
      <c r="A114" s="347">
        <f t="shared" ca="1" si="35"/>
        <v>0.01</v>
      </c>
      <c r="B114" s="304">
        <f t="shared" ca="1" si="36"/>
        <v>5.6999999999999762</v>
      </c>
      <c r="D114" s="306">
        <f t="shared" ca="1" si="37"/>
        <v>-5.3539102856528533</v>
      </c>
      <c r="E114" s="307">
        <f t="shared" ca="1" si="38"/>
        <v>-28.994927150658988</v>
      </c>
      <c r="F114" s="304">
        <f t="shared" ca="1" si="39"/>
        <v>29.485083615598604</v>
      </c>
      <c r="G114" s="306">
        <f t="shared" ca="1" si="40"/>
        <v>44.232486312678425</v>
      </c>
      <c r="H114" s="307">
        <f t="shared" ca="1" si="41"/>
        <v>158.40231975400388</v>
      </c>
      <c r="I114" s="304">
        <f t="shared" ca="1" si="42"/>
        <v>164.46217725924393</v>
      </c>
      <c r="J114" s="306">
        <f t="shared" ca="1" si="43"/>
        <v>177.93087079021291</v>
      </c>
      <c r="K114" s="307">
        <f t="shared" ca="1" si="44"/>
        <v>735.79884185502817</v>
      </c>
      <c r="L114" s="304">
        <f t="shared" ca="1" si="29"/>
        <v>757.00682325548701</v>
      </c>
      <c r="M114" s="306">
        <f t="shared" ca="1" si="45"/>
        <v>1.2984912071541099</v>
      </c>
      <c r="N114" s="304">
        <f t="shared" ca="1" si="46"/>
        <v>74.39806590477798</v>
      </c>
      <c r="P114" s="310">
        <f t="shared" ca="1" si="47"/>
        <v>13</v>
      </c>
      <c r="Q114" s="304">
        <f t="shared" ca="1" si="48"/>
        <v>0</v>
      </c>
      <c r="R114" s="306">
        <f t="shared" ca="1" si="49"/>
        <v>0</v>
      </c>
      <c r="S114" s="307">
        <f t="shared" ca="1" si="50"/>
        <v>3.1652999999999984</v>
      </c>
      <c r="T114" s="304">
        <f t="shared" ca="1" si="30"/>
        <v>31.051592999999986</v>
      </c>
      <c r="U114" s="311">
        <f t="shared" ca="1" si="31"/>
        <v>0</v>
      </c>
      <c r="V114" s="306">
        <f t="shared" ca="1" si="32"/>
        <v>1.1380630473273079</v>
      </c>
      <c r="W114" s="304">
        <f t="shared" ca="1" si="33"/>
        <v>62.811845578664901</v>
      </c>
      <c r="Y114" s="314" t="str">
        <f t="shared" ca="1" si="51"/>
        <v/>
      </c>
      <c r="Z114" s="315" t="str">
        <f t="shared" ca="1" si="52"/>
        <v/>
      </c>
      <c r="AA114" s="316" t="str">
        <f t="shared" ca="1" si="53"/>
        <v/>
      </c>
      <c r="AC114" s="310" t="e">
        <f t="shared" ca="1" si="54"/>
        <v>#N/A</v>
      </c>
      <c r="AD114" s="323" t="e">
        <f t="shared" ca="1" si="55"/>
        <v>#N/A</v>
      </c>
      <c r="AE114" s="324">
        <f t="shared" ca="1" si="34"/>
        <v>735.79884185502817</v>
      </c>
      <c r="AG114" s="306">
        <f t="shared" ca="1" si="56"/>
        <v>-29.366935064143334</v>
      </c>
      <c r="AH114" s="304">
        <f t="shared" ca="1" si="57"/>
        <v>-19.917976431427761</v>
      </c>
    </row>
    <row r="115" spans="1:34" x14ac:dyDescent="0.2">
      <c r="A115" s="347">
        <f t="shared" ca="1" si="35"/>
        <v>0.01</v>
      </c>
      <c r="B115" s="304">
        <f t="shared" ca="1" si="36"/>
        <v>5.709999999999976</v>
      </c>
      <c r="D115" s="306">
        <f t="shared" ca="1" si="37"/>
        <v>-5.3370588654971725</v>
      </c>
      <c r="E115" s="307">
        <f t="shared" ca="1" si="38"/>
        <v>-28.922705964170611</v>
      </c>
      <c r="F115" s="304">
        <f t="shared" ca="1" si="39"/>
        <v>29.411003342688804</v>
      </c>
      <c r="G115" s="306">
        <f t="shared" ca="1" si="40"/>
        <v>44.179115724023454</v>
      </c>
      <c r="H115" s="307">
        <f t="shared" ca="1" si="41"/>
        <v>158.11309269436217</v>
      </c>
      <c r="I115" s="304">
        <f t="shared" ca="1" si="42"/>
        <v>164.16925518358369</v>
      </c>
      <c r="J115" s="306">
        <f t="shared" ca="1" si="43"/>
        <v>178.37292880039641</v>
      </c>
      <c r="K115" s="307">
        <f t="shared" ca="1" si="44"/>
        <v>737.38141891727003</v>
      </c>
      <c r="L115" s="304">
        <f t="shared" ca="1" si="29"/>
        <v>758.64896934832632</v>
      </c>
      <c r="M115" s="306">
        <f t="shared" ca="1" si="45"/>
        <v>1.2983304936028404</v>
      </c>
      <c r="N115" s="304">
        <f t="shared" ca="1" si="46"/>
        <v>74.388857696579677</v>
      </c>
      <c r="P115" s="310">
        <f t="shared" ca="1" si="47"/>
        <v>13</v>
      </c>
      <c r="Q115" s="304">
        <f t="shared" ca="1" si="48"/>
        <v>0</v>
      </c>
      <c r="R115" s="306">
        <f t="shared" ca="1" si="49"/>
        <v>0</v>
      </c>
      <c r="S115" s="307">
        <f t="shared" ca="1" si="50"/>
        <v>3.1652999999999984</v>
      </c>
      <c r="T115" s="304">
        <f t="shared" ca="1" si="30"/>
        <v>31.051592999999986</v>
      </c>
      <c r="U115" s="311">
        <f t="shared" ca="1" si="31"/>
        <v>0</v>
      </c>
      <c r="V115" s="306">
        <f t="shared" ca="1" si="32"/>
        <v>1.1378827097379185</v>
      </c>
      <c r="W115" s="304">
        <f t="shared" ca="1" si="33"/>
        <v>62.578379883283837</v>
      </c>
      <c r="Y115" s="314" t="str">
        <f t="shared" ca="1" si="51"/>
        <v/>
      </c>
      <c r="Z115" s="315" t="str">
        <f t="shared" ca="1" si="52"/>
        <v/>
      </c>
      <c r="AA115" s="316" t="str">
        <f t="shared" ca="1" si="53"/>
        <v/>
      </c>
      <c r="AC115" s="310" t="e">
        <f t="shared" ca="1" si="54"/>
        <v>#N/A</v>
      </c>
      <c r="AD115" s="323" t="e">
        <f t="shared" ca="1" si="55"/>
        <v>#N/A</v>
      </c>
      <c r="AE115" s="324">
        <f t="shared" ca="1" si="34"/>
        <v>737.38141891727003</v>
      </c>
      <c r="AG115" s="306">
        <f t="shared" ca="1" si="56"/>
        <v>-29.292419581140344</v>
      </c>
      <c r="AH115" s="304">
        <f t="shared" ca="1" si="57"/>
        <v>-19.843883858928042</v>
      </c>
    </row>
    <row r="116" spans="1:34" x14ac:dyDescent="0.2">
      <c r="A116" s="347">
        <f t="shared" ca="1" si="35"/>
        <v>0.01</v>
      </c>
      <c r="B116" s="304">
        <f t="shared" ca="1" si="36"/>
        <v>5.7199999999999758</v>
      </c>
      <c r="D116" s="306">
        <f t="shared" ca="1" si="37"/>
        <v>-5.3202817070115493</v>
      </c>
      <c r="E116" s="307">
        <f t="shared" ca="1" si="38"/>
        <v>-28.850811046460358</v>
      </c>
      <c r="F116" s="304">
        <f t="shared" ca="1" si="39"/>
        <v>29.337257804377707</v>
      </c>
      <c r="G116" s="306">
        <f t="shared" ca="1" si="40"/>
        <v>44.125912906953339</v>
      </c>
      <c r="H116" s="307">
        <f t="shared" ca="1" si="41"/>
        <v>157.82458458389758</v>
      </c>
      <c r="I116" s="304">
        <f t="shared" ca="1" si="42"/>
        <v>163.8770749340855</v>
      </c>
      <c r="J116" s="306">
        <f t="shared" ca="1" si="43"/>
        <v>178.81445394355129</v>
      </c>
      <c r="K116" s="307">
        <f t="shared" ca="1" si="44"/>
        <v>738.96110730366138</v>
      </c>
      <c r="L116" s="304">
        <f t="shared" ca="1" si="29"/>
        <v>760.28818683876955</v>
      </c>
      <c r="M116" s="306">
        <f t="shared" ca="1" si="45"/>
        <v>1.2981694008523288</v>
      </c>
      <c r="N116" s="304">
        <f t="shared" ca="1" si="46"/>
        <v>74.379627761865208</v>
      </c>
      <c r="P116" s="310">
        <f t="shared" ca="1" si="47"/>
        <v>13</v>
      </c>
      <c r="Q116" s="304">
        <f t="shared" ca="1" si="48"/>
        <v>0</v>
      </c>
      <c r="R116" s="306">
        <f t="shared" ca="1" si="49"/>
        <v>0</v>
      </c>
      <c r="S116" s="307">
        <f t="shared" ca="1" si="50"/>
        <v>3.1652999999999984</v>
      </c>
      <c r="T116" s="304">
        <f t="shared" ca="1" si="30"/>
        <v>31.051592999999986</v>
      </c>
      <c r="U116" s="311">
        <f t="shared" ca="1" si="31"/>
        <v>0</v>
      </c>
      <c r="V116" s="306">
        <f t="shared" ca="1" si="32"/>
        <v>1.1377027287660817</v>
      </c>
      <c r="W116" s="304">
        <f t="shared" ca="1" si="33"/>
        <v>62.345967409582144</v>
      </c>
      <c r="Y116" s="314" t="str">
        <f t="shared" ca="1" si="51"/>
        <v/>
      </c>
      <c r="Z116" s="315" t="str">
        <f t="shared" ca="1" si="52"/>
        <v/>
      </c>
      <c r="AA116" s="316" t="str">
        <f t="shared" ca="1" si="53"/>
        <v/>
      </c>
      <c r="AC116" s="310" t="e">
        <f t="shared" ca="1" si="54"/>
        <v>#N/A</v>
      </c>
      <c r="AD116" s="323" t="e">
        <f t="shared" ca="1" si="55"/>
        <v>#N/A</v>
      </c>
      <c r="AE116" s="324">
        <f t="shared" ca="1" si="34"/>
        <v>738.96110730366138</v>
      </c>
      <c r="AG116" s="306">
        <f t="shared" ca="1" si="56"/>
        <v>-29.218237587488542</v>
      </c>
      <c r="AH116" s="304">
        <f t="shared" ca="1" si="57"/>
        <v>-19.770126017528785</v>
      </c>
    </row>
    <row r="117" spans="1:34" x14ac:dyDescent="0.2">
      <c r="A117" s="347">
        <f t="shared" ca="1" si="35"/>
        <v>0.01</v>
      </c>
      <c r="B117" s="304">
        <f t="shared" ca="1" si="36"/>
        <v>5.7299999999999756</v>
      </c>
      <c r="D117" s="306">
        <f t="shared" ca="1" si="37"/>
        <v>-5.3035783652206394</v>
      </c>
      <c r="E117" s="307">
        <f t="shared" ca="1" si="38"/>
        <v>-28.779240456602416</v>
      </c>
      <c r="F117" s="304">
        <f t="shared" ca="1" si="39"/>
        <v>29.263845009413537</v>
      </c>
      <c r="G117" s="306">
        <f t="shared" ca="1" si="40"/>
        <v>44.072877123301133</v>
      </c>
      <c r="H117" s="307">
        <f t="shared" ca="1" si="41"/>
        <v>157.53679217933154</v>
      </c>
      <c r="I117" s="304">
        <f t="shared" ca="1" si="42"/>
        <v>163.58563319582652</v>
      </c>
      <c r="J117" s="306">
        <f t="shared" ca="1" si="43"/>
        <v>179.25544789370255</v>
      </c>
      <c r="K117" s="307">
        <f t="shared" ca="1" si="44"/>
        <v>740.53791418747755</v>
      </c>
      <c r="L117" s="304">
        <f t="shared" ca="1" si="29"/>
        <v>761.92448310099064</v>
      </c>
      <c r="M117" s="306">
        <f t="shared" ca="1" si="45"/>
        <v>1.2980079280621351</v>
      </c>
      <c r="N117" s="304">
        <f t="shared" ca="1" si="46"/>
        <v>74.370376052480907</v>
      </c>
      <c r="P117" s="310">
        <f t="shared" ca="1" si="47"/>
        <v>13</v>
      </c>
      <c r="Q117" s="304">
        <f t="shared" ca="1" si="48"/>
        <v>0</v>
      </c>
      <c r="R117" s="306">
        <f t="shared" ca="1" si="49"/>
        <v>0</v>
      </c>
      <c r="S117" s="307">
        <f t="shared" ca="1" si="50"/>
        <v>3.1652999999999984</v>
      </c>
      <c r="T117" s="304">
        <f t="shared" ca="1" si="30"/>
        <v>31.051592999999986</v>
      </c>
      <c r="U117" s="311">
        <f t="shared" ca="1" si="31"/>
        <v>0</v>
      </c>
      <c r="V117" s="306">
        <f t="shared" ca="1" si="32"/>
        <v>1.1375231034380144</v>
      </c>
      <c r="W117" s="304">
        <f t="shared" ca="1" si="33"/>
        <v>62.114601902178102</v>
      </c>
      <c r="Y117" s="314" t="str">
        <f t="shared" ca="1" si="51"/>
        <v/>
      </c>
      <c r="Z117" s="315" t="str">
        <f t="shared" ca="1" si="52"/>
        <v/>
      </c>
      <c r="AA117" s="316" t="str">
        <f t="shared" ca="1" si="53"/>
        <v/>
      </c>
      <c r="AC117" s="310" t="e">
        <f t="shared" ca="1" si="54"/>
        <v>#N/A</v>
      </c>
      <c r="AD117" s="323" t="e">
        <f t="shared" ca="1" si="55"/>
        <v>#N/A</v>
      </c>
      <c r="AE117" s="324">
        <f t="shared" ca="1" si="34"/>
        <v>740.53791418747755</v>
      </c>
      <c r="AG117" s="306">
        <f t="shared" ca="1" si="56"/>
        <v>-29.144387088086248</v>
      </c>
      <c r="AH117" s="304">
        <f t="shared" ca="1" si="57"/>
        <v>-19.69670091605288</v>
      </c>
    </row>
    <row r="118" spans="1:34" x14ac:dyDescent="0.2">
      <c r="A118" s="347">
        <f t="shared" ca="1" si="35"/>
        <v>0.01</v>
      </c>
      <c r="B118" s="304">
        <f t="shared" ca="1" si="36"/>
        <v>5.7399999999999753</v>
      </c>
      <c r="D118" s="306">
        <f t="shared" ca="1" si="37"/>
        <v>-5.2869483984849444</v>
      </c>
      <c r="E118" s="307">
        <f t="shared" ca="1" si="38"/>
        <v>-28.707992268234008</v>
      </c>
      <c r="F118" s="304">
        <f t="shared" ca="1" si="39"/>
        <v>29.190762981484848</v>
      </c>
      <c r="G118" s="306">
        <f t="shared" ca="1" si="40"/>
        <v>44.020007639316283</v>
      </c>
      <c r="H118" s="307">
        <f t="shared" ca="1" si="41"/>
        <v>157.24971225664919</v>
      </c>
      <c r="I118" s="304">
        <f t="shared" ca="1" si="42"/>
        <v>163.29492667368581</v>
      </c>
      <c r="J118" s="306">
        <f t="shared" ca="1" si="43"/>
        <v>179.69591231751565</v>
      </c>
      <c r="K118" s="307">
        <f t="shared" ca="1" si="44"/>
        <v>742.11184670965747</v>
      </c>
      <c r="L118" s="304">
        <f t="shared" ca="1" si="29"/>
        <v>763.55786547611592</v>
      </c>
      <c r="M118" s="306">
        <f t="shared" ca="1" si="45"/>
        <v>1.2978460743887554</v>
      </c>
      <c r="N118" s="304">
        <f t="shared" ca="1" si="46"/>
        <v>74.361102520097575</v>
      </c>
      <c r="P118" s="310">
        <f t="shared" ca="1" si="47"/>
        <v>13</v>
      </c>
      <c r="Q118" s="304">
        <f t="shared" ca="1" si="48"/>
        <v>0</v>
      </c>
      <c r="R118" s="306">
        <f t="shared" ca="1" si="49"/>
        <v>0</v>
      </c>
      <c r="S118" s="307">
        <f t="shared" ca="1" si="50"/>
        <v>3.1652999999999984</v>
      </c>
      <c r="T118" s="304">
        <f t="shared" ca="1" si="30"/>
        <v>31.051592999999986</v>
      </c>
      <c r="U118" s="311">
        <f t="shared" ca="1" si="31"/>
        <v>0</v>
      </c>
      <c r="V118" s="306">
        <f t="shared" ca="1" si="32"/>
        <v>1.1373438327844581</v>
      </c>
      <c r="W118" s="304">
        <f t="shared" ca="1" si="33"/>
        <v>61.884277152555121</v>
      </c>
      <c r="Y118" s="314" t="str">
        <f t="shared" ca="1" si="51"/>
        <v/>
      </c>
      <c r="Z118" s="315" t="str">
        <f t="shared" ca="1" si="52"/>
        <v/>
      </c>
      <c r="AA118" s="316" t="str">
        <f t="shared" ca="1" si="53"/>
        <v/>
      </c>
      <c r="AC118" s="310" t="e">
        <f t="shared" ca="1" si="54"/>
        <v>#N/A</v>
      </c>
      <c r="AD118" s="323" t="e">
        <f t="shared" ca="1" si="55"/>
        <v>#N/A</v>
      </c>
      <c r="AE118" s="324">
        <f t="shared" ca="1" si="34"/>
        <v>742.11184670965747</v>
      </c>
      <c r="AG118" s="306">
        <f t="shared" ca="1" si="56"/>
        <v>-29.0708661027552</v>
      </c>
      <c r="AH118" s="304">
        <f t="shared" ca="1" si="57"/>
        <v>-19.623606578263715</v>
      </c>
    </row>
    <row r="119" spans="1:34" x14ac:dyDescent="0.2">
      <c r="A119" s="347">
        <f t="shared" ca="1" si="35"/>
        <v>0.01</v>
      </c>
      <c r="B119" s="304">
        <f t="shared" ca="1" si="36"/>
        <v>5.7499999999999751</v>
      </c>
      <c r="D119" s="306">
        <f t="shared" ca="1" si="37"/>
        <v>-5.2703913684707588</v>
      </c>
      <c r="E119" s="307">
        <f t="shared" ca="1" si="38"/>
        <v>-28.637064569424204</v>
      </c>
      <c r="F119" s="304">
        <f t="shared" ca="1" si="39"/>
        <v>29.118009759085908</v>
      </c>
      <c r="G119" s="306">
        <f t="shared" ca="1" si="40"/>
        <v>43.967303725631574</v>
      </c>
      <c r="H119" s="307">
        <f t="shared" ca="1" si="41"/>
        <v>156.96334161095496</v>
      </c>
      <c r="I119" s="304">
        <f t="shared" ca="1" si="42"/>
        <v>163.0049520921965</v>
      </c>
      <c r="J119" s="306">
        <f t="shared" ca="1" si="43"/>
        <v>180.13584887434038</v>
      </c>
      <c r="K119" s="307">
        <f t="shared" ca="1" si="44"/>
        <v>743.68291197899543</v>
      </c>
      <c r="L119" s="304">
        <f t="shared" ca="1" si="29"/>
        <v>765.18834127241996</v>
      </c>
      <c r="M119" s="306">
        <f t="shared" ca="1" si="45"/>
        <v>1.2976838389856105</v>
      </c>
      <c r="N119" s="304">
        <f t="shared" ca="1" si="46"/>
        <v>74.351807116209756</v>
      </c>
      <c r="P119" s="310">
        <f t="shared" ca="1" si="47"/>
        <v>13</v>
      </c>
      <c r="Q119" s="304">
        <f t="shared" ca="1" si="48"/>
        <v>0</v>
      </c>
      <c r="R119" s="306">
        <f t="shared" ca="1" si="49"/>
        <v>0</v>
      </c>
      <c r="S119" s="307">
        <f t="shared" ca="1" si="50"/>
        <v>3.1652999999999984</v>
      </c>
      <c r="T119" s="304">
        <f t="shared" ca="1" si="30"/>
        <v>31.051592999999986</v>
      </c>
      <c r="U119" s="311">
        <f t="shared" ca="1" si="31"/>
        <v>0</v>
      </c>
      <c r="V119" s="306">
        <f t="shared" ca="1" si="32"/>
        <v>1.1371649158406505</v>
      </c>
      <c r="W119" s="304">
        <f t="shared" ca="1" si="33"/>
        <v>61.654986998640076</v>
      </c>
      <c r="Y119" s="314" t="str">
        <f t="shared" ca="1" si="51"/>
        <v/>
      </c>
      <c r="Z119" s="315" t="str">
        <f t="shared" ca="1" si="52"/>
        <v/>
      </c>
      <c r="AA119" s="316" t="str">
        <f t="shared" ca="1" si="53"/>
        <v/>
      </c>
      <c r="AC119" s="310" t="e">
        <f t="shared" ca="1" si="54"/>
        <v>#N/A</v>
      </c>
      <c r="AD119" s="323" t="e">
        <f t="shared" ca="1" si="55"/>
        <v>#N/A</v>
      </c>
      <c r="AE119" s="324">
        <f t="shared" ca="1" si="34"/>
        <v>743.68291197899543</v>
      </c>
      <c r="AG119" s="306">
        <f t="shared" ca="1" si="56"/>
        <v>-28.997672666105913</v>
      </c>
      <c r="AH119" s="304">
        <f t="shared" ca="1" si="57"/>
        <v>-19.550841042730596</v>
      </c>
    </row>
    <row r="120" spans="1:34" x14ac:dyDescent="0.2">
      <c r="A120" s="347">
        <f t="shared" ca="1" si="35"/>
        <v>0.01</v>
      </c>
      <c r="B120" s="304">
        <f t="shared" ca="1" si="36"/>
        <v>5.7599999999999749</v>
      </c>
      <c r="D120" s="306">
        <f t="shared" ca="1" si="37"/>
        <v>-5.2539068401204236</v>
      </c>
      <c r="E120" s="307">
        <f t="shared" ca="1" si="38"/>
        <v>-28.566455462544035</v>
      </c>
      <c r="F120" s="304">
        <f t="shared" ca="1" si="39"/>
        <v>29.045583395383471</v>
      </c>
      <c r="G120" s="306">
        <f t="shared" ca="1" si="40"/>
        <v>43.914764657230371</v>
      </c>
      <c r="H120" s="307">
        <f t="shared" ca="1" si="41"/>
        <v>156.67767705632951</v>
      </c>
      <c r="I120" s="304">
        <f t="shared" ca="1" si="42"/>
        <v>162.71570619539901</v>
      </c>
      <c r="J120" s="306">
        <f t="shared" ca="1" si="43"/>
        <v>180.57525921625469</v>
      </c>
      <c r="K120" s="307">
        <f t="shared" ca="1" si="44"/>
        <v>745.25111707233191</v>
      </c>
      <c r="L120" s="304">
        <f t="shared" ca="1" si="29"/>
        <v>766.81591776551966</v>
      </c>
      <c r="M120" s="306">
        <f t="shared" ca="1" si="45"/>
        <v>1.2975212210030327</v>
      </c>
      <c r="N120" s="304">
        <f t="shared" ca="1" si="46"/>
        <v>74.342489792135126</v>
      </c>
      <c r="P120" s="310">
        <f t="shared" ca="1" si="47"/>
        <v>13</v>
      </c>
      <c r="Q120" s="304">
        <f t="shared" ca="1" si="48"/>
        <v>0</v>
      </c>
      <c r="R120" s="306">
        <f t="shared" ca="1" si="49"/>
        <v>0</v>
      </c>
      <c r="S120" s="307">
        <f t="shared" ca="1" si="50"/>
        <v>3.1652999999999984</v>
      </c>
      <c r="T120" s="304">
        <f t="shared" ca="1" si="30"/>
        <v>31.051592999999986</v>
      </c>
      <c r="U120" s="311">
        <f t="shared" ca="1" si="31"/>
        <v>0</v>
      </c>
      <c r="V120" s="306">
        <f t="shared" ca="1" si="32"/>
        <v>1.1369863516462999</v>
      </c>
      <c r="W120" s="304">
        <f t="shared" ca="1" si="33"/>
        <v>61.426725324385949</v>
      </c>
      <c r="Y120" s="314" t="str">
        <f t="shared" ca="1" si="51"/>
        <v/>
      </c>
      <c r="Z120" s="315" t="str">
        <f t="shared" ca="1" si="52"/>
        <v/>
      </c>
      <c r="AA120" s="316" t="str">
        <f t="shared" ca="1" si="53"/>
        <v/>
      </c>
      <c r="AC120" s="310" t="e">
        <f t="shared" ca="1" si="54"/>
        <v>#N/A</v>
      </c>
      <c r="AD120" s="323" t="e">
        <f t="shared" ca="1" si="55"/>
        <v>#N/A</v>
      </c>
      <c r="AE120" s="324">
        <f t="shared" ca="1" si="34"/>
        <v>745.25111707233191</v>
      </c>
      <c r="AG120" s="306">
        <f t="shared" ca="1" si="56"/>
        <v>-28.92480482740433</v>
      </c>
      <c r="AH120" s="304">
        <f t="shared" ca="1" si="57"/>
        <v>-19.478402362695512</v>
      </c>
    </row>
    <row r="121" spans="1:34" x14ac:dyDescent="0.2">
      <c r="A121" s="347">
        <f t="shared" ca="1" si="35"/>
        <v>0.01</v>
      </c>
      <c r="B121" s="304">
        <f t="shared" ca="1" si="36"/>
        <v>5.7699999999999747</v>
      </c>
      <c r="D121" s="306">
        <f t="shared" ca="1" si="37"/>
        <v>-5.2374943816228887</v>
      </c>
      <c r="E121" s="307">
        <f t="shared" ca="1" si="38"/>
        <v>-28.49616306413801</v>
      </c>
      <c r="F121" s="304">
        <f t="shared" ca="1" si="39"/>
        <v>28.97348195808496</v>
      </c>
      <c r="G121" s="306">
        <f t="shared" ca="1" si="40"/>
        <v>43.862389713414146</v>
      </c>
      <c r="H121" s="307">
        <f t="shared" ca="1" si="41"/>
        <v>156.39271542568812</v>
      </c>
      <c r="I121" s="304">
        <f t="shared" ca="1" si="42"/>
        <v>162.42718574669601</v>
      </c>
      <c r="J121" s="306">
        <f t="shared" ca="1" si="43"/>
        <v>181.01414498810792</v>
      </c>
      <c r="K121" s="307">
        <f t="shared" ca="1" si="44"/>
        <v>746.816469034742</v>
      </c>
      <c r="L121" s="304">
        <f t="shared" ca="1" si="29"/>
        <v>768.44060219856647</v>
      </c>
      <c r="M121" s="306">
        <f t="shared" ca="1" si="45"/>
        <v>1.2973582195882554</v>
      </c>
      <c r="N121" s="304">
        <f t="shared" ca="1" si="46"/>
        <v>74.333150499013726</v>
      </c>
      <c r="P121" s="310">
        <f t="shared" ca="1" si="47"/>
        <v>13</v>
      </c>
      <c r="Q121" s="304">
        <f t="shared" ca="1" si="48"/>
        <v>0</v>
      </c>
      <c r="R121" s="306">
        <f t="shared" ca="1" si="49"/>
        <v>0</v>
      </c>
      <c r="S121" s="307">
        <f t="shared" ca="1" si="50"/>
        <v>3.1652999999999984</v>
      </c>
      <c r="T121" s="304">
        <f t="shared" ca="1" si="30"/>
        <v>31.051592999999986</v>
      </c>
      <c r="U121" s="311">
        <f t="shared" ca="1" si="31"/>
        <v>0</v>
      </c>
      <c r="V121" s="306">
        <f t="shared" ca="1" si="32"/>
        <v>1.1368081392455562</v>
      </c>
      <c r="W121" s="304">
        <f t="shared" ca="1" si="33"/>
        <v>61.199486059358996</v>
      </c>
      <c r="Y121" s="314" t="str">
        <f t="shared" ca="1" si="51"/>
        <v/>
      </c>
      <c r="Z121" s="315" t="str">
        <f t="shared" ca="1" si="52"/>
        <v/>
      </c>
      <c r="AA121" s="316" t="str">
        <f t="shared" ca="1" si="53"/>
        <v/>
      </c>
      <c r="AC121" s="310" t="e">
        <f t="shared" ca="1" si="54"/>
        <v>#N/A</v>
      </c>
      <c r="AD121" s="323" t="e">
        <f t="shared" ca="1" si="55"/>
        <v>#N/A</v>
      </c>
      <c r="AE121" s="324">
        <f t="shared" ca="1" si="34"/>
        <v>746.816469034742</v>
      </c>
      <c r="AG121" s="306">
        <f t="shared" ca="1" si="56"/>
        <v>-28.852260650439931</v>
      </c>
      <c r="AH121" s="304">
        <f t="shared" ca="1" si="57"/>
        <v>-19.406288605941295</v>
      </c>
    </row>
    <row r="122" spans="1:34" x14ac:dyDescent="0.2">
      <c r="A122" s="347">
        <f t="shared" ca="1" si="35"/>
        <v>0.01</v>
      </c>
      <c r="B122" s="304">
        <f t="shared" ca="1" si="36"/>
        <v>5.7799999999999745</v>
      </c>
      <c r="D122" s="306">
        <f t="shared" ca="1" si="37"/>
        <v>-5.2211535643845792</v>
      </c>
      <c r="E122" s="307">
        <f t="shared" ca="1" si="38"/>
        <v>-28.426185504796948</v>
      </c>
      <c r="F122" s="304">
        <f t="shared" ca="1" si="39"/>
        <v>28.901703529307991</v>
      </c>
      <c r="G122" s="306">
        <f t="shared" ca="1" si="40"/>
        <v>43.810178177770297</v>
      </c>
      <c r="H122" s="307">
        <f t="shared" ca="1" si="41"/>
        <v>156.10845357064017</v>
      </c>
      <c r="I122" s="304">
        <f t="shared" ca="1" si="42"/>
        <v>162.13938752870845</v>
      </c>
      <c r="J122" s="306">
        <f t="shared" ca="1" si="43"/>
        <v>181.45250782756384</v>
      </c>
      <c r="K122" s="307">
        <f t="shared" ca="1" si="44"/>
        <v>748.37897487972361</v>
      </c>
      <c r="L122" s="304">
        <f t="shared" ca="1" si="29"/>
        <v>770.06240178243877</v>
      </c>
      <c r="M122" s="306">
        <f t="shared" ca="1" si="45"/>
        <v>1.2971948338854</v>
      </c>
      <c r="N122" s="304">
        <f t="shared" ca="1" si="46"/>
        <v>74.323789187807336</v>
      </c>
      <c r="P122" s="310">
        <f t="shared" ca="1" si="47"/>
        <v>13</v>
      </c>
      <c r="Q122" s="304">
        <f t="shared" ca="1" si="48"/>
        <v>0</v>
      </c>
      <c r="R122" s="306">
        <f t="shared" ca="1" si="49"/>
        <v>0</v>
      </c>
      <c r="S122" s="307">
        <f t="shared" ca="1" si="50"/>
        <v>3.1652999999999984</v>
      </c>
      <c r="T122" s="304">
        <f t="shared" ca="1" si="30"/>
        <v>31.051592999999986</v>
      </c>
      <c r="U122" s="311">
        <f t="shared" ca="1" si="31"/>
        <v>0</v>
      </c>
      <c r="V122" s="306">
        <f t="shared" ca="1" si="32"/>
        <v>1.136630277686985</v>
      </c>
      <c r="W122" s="304">
        <f t="shared" ca="1" si="33"/>
        <v>60.973263178330193</v>
      </c>
      <c r="Y122" s="314" t="str">
        <f t="shared" ca="1" si="51"/>
        <v/>
      </c>
      <c r="Z122" s="315" t="str">
        <f t="shared" ca="1" si="52"/>
        <v/>
      </c>
      <c r="AA122" s="316" t="str">
        <f t="shared" ca="1" si="53"/>
        <v/>
      </c>
      <c r="AC122" s="310" t="e">
        <f t="shared" ca="1" si="54"/>
        <v>#N/A</v>
      </c>
      <c r="AD122" s="323" t="e">
        <f t="shared" ca="1" si="55"/>
        <v>#N/A</v>
      </c>
      <c r="AE122" s="324">
        <f t="shared" ca="1" si="34"/>
        <v>748.37897487972361</v>
      </c>
      <c r="AG122" s="306">
        <f t="shared" ca="1" si="56"/>
        <v>-28.780038213395173</v>
      </c>
      <c r="AH122" s="304">
        <f t="shared" ca="1" si="57"/>
        <v>-19.334497854661176</v>
      </c>
    </row>
    <row r="123" spans="1:34" x14ac:dyDescent="0.2">
      <c r="A123" s="347">
        <f t="shared" ca="1" si="35"/>
        <v>0.01</v>
      </c>
      <c r="B123" s="304">
        <f t="shared" ca="1" si="36"/>
        <v>5.7899999999999743</v>
      </c>
      <c r="D123" s="306">
        <f t="shared" ca="1" si="37"/>
        <v>-5.2048839630005785</v>
      </c>
      <c r="E123" s="307">
        <f t="shared" ca="1" si="38"/>
        <v>-28.356520929032172</v>
      </c>
      <c r="F123" s="304">
        <f t="shared" ca="1" si="39"/>
        <v>28.830246205451321</v>
      </c>
      <c r="G123" s="306">
        <f t="shared" ca="1" si="40"/>
        <v>43.758129338140293</v>
      </c>
      <c r="H123" s="307">
        <f t="shared" ca="1" si="41"/>
        <v>155.82488836134985</v>
      </c>
      <c r="I123" s="304">
        <f t="shared" ca="1" si="42"/>
        <v>161.85230834313288</v>
      </c>
      <c r="J123" s="306">
        <f t="shared" ca="1" si="43"/>
        <v>181.89034936514338</v>
      </c>
      <c r="K123" s="307">
        <f t="shared" ca="1" si="44"/>
        <v>749.93864158938356</v>
      </c>
      <c r="L123" s="304">
        <f t="shared" ca="1" si="29"/>
        <v>771.6813236959307</v>
      </c>
      <c r="M123" s="306">
        <f t="shared" ca="1" si="45"/>
        <v>1.2970310630354644</v>
      </c>
      <c r="N123" s="304">
        <f t="shared" ca="1" si="46"/>
        <v>74.314405809298748</v>
      </c>
      <c r="P123" s="310">
        <f t="shared" ca="1" si="47"/>
        <v>13</v>
      </c>
      <c r="Q123" s="304">
        <f t="shared" ca="1" si="48"/>
        <v>0</v>
      </c>
      <c r="R123" s="306">
        <f t="shared" ca="1" si="49"/>
        <v>0</v>
      </c>
      <c r="S123" s="307">
        <f t="shared" ca="1" si="50"/>
        <v>3.1652999999999984</v>
      </c>
      <c r="T123" s="304">
        <f t="shared" ca="1" si="30"/>
        <v>31.051592999999986</v>
      </c>
      <c r="U123" s="311">
        <f t="shared" ca="1" si="31"/>
        <v>0</v>
      </c>
      <c r="V123" s="306">
        <f t="shared" ca="1" si="32"/>
        <v>1.1364527660235408</v>
      </c>
      <c r="W123" s="304">
        <f t="shared" ca="1" si="33"/>
        <v>60.748050700870955</v>
      </c>
      <c r="Y123" s="314" t="str">
        <f t="shared" ca="1" si="51"/>
        <v/>
      </c>
      <c r="Z123" s="315" t="str">
        <f t="shared" ca="1" si="52"/>
        <v/>
      </c>
      <c r="AA123" s="316" t="str">
        <f t="shared" ca="1" si="53"/>
        <v/>
      </c>
      <c r="AC123" s="310" t="e">
        <f t="shared" ca="1" si="54"/>
        <v>#N/A</v>
      </c>
      <c r="AD123" s="323" t="e">
        <f t="shared" ca="1" si="55"/>
        <v>#N/A</v>
      </c>
      <c r="AE123" s="324">
        <f t="shared" ca="1" si="34"/>
        <v>749.93864158938356</v>
      </c>
      <c r="AG123" s="306">
        <f t="shared" ca="1" si="56"/>
        <v>-28.708135608716383</v>
      </c>
      <c r="AH123" s="304">
        <f t="shared" ca="1" si="57"/>
        <v>-19.263028205329739</v>
      </c>
    </row>
    <row r="124" spans="1:34" x14ac:dyDescent="0.2">
      <c r="A124" s="347">
        <f t="shared" ca="1" si="35"/>
        <v>0.01</v>
      </c>
      <c r="B124" s="304">
        <f t="shared" ca="1" si="36"/>
        <v>5.7999999999999741</v>
      </c>
      <c r="D124" s="306">
        <f t="shared" ca="1" si="37"/>
        <v>-5.1886851552261053</v>
      </c>
      <c r="E124" s="307">
        <f t="shared" ca="1" si="38"/>
        <v>-28.287167495151039</v>
      </c>
      <c r="F124" s="304">
        <f t="shared" ca="1" si="39"/>
        <v>28.759108097067148</v>
      </c>
      <c r="G124" s="306">
        <f t="shared" ca="1" si="40"/>
        <v>43.706242486588032</v>
      </c>
      <c r="H124" s="307">
        <f t="shared" ca="1" si="41"/>
        <v>155.54201668639834</v>
      </c>
      <c r="I124" s="304">
        <f t="shared" ca="1" si="42"/>
        <v>161.56594501060007</v>
      </c>
      <c r="J124" s="306">
        <f t="shared" ca="1" si="43"/>
        <v>182.32767122426702</v>
      </c>
      <c r="K124" s="307">
        <f t="shared" ca="1" si="44"/>
        <v>751.49547611462231</v>
      </c>
      <c r="L124" s="304">
        <f t="shared" ca="1" si="29"/>
        <v>773.29737508594144</v>
      </c>
      <c r="M124" s="306">
        <f t="shared" ca="1" si="45"/>
        <v>1.2968669061763107</v>
      </c>
      <c r="N124" s="304">
        <f t="shared" ca="1" si="46"/>
        <v>74.305000314091117</v>
      </c>
      <c r="P124" s="310">
        <f t="shared" ca="1" si="47"/>
        <v>13</v>
      </c>
      <c r="Q124" s="304">
        <f t="shared" ca="1" si="48"/>
        <v>0</v>
      </c>
      <c r="R124" s="306">
        <f t="shared" ca="1" si="49"/>
        <v>0</v>
      </c>
      <c r="S124" s="307">
        <f t="shared" ca="1" si="50"/>
        <v>3.1652999999999984</v>
      </c>
      <c r="T124" s="304">
        <f t="shared" ca="1" si="30"/>
        <v>31.051592999999986</v>
      </c>
      <c r="U124" s="311">
        <f t="shared" ca="1" si="31"/>
        <v>0</v>
      </c>
      <c r="V124" s="306">
        <f t="shared" ca="1" si="32"/>
        <v>1.1362756033125401</v>
      </c>
      <c r="W124" s="304">
        <f t="shared" ca="1" si="33"/>
        <v>60.523842690953089</v>
      </c>
      <c r="Y124" s="314" t="str">
        <f t="shared" ca="1" si="51"/>
        <v/>
      </c>
      <c r="Z124" s="315" t="str">
        <f t="shared" ca="1" si="52"/>
        <v/>
      </c>
      <c r="AA124" s="316" t="str">
        <f t="shared" ca="1" si="53"/>
        <v/>
      </c>
      <c r="AC124" s="310" t="e">
        <f t="shared" ca="1" si="54"/>
        <v>#N/A</v>
      </c>
      <c r="AD124" s="323" t="e">
        <f t="shared" ca="1" si="55"/>
        <v>#N/A</v>
      </c>
      <c r="AE124" s="324">
        <f t="shared" ca="1" si="34"/>
        <v>751.49547611462231</v>
      </c>
      <c r="AG124" s="306">
        <f t="shared" ca="1" si="56"/>
        <v>-28.636550942985906</v>
      </c>
      <c r="AH124" s="304">
        <f t="shared" ca="1" si="57"/>
        <v>-19.191877768575171</v>
      </c>
    </row>
    <row r="125" spans="1:34" x14ac:dyDescent="0.2">
      <c r="A125" s="347">
        <f t="shared" ca="1" si="35"/>
        <v>0.01</v>
      </c>
      <c r="B125" s="304">
        <f t="shared" ca="1" si="36"/>
        <v>5.8099999999999739</v>
      </c>
      <c r="D125" s="306">
        <f t="shared" ca="1" si="37"/>
        <v>-5.1725567219482897</v>
      </c>
      <c r="E125" s="307">
        <f t="shared" ca="1" si="38"/>
        <v>-28.2181233751337</v>
      </c>
      <c r="F125" s="304">
        <f t="shared" ca="1" si="39"/>
        <v>28.688287328734692</v>
      </c>
      <c r="G125" s="306">
        <f t="shared" ca="1" si="40"/>
        <v>43.654516919368547</v>
      </c>
      <c r="H125" s="307">
        <f t="shared" ca="1" si="41"/>
        <v>155.259835452647</v>
      </c>
      <c r="I125" s="304">
        <f t="shared" ca="1" si="42"/>
        <v>161.2802943705351</v>
      </c>
      <c r="J125" s="306">
        <f t="shared" ca="1" si="43"/>
        <v>182.76447502129682</v>
      </c>
      <c r="K125" s="307">
        <f t="shared" ca="1" si="44"/>
        <v>753.04948537531754</v>
      </c>
      <c r="L125" s="304">
        <f t="shared" ca="1" si="29"/>
        <v>774.91056306766188</v>
      </c>
      <c r="M125" s="306">
        <f t="shared" ca="1" si="45"/>
        <v>1.2967023624426528</v>
      </c>
      <c r="N125" s="304">
        <f t="shared" ca="1" si="46"/>
        <v>74.295572652607191</v>
      </c>
      <c r="P125" s="310">
        <f t="shared" ca="1" si="47"/>
        <v>13</v>
      </c>
      <c r="Q125" s="304">
        <f t="shared" ca="1" si="48"/>
        <v>0</v>
      </c>
      <c r="R125" s="306">
        <f t="shared" ca="1" si="49"/>
        <v>0</v>
      </c>
      <c r="S125" s="307">
        <f t="shared" ca="1" si="50"/>
        <v>3.1652999999999984</v>
      </c>
      <c r="T125" s="304">
        <f t="shared" ca="1" si="30"/>
        <v>31.051592999999986</v>
      </c>
      <c r="U125" s="311">
        <f t="shared" ca="1" si="31"/>
        <v>0</v>
      </c>
      <c r="V125" s="306">
        <f t="shared" ca="1" si="32"/>
        <v>1.1360987886156355</v>
      </c>
      <c r="W125" s="304">
        <f t="shared" ca="1" si="33"/>
        <v>60.300633256552928</v>
      </c>
      <c r="Y125" s="314" t="str">
        <f t="shared" ca="1" si="51"/>
        <v/>
      </c>
      <c r="Z125" s="315" t="str">
        <f t="shared" ca="1" si="52"/>
        <v/>
      </c>
      <c r="AA125" s="316" t="str">
        <f t="shared" ca="1" si="53"/>
        <v/>
      </c>
      <c r="AC125" s="310" t="e">
        <f t="shared" ca="1" si="54"/>
        <v>#N/A</v>
      </c>
      <c r="AD125" s="323" t="e">
        <f t="shared" ca="1" si="55"/>
        <v>#N/A</v>
      </c>
      <c r="AE125" s="324">
        <f t="shared" ca="1" si="34"/>
        <v>753.04948537531754</v>
      </c>
      <c r="AG125" s="306">
        <f t="shared" ca="1" si="56"/>
        <v>-28.565282336795669</v>
      </c>
      <c r="AH125" s="304">
        <f t="shared" ca="1" si="57"/>
        <v>-19.121044669052893</v>
      </c>
    </row>
    <row r="126" spans="1:34" x14ac:dyDescent="0.2">
      <c r="A126" s="347">
        <f t="shared" ca="1" si="35"/>
        <v>0.01</v>
      </c>
      <c r="B126" s="304">
        <f t="shared" ca="1" si="36"/>
        <v>5.8199999999999736</v>
      </c>
      <c r="D126" s="306">
        <f t="shared" ca="1" si="37"/>
        <v>-5.156498247158253</v>
      </c>
      <c r="E126" s="307">
        <f t="shared" ca="1" si="38"/>
        <v>-28.149386754511212</v>
      </c>
      <c r="F126" s="304">
        <f t="shared" ca="1" si="39"/>
        <v>28.617782038935118</v>
      </c>
      <c r="G126" s="306">
        <f t="shared" ca="1" si="40"/>
        <v>43.602951936896964</v>
      </c>
      <c r="H126" s="307">
        <f t="shared" ca="1" si="41"/>
        <v>154.97834158510187</v>
      </c>
      <c r="I126" s="304">
        <f t="shared" ca="1" si="42"/>
        <v>160.99535328101823</v>
      </c>
      <c r="J126" s="306">
        <f t="shared" ca="1" si="43"/>
        <v>183.20076236557816</v>
      </c>
      <c r="K126" s="307">
        <f t="shared" ca="1" si="44"/>
        <v>754.60067626050625</v>
      </c>
      <c r="L126" s="304">
        <f t="shared" ca="1" si="29"/>
        <v>776.52089472476041</v>
      </c>
      <c r="M126" s="306">
        <f t="shared" ca="1" si="45"/>
        <v>1.296537430966044</v>
      </c>
      <c r="N126" s="304">
        <f t="shared" ca="1" si="46"/>
        <v>74.286122775088657</v>
      </c>
      <c r="P126" s="310">
        <f t="shared" ca="1" si="47"/>
        <v>13</v>
      </c>
      <c r="Q126" s="304">
        <f t="shared" ca="1" si="48"/>
        <v>0</v>
      </c>
      <c r="R126" s="306">
        <f t="shared" ca="1" si="49"/>
        <v>0</v>
      </c>
      <c r="S126" s="307">
        <f t="shared" ca="1" si="50"/>
        <v>3.1652999999999984</v>
      </c>
      <c r="T126" s="304">
        <f t="shared" ca="1" si="30"/>
        <v>31.051592999999986</v>
      </c>
      <c r="U126" s="311">
        <f t="shared" ca="1" si="31"/>
        <v>0</v>
      </c>
      <c r="V126" s="306">
        <f t="shared" ca="1" si="32"/>
        <v>1.1359223209987894</v>
      </c>
      <c r="W126" s="304">
        <f t="shared" ca="1" si="33"/>
        <v>60.078416549259479</v>
      </c>
      <c r="Y126" s="314" t="str">
        <f t="shared" ca="1" si="51"/>
        <v/>
      </c>
      <c r="Z126" s="315" t="str">
        <f t="shared" ca="1" si="52"/>
        <v/>
      </c>
      <c r="AA126" s="316" t="str">
        <f t="shared" ca="1" si="53"/>
        <v/>
      </c>
      <c r="AC126" s="310" t="e">
        <f t="shared" ca="1" si="54"/>
        <v>#N/A</v>
      </c>
      <c r="AD126" s="323" t="e">
        <f t="shared" ca="1" si="55"/>
        <v>#N/A</v>
      </c>
      <c r="AE126" s="324">
        <f t="shared" ca="1" si="34"/>
        <v>754.60067626050625</v>
      </c>
      <c r="AG126" s="306">
        <f t="shared" ca="1" si="56"/>
        <v>-28.494327924622013</v>
      </c>
      <c r="AH126" s="304">
        <f t="shared" ca="1" si="57"/>
        <v>-19.050527045320493</v>
      </c>
    </row>
    <row r="127" spans="1:34" x14ac:dyDescent="0.2">
      <c r="A127" s="347">
        <f t="shared" ca="1" si="35"/>
        <v>0.01</v>
      </c>
      <c r="B127" s="304">
        <f t="shared" ca="1" si="36"/>
        <v>5.8299999999999734</v>
      </c>
      <c r="D127" s="306">
        <f t="shared" ca="1" si="37"/>
        <v>-5.1405093179234633</v>
      </c>
      <c r="E127" s="307">
        <f t="shared" ca="1" si="38"/>
        <v>-28.080955832244904</v>
      </c>
      <c r="F127" s="304">
        <f t="shared" ca="1" si="39"/>
        <v>28.547590379927815</v>
      </c>
      <c r="G127" s="306">
        <f t="shared" ca="1" si="40"/>
        <v>43.55154684371773</v>
      </c>
      <c r="H127" s="307">
        <f t="shared" ca="1" si="41"/>
        <v>154.69753202677941</v>
      </c>
      <c r="I127" s="304">
        <f t="shared" ca="1" si="42"/>
        <v>160.71111861864748</v>
      </c>
      <c r="J127" s="306">
        <f t="shared" ca="1" si="43"/>
        <v>183.63653485948123</v>
      </c>
      <c r="K127" s="307">
        <f t="shared" ca="1" si="44"/>
        <v>756.14905562856563</v>
      </c>
      <c r="L127" s="304">
        <f t="shared" ca="1" si="29"/>
        <v>778.1283771095674</v>
      </c>
      <c r="M127" s="306">
        <f t="shared" ca="1" si="45"/>
        <v>1.2963721108748654</v>
      </c>
      <c r="N127" s="304">
        <f t="shared" ca="1" si="46"/>
        <v>74.276650631595402</v>
      </c>
      <c r="P127" s="310">
        <f t="shared" ca="1" si="47"/>
        <v>13</v>
      </c>
      <c r="Q127" s="304">
        <f t="shared" ca="1" si="48"/>
        <v>0</v>
      </c>
      <c r="R127" s="306">
        <f t="shared" ca="1" si="49"/>
        <v>0</v>
      </c>
      <c r="S127" s="307">
        <f t="shared" ca="1" si="50"/>
        <v>3.1652999999999984</v>
      </c>
      <c r="T127" s="304">
        <f t="shared" ca="1" si="30"/>
        <v>31.051592999999986</v>
      </c>
      <c r="U127" s="311">
        <f t="shared" ca="1" si="31"/>
        <v>0</v>
      </c>
      <c r="V127" s="306">
        <f t="shared" ca="1" si="32"/>
        <v>1.1357461995322486</v>
      </c>
      <c r="W127" s="304">
        <f t="shared" ca="1" si="33"/>
        <v>59.857186763886837</v>
      </c>
      <c r="Y127" s="314" t="str">
        <f t="shared" ca="1" si="51"/>
        <v/>
      </c>
      <c r="Z127" s="315" t="str">
        <f t="shared" ca="1" si="52"/>
        <v/>
      </c>
      <c r="AA127" s="316" t="str">
        <f t="shared" ca="1" si="53"/>
        <v/>
      </c>
      <c r="AC127" s="310" t="e">
        <f t="shared" ca="1" si="54"/>
        <v>#N/A</v>
      </c>
      <c r="AD127" s="323" t="e">
        <f t="shared" ca="1" si="55"/>
        <v>#N/A</v>
      </c>
      <c r="AE127" s="324">
        <f t="shared" ca="1" si="34"/>
        <v>756.14905562856563</v>
      </c>
      <c r="AG127" s="306">
        <f t="shared" ca="1" si="56"/>
        <v>-28.423685854701802</v>
      </c>
      <c r="AH127" s="304">
        <f t="shared" ca="1" si="57"/>
        <v>-18.980323049713931</v>
      </c>
    </row>
    <row r="128" spans="1:34" x14ac:dyDescent="0.2">
      <c r="A128" s="347">
        <f t="shared" ca="1" si="35"/>
        <v>0.01</v>
      </c>
      <c r="B128" s="304">
        <f t="shared" ca="1" si="36"/>
        <v>5.8399999999999732</v>
      </c>
      <c r="D128" s="306">
        <f t="shared" ca="1" si="37"/>
        <v>-5.124589524360383</v>
      </c>
      <c r="E128" s="307">
        <f t="shared" ca="1" si="38"/>
        <v>-28.012828820606941</v>
      </c>
      <c r="F128" s="304">
        <f t="shared" ca="1" si="39"/>
        <v>28.477710517627834</v>
      </c>
      <c r="G128" s="306">
        <f t="shared" ca="1" si="40"/>
        <v>43.500300948474127</v>
      </c>
      <c r="H128" s="307">
        <f t="shared" ca="1" si="41"/>
        <v>154.41740373857334</v>
      </c>
      <c r="I128" s="304">
        <f t="shared" ca="1" si="42"/>
        <v>160.42758727840229</v>
      </c>
      <c r="J128" s="306">
        <f t="shared" ca="1" si="43"/>
        <v>184.07179409844218</v>
      </c>
      <c r="K128" s="307">
        <f t="shared" ca="1" si="44"/>
        <v>757.69463030739234</v>
      </c>
      <c r="L128" s="304">
        <f t="shared" ca="1" si="29"/>
        <v>779.73301724325825</v>
      </c>
      <c r="M128" s="306">
        <f t="shared" ca="1" si="45"/>
        <v>1.2962064012943131</v>
      </c>
      <c r="N128" s="304">
        <f t="shared" ca="1" si="46"/>
        <v>74.267156172004874</v>
      </c>
      <c r="P128" s="310">
        <f t="shared" ca="1" si="47"/>
        <v>13</v>
      </c>
      <c r="Q128" s="304">
        <f t="shared" ca="1" si="48"/>
        <v>0</v>
      </c>
      <c r="R128" s="306">
        <f t="shared" ca="1" si="49"/>
        <v>0</v>
      </c>
      <c r="S128" s="307">
        <f t="shared" ca="1" si="50"/>
        <v>3.1652999999999984</v>
      </c>
      <c r="T128" s="304">
        <f t="shared" ca="1" si="30"/>
        <v>31.051592999999986</v>
      </c>
      <c r="U128" s="311">
        <f t="shared" ca="1" si="31"/>
        <v>0</v>
      </c>
      <c r="V128" s="306">
        <f t="shared" ca="1" si="32"/>
        <v>1.1355704232905164</v>
      </c>
      <c r="W128" s="304">
        <f t="shared" ca="1" si="33"/>
        <v>59.6369381380905</v>
      </c>
      <c r="Y128" s="314" t="str">
        <f t="shared" ca="1" si="51"/>
        <v/>
      </c>
      <c r="Z128" s="315" t="str">
        <f t="shared" ca="1" si="52"/>
        <v/>
      </c>
      <c r="AA128" s="316" t="str">
        <f t="shared" ca="1" si="53"/>
        <v/>
      </c>
      <c r="AC128" s="310" t="e">
        <f t="shared" ca="1" si="54"/>
        <v>#N/A</v>
      </c>
      <c r="AD128" s="323" t="e">
        <f t="shared" ca="1" si="55"/>
        <v>#N/A</v>
      </c>
      <c r="AE128" s="324">
        <f t="shared" ca="1" si="34"/>
        <v>757.69463030739234</v>
      </c>
      <c r="AG128" s="306">
        <f t="shared" ca="1" si="56"/>
        <v>-28.353354288909912</v>
      </c>
      <c r="AH128" s="304">
        <f t="shared" ca="1" si="57"/>
        <v>-18.910430848225086</v>
      </c>
    </row>
    <row r="129" spans="1:34" x14ac:dyDescent="0.2">
      <c r="A129" s="347">
        <f t="shared" ca="1" si="35"/>
        <v>0.01</v>
      </c>
      <c r="B129" s="304">
        <f t="shared" ca="1" si="36"/>
        <v>5.849999999999973</v>
      </c>
      <c r="D129" s="306">
        <f t="shared" ca="1" si="37"/>
        <v>-5.1087384596074017</v>
      </c>
      <c r="E129" s="307">
        <f t="shared" ca="1" si="38"/>
        <v>-27.945003945062254</v>
      </c>
      <c r="F129" s="304">
        <f t="shared" ca="1" si="39"/>
        <v>28.408140631484784</v>
      </c>
      <c r="G129" s="306">
        <f t="shared" ca="1" si="40"/>
        <v>43.449213563878054</v>
      </c>
      <c r="H129" s="307">
        <f t="shared" ca="1" si="41"/>
        <v>154.13795369912273</v>
      </c>
      <c r="I129" s="304">
        <f t="shared" ca="1" si="42"/>
        <v>160.1447561735082</v>
      </c>
      <c r="J129" s="306">
        <f t="shared" ca="1" si="43"/>
        <v>184.50654167100393</v>
      </c>
      <c r="K129" s="307">
        <f t="shared" ca="1" si="44"/>
        <v>759.23740709458082</v>
      </c>
      <c r="L129" s="304">
        <f t="shared" ca="1" si="29"/>
        <v>781.33482211603507</v>
      </c>
      <c r="M129" s="306">
        <f t="shared" ca="1" si="45"/>
        <v>1.2960403013463853</v>
      </c>
      <c r="N129" s="304">
        <f t="shared" ca="1" si="46"/>
        <v>74.25763934601126</v>
      </c>
      <c r="P129" s="310">
        <f t="shared" ca="1" si="47"/>
        <v>13</v>
      </c>
      <c r="Q129" s="304">
        <f t="shared" ca="1" si="48"/>
        <v>0</v>
      </c>
      <c r="R129" s="306">
        <f t="shared" ca="1" si="49"/>
        <v>0</v>
      </c>
      <c r="S129" s="307">
        <f t="shared" ca="1" si="50"/>
        <v>3.1652999999999984</v>
      </c>
      <c r="T129" s="304">
        <f t="shared" ca="1" si="30"/>
        <v>31.051592999999986</v>
      </c>
      <c r="U129" s="311">
        <f t="shared" ca="1" si="31"/>
        <v>0</v>
      </c>
      <c r="V129" s="306">
        <f t="shared" ca="1" si="32"/>
        <v>1.1353949913523311</v>
      </c>
      <c r="W129" s="304">
        <f t="shared" ca="1" si="33"/>
        <v>59.417664951987668</v>
      </c>
      <c r="Y129" s="314" t="str">
        <f t="shared" ca="1" si="51"/>
        <v/>
      </c>
      <c r="Z129" s="315" t="str">
        <f t="shared" ca="1" si="52"/>
        <v/>
      </c>
      <c r="AA129" s="316" t="str">
        <f t="shared" ca="1" si="53"/>
        <v/>
      </c>
      <c r="AC129" s="310" t="e">
        <f t="shared" ca="1" si="54"/>
        <v>#N/A</v>
      </c>
      <c r="AD129" s="323" t="e">
        <f t="shared" ca="1" si="55"/>
        <v>#N/A</v>
      </c>
      <c r="AE129" s="324">
        <f t="shared" ca="1" si="34"/>
        <v>759.23740709458082</v>
      </c>
      <c r="AG129" s="306">
        <f t="shared" ca="1" si="56"/>
        <v>-28.283331402637906</v>
      </c>
      <c r="AH129" s="304">
        <f t="shared" ca="1" si="57"/>
        <v>-18.840848620380541</v>
      </c>
    </row>
    <row r="130" spans="1:34" x14ac:dyDescent="0.2">
      <c r="A130" s="347">
        <f t="shared" ca="1" si="35"/>
        <v>0.01</v>
      </c>
      <c r="B130" s="304">
        <f t="shared" ca="1" si="36"/>
        <v>5.8599999999999728</v>
      </c>
      <c r="D130" s="306">
        <f t="shared" ca="1" si="37"/>
        <v>-5.092955719798069</v>
      </c>
      <c r="E130" s="307">
        <f t="shared" ca="1" si="38"/>
        <v>-27.877479444151547</v>
      </c>
      <c r="F130" s="304">
        <f t="shared" ca="1" si="39"/>
        <v>28.338878914362787</v>
      </c>
      <c r="G130" s="306">
        <f t="shared" ca="1" si="40"/>
        <v>43.398284006680072</v>
      </c>
      <c r="H130" s="307">
        <f t="shared" ca="1" si="41"/>
        <v>153.85917890468122</v>
      </c>
      <c r="I130" s="304">
        <f t="shared" ca="1" si="42"/>
        <v>159.86262223530292</v>
      </c>
      <c r="J130" s="306">
        <f t="shared" ca="1" si="43"/>
        <v>184.94077915885671</v>
      </c>
      <c r="K130" s="307">
        <f t="shared" ca="1" si="44"/>
        <v>760.77739275759984</v>
      </c>
      <c r="L130" s="304">
        <f t="shared" ca="1" si="29"/>
        <v>782.93379868730688</v>
      </c>
      <c r="M130" s="306">
        <f t="shared" ca="1" si="45"/>
        <v>1.2958738101498704</v>
      </c>
      <c r="N130" s="304">
        <f t="shared" ca="1" si="46"/>
        <v>74.24810010312487</v>
      </c>
      <c r="P130" s="310">
        <f t="shared" ca="1" si="47"/>
        <v>13</v>
      </c>
      <c r="Q130" s="304">
        <f t="shared" ca="1" si="48"/>
        <v>0</v>
      </c>
      <c r="R130" s="306">
        <f t="shared" ca="1" si="49"/>
        <v>0</v>
      </c>
      <c r="S130" s="307">
        <f t="shared" ca="1" si="50"/>
        <v>3.1652999999999984</v>
      </c>
      <c r="T130" s="304">
        <f t="shared" ca="1" si="30"/>
        <v>31.051592999999986</v>
      </c>
      <c r="U130" s="311">
        <f t="shared" ca="1" si="31"/>
        <v>0</v>
      </c>
      <c r="V130" s="306">
        <f t="shared" ca="1" si="32"/>
        <v>1.1352199028006371</v>
      </c>
      <c r="W130" s="304">
        <f t="shared" ca="1" si="33"/>
        <v>59.199361527781441</v>
      </c>
      <c r="Y130" s="314" t="str">
        <f t="shared" ca="1" si="51"/>
        <v/>
      </c>
      <c r="Z130" s="315" t="str">
        <f t="shared" ca="1" si="52"/>
        <v/>
      </c>
      <c r="AA130" s="316" t="str">
        <f t="shared" ca="1" si="53"/>
        <v/>
      </c>
      <c r="AC130" s="310" t="e">
        <f t="shared" ca="1" si="54"/>
        <v>#N/A</v>
      </c>
      <c r="AD130" s="323" t="e">
        <f t="shared" ca="1" si="55"/>
        <v>#N/A</v>
      </c>
      <c r="AE130" s="324">
        <f t="shared" ca="1" si="34"/>
        <v>760.77739275759984</v>
      </c>
      <c r="AG130" s="306">
        <f t="shared" ca="1" si="56"/>
        <v>-28.213615384674</v>
      </c>
      <c r="AH130" s="304">
        <f t="shared" ca="1" si="57"/>
        <v>-18.771574559121632</v>
      </c>
    </row>
    <row r="131" spans="1:34" x14ac:dyDescent="0.2">
      <c r="A131" s="347">
        <f t="shared" ca="1" si="35"/>
        <v>0.01</v>
      </c>
      <c r="B131" s="304">
        <f t="shared" ca="1" si="36"/>
        <v>5.8699999999999726</v>
      </c>
      <c r="D131" s="306">
        <f t="shared" ca="1" si="37"/>
        <v>-5.0772409040345572</v>
      </c>
      <c r="E131" s="307">
        <f t="shared" ca="1" si="38"/>
        <v>-27.81025356937559</v>
      </c>
      <c r="F131" s="304">
        <f t="shared" ca="1" si="39"/>
        <v>28.269923572421796</v>
      </c>
      <c r="G131" s="306">
        <f t="shared" ca="1" si="40"/>
        <v>43.347511597639723</v>
      </c>
      <c r="H131" s="307">
        <f t="shared" ca="1" si="41"/>
        <v>153.58107636898745</v>
      </c>
      <c r="I131" s="304">
        <f t="shared" ca="1" si="42"/>
        <v>159.58118241310368</v>
      </c>
      <c r="J131" s="306">
        <f t="shared" ca="1" si="43"/>
        <v>185.37450813687832</v>
      </c>
      <c r="K131" s="307">
        <f t="shared" ca="1" si="44"/>
        <v>762.31459403396821</v>
      </c>
      <c r="L131" s="304">
        <f t="shared" ca="1" si="29"/>
        <v>784.52995388586874</v>
      </c>
      <c r="M131" s="306">
        <f t="shared" ca="1" si="45"/>
        <v>1.2957069268203343</v>
      </c>
      <c r="N131" s="304">
        <f t="shared" ca="1" si="46"/>
        <v>74.238538392671359</v>
      </c>
      <c r="P131" s="310">
        <f t="shared" ca="1" si="47"/>
        <v>13</v>
      </c>
      <c r="Q131" s="304">
        <f t="shared" ca="1" si="48"/>
        <v>0</v>
      </c>
      <c r="R131" s="306">
        <f t="shared" ca="1" si="49"/>
        <v>0</v>
      </c>
      <c r="S131" s="307">
        <f t="shared" ca="1" si="50"/>
        <v>3.1652999999999984</v>
      </c>
      <c r="T131" s="304">
        <f t="shared" ca="1" si="30"/>
        <v>31.051592999999986</v>
      </c>
      <c r="U131" s="311">
        <f t="shared" ca="1" si="31"/>
        <v>0</v>
      </c>
      <c r="V131" s="306">
        <f t="shared" ca="1" si="32"/>
        <v>1.1350451567225606</v>
      </c>
      <c r="W131" s="304">
        <f t="shared" ca="1" si="33"/>
        <v>58.982022229389038</v>
      </c>
      <c r="Y131" s="314" t="str">
        <f t="shared" ca="1" si="51"/>
        <v/>
      </c>
      <c r="Z131" s="315" t="str">
        <f t="shared" ca="1" si="52"/>
        <v/>
      </c>
      <c r="AA131" s="316" t="str">
        <f t="shared" ca="1" si="53"/>
        <v/>
      </c>
      <c r="AC131" s="310" t="e">
        <f t="shared" ca="1" si="54"/>
        <v>#N/A</v>
      </c>
      <c r="AD131" s="323" t="e">
        <f t="shared" ca="1" si="55"/>
        <v>#N/A</v>
      </c>
      <c r="AE131" s="324">
        <f t="shared" ca="1" si="34"/>
        <v>762.31459403396821</v>
      </c>
      <c r="AG131" s="306">
        <f t="shared" ca="1" si="56"/>
        <v>-28.144204437084234</v>
      </c>
      <c r="AH131" s="304">
        <f t="shared" ca="1" si="57"/>
        <v>-18.702606870685706</v>
      </c>
    </row>
    <row r="132" spans="1:34" x14ac:dyDescent="0.2">
      <c r="A132" s="347">
        <f t="shared" ca="1" si="35"/>
        <v>0.01</v>
      </c>
      <c r="B132" s="304">
        <f t="shared" ca="1" si="36"/>
        <v>5.8799999999999724</v>
      </c>
      <c r="D132" s="306">
        <f t="shared" ca="1" si="37"/>
        <v>-5.0615936143614491</v>
      </c>
      <c r="E132" s="307">
        <f t="shared" ca="1" si="38"/>
        <v>-27.743324585080742</v>
      </c>
      <c r="F132" s="304">
        <f t="shared" ca="1" si="39"/>
        <v>28.201272825000117</v>
      </c>
      <c r="G132" s="306">
        <f t="shared" ca="1" si="40"/>
        <v>43.296895661496109</v>
      </c>
      <c r="H132" s="307">
        <f t="shared" ca="1" si="41"/>
        <v>153.30364312313665</v>
      </c>
      <c r="I132" s="304">
        <f t="shared" ca="1" si="42"/>
        <v>159.30043367407549</v>
      </c>
      <c r="J132" s="306">
        <f t="shared" ca="1" si="43"/>
        <v>185.80773017317401</v>
      </c>
      <c r="K132" s="307">
        <f t="shared" ca="1" si="44"/>
        <v>763.84901763142886</v>
      </c>
      <c r="L132" s="304">
        <f t="shared" ref="L132:L195" ca="1" si="58">SQRT(pos_x^2+pos_z^2)</f>
        <v>786.1232946100796</v>
      </c>
      <c r="M132" s="306">
        <f t="shared" ca="1" si="45"/>
        <v>1.2955396504701076</v>
      </c>
      <c r="N132" s="304">
        <f t="shared" ca="1" si="46"/>
        <v>74.228954163791016</v>
      </c>
      <c r="P132" s="310">
        <f t="shared" ca="1" si="47"/>
        <v>13</v>
      </c>
      <c r="Q132" s="304">
        <f t="shared" ca="1" si="48"/>
        <v>0</v>
      </c>
      <c r="R132" s="306">
        <f t="shared" ca="1" si="49"/>
        <v>0</v>
      </c>
      <c r="S132" s="307">
        <f t="shared" ca="1" si="50"/>
        <v>3.1652999999999984</v>
      </c>
      <c r="T132" s="304">
        <f t="shared" ref="T132:T195" ca="1" si="59">m*g</f>
        <v>31.051592999999986</v>
      </c>
      <c r="U132" s="311">
        <f t="shared" ref="U132:U195" ca="1" si="60">IF(pos_xz&lt;L_rampe,Poids*COS(Beta),0)</f>
        <v>0</v>
      </c>
      <c r="V132" s="306">
        <f t="shared" ref="V132:V195" ca="1" si="61">Rho_moyen*(20000-Alt_rampe-pos_z)/(20000+Alt_rampe+pos_z)</f>
        <v>1.1348707522093859</v>
      </c>
      <c r="W132" s="304">
        <f t="shared" ref="W132:W195" ca="1" si="62">1/2*Rho*Sref*Cx*vit_xz^2</f>
        <v>58.765641462073759</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763.84901763142886</v>
      </c>
      <c r="AG132" s="306">
        <f t="shared" ca="1" si="56"/>
        <v>-28.075096775094948</v>
      </c>
      <c r="AH132" s="304">
        <f t="shared" ca="1" si="57"/>
        <v>-18.633943774488696</v>
      </c>
    </row>
    <row r="133" spans="1:34" x14ac:dyDescent="0.2">
      <c r="A133" s="347">
        <f t="shared" ref="A133:A196" ca="1" si="64">IF(B132+0.01&lt;=T_ini+ROUNDUP(Temps_fin_propu,0), 0.01, IF(K132&gt;0, 0.1, 0.0001))</f>
        <v>0.01</v>
      </c>
      <c r="B133" s="304">
        <f t="shared" ref="B133:B196" ca="1" si="65">B132+pas</f>
        <v>5.8899999999999721</v>
      </c>
      <c r="D133" s="306">
        <f t="shared" ref="D133:D196" ca="1" si="66">IF(AND(L132&lt;L_rampe,Poussee&lt;Poids*SIN(M132)),0,(-W132+Poussee)/m*COS(M132)-U132/m*SIN(M132))</f>
        <v>-5.0460134557397724</v>
      </c>
      <c r="E133" s="307">
        <f t="shared" ref="E133:E196" ca="1" si="67">IF(AND(L132&lt;L_rampe,Poussee&lt;Poids*SIN(M132)),0,(-W132+Poussee)/m*SIN(M132)+U132/m*COS(M132)-Poids/m)</f>
        <v>-27.676690768345608</v>
      </c>
      <c r="F133" s="304">
        <f t="shared" ref="F133:F196" ca="1" si="68">SQRT(acc_x^2+acc_z^2)</f>
        <v>28.132924904498179</v>
      </c>
      <c r="G133" s="306">
        <f t="shared" ref="G133:G196" ca="1" si="69">G132+acc_x*pas</f>
        <v>43.246435526938711</v>
      </c>
      <c r="H133" s="307">
        <f t="shared" ref="H133:H196" ca="1" si="70">H132+acc_z*pas</f>
        <v>153.0268762154532</v>
      </c>
      <c r="I133" s="304">
        <f t="shared" ref="I133:I196" ca="1" si="71">SQRT(vit_x^2+vit_z^2)</f>
        <v>159.02037300310079</v>
      </c>
      <c r="J133" s="306">
        <f t="shared" ref="J133:J196" ca="1" si="72">J132+0.5*(vit_x+G132)*pas*(K132&gt;=0)</f>
        <v>186.24044682911619</v>
      </c>
      <c r="K133" s="307">
        <f t="shared" ref="K133:K196" ca="1" si="73">K132+0.5*(vit_z+H132)*pas</f>
        <v>765.38067022812186</v>
      </c>
      <c r="L133" s="304">
        <f t="shared" ca="1" si="58"/>
        <v>787.7138277280385</v>
      </c>
      <c r="M133" s="306">
        <f t="shared" ref="M133:M196" ca="1" si="74">IF(AND(L132&gt;L_rampe,G133&gt;0),ATAN2(G133,H133),$M$4)</f>
        <v>1.295371980208273</v>
      </c>
      <c r="N133" s="304">
        <f t="shared" ref="N133:N196" ca="1" si="75">DEGREES(Beta)</f>
        <v>74.219347365438054</v>
      </c>
      <c r="P133" s="310">
        <f t="shared" ref="P133:P196" ca="1" si="76">MATCH(t-pas/2-T_ini,CdP_t)</f>
        <v>13</v>
      </c>
      <c r="Q133" s="304">
        <f t="shared" ref="Q133:Q196" ca="1" si="77">(INDEX(CdP,2,i_P+1)-INDEX(CdP,2,i_P+0))/(INDEX(CdP,1,i_P+1)-INDEX(CdP,1,i_P+0))*(t-pas/2-T_ini-INDEX(CdP,1,i_P+0))+INDEX(CdP,2,i_P+0)</f>
        <v>0</v>
      </c>
      <c r="R133" s="306">
        <f t="shared" ref="R133:R196" ca="1" si="78">Poussee/(g*ISP)</f>
        <v>0</v>
      </c>
      <c r="S133" s="307">
        <f t="shared" ref="S133:S196" ca="1" si="79">S132-Débit*pas</f>
        <v>3.1652999999999984</v>
      </c>
      <c r="T133" s="304">
        <f t="shared" ca="1" si="59"/>
        <v>31.051592999999986</v>
      </c>
      <c r="U133" s="311">
        <f t="shared" ca="1" si="60"/>
        <v>0</v>
      </c>
      <c r="V133" s="306">
        <f t="shared" ca="1" si="61"/>
        <v>1.1346966883565301</v>
      </c>
      <c r="W133" s="304">
        <f t="shared" ca="1" si="62"/>
        <v>58.550213672080737</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765.38067022812186</v>
      </c>
      <c r="AG133" s="306">
        <f t="shared" ref="AG133:AG196" ca="1" si="85">IF(AND(L132&lt;L_rampe,Poussee&lt;Poids*SIN(M132)),0,(-W132+Poussee)/m-Poids*SIN(M132)/m)</f>
        <v>-28.006290626976398</v>
      </c>
      <c r="AH133" s="304">
        <f t="shared" ref="AH133:AH196" ca="1" si="86">IF(AND(L132&lt;L_rampe,Poussee&lt;Poids*SIN(M132)), g*SIN(M132), (-W132+Poussee)/m)</f>
        <v>-18.56558350300881</v>
      </c>
    </row>
    <row r="134" spans="1:34" x14ac:dyDescent="0.2">
      <c r="A134" s="347">
        <f t="shared" ca="1" si="64"/>
        <v>0.01</v>
      </c>
      <c r="B134" s="304">
        <f t="shared" ca="1" si="65"/>
        <v>5.8999999999999719</v>
      </c>
      <c r="D134" s="306">
        <f t="shared" ca="1" si="66"/>
        <v>-5.0305000360212944</v>
      </c>
      <c r="E134" s="307">
        <f t="shared" ca="1" si="67"/>
        <v>-27.61035040886884</v>
      </c>
      <c r="F134" s="304">
        <f t="shared" ca="1" si="68"/>
        <v>28.064878056263382</v>
      </c>
      <c r="G134" s="306">
        <f t="shared" ca="1" si="69"/>
        <v>43.1961305265785</v>
      </c>
      <c r="H134" s="307">
        <f t="shared" ca="1" si="70"/>
        <v>152.7507727113645</v>
      </c>
      <c r="I134" s="304">
        <f t="shared" ca="1" si="71"/>
        <v>158.74099740265004</v>
      </c>
      <c r="J134" s="306">
        <f t="shared" ca="1" si="72"/>
        <v>186.67265965938378</v>
      </c>
      <c r="K134" s="307">
        <f t="shared" ca="1" si="73"/>
        <v>766.90955847275598</v>
      </c>
      <c r="L134" s="304">
        <f t="shared" ca="1" si="58"/>
        <v>789.30156007775986</v>
      </c>
      <c r="M134" s="306">
        <f t="shared" ca="1" si="74"/>
        <v>1.2952039151406527</v>
      </c>
      <c r="N134" s="304">
        <f t="shared" ca="1" si="75"/>
        <v>74.209717946379826</v>
      </c>
      <c r="P134" s="310">
        <f t="shared" ca="1" si="76"/>
        <v>13</v>
      </c>
      <c r="Q134" s="304">
        <f t="shared" ca="1" si="77"/>
        <v>0</v>
      </c>
      <c r="R134" s="306">
        <f t="shared" ca="1" si="78"/>
        <v>0</v>
      </c>
      <c r="S134" s="307">
        <f t="shared" ca="1" si="79"/>
        <v>3.1652999999999984</v>
      </c>
      <c r="T134" s="304">
        <f t="shared" ca="1" si="59"/>
        <v>31.051592999999986</v>
      </c>
      <c r="U134" s="311">
        <f t="shared" ca="1" si="60"/>
        <v>0</v>
      </c>
      <c r="V134" s="306">
        <f t="shared" ca="1" si="61"/>
        <v>1.1345229642635171</v>
      </c>
      <c r="W134" s="304">
        <f t="shared" ca="1" si="62"/>
        <v>58.335733346276321</v>
      </c>
      <c r="Y134" s="314" t="str">
        <f t="shared" ca="1" si="80"/>
        <v/>
      </c>
      <c r="Z134" s="315" t="str">
        <f t="shared" ca="1" si="81"/>
        <v/>
      </c>
      <c r="AA134" s="316" t="str">
        <f t="shared" ca="1" si="82"/>
        <v/>
      </c>
      <c r="AC134" s="310" t="e">
        <f t="shared" ca="1" si="83"/>
        <v>#N/A</v>
      </c>
      <c r="AD134" s="323" t="e">
        <f t="shared" ca="1" si="84"/>
        <v>#N/A</v>
      </c>
      <c r="AE134" s="324">
        <f t="shared" ca="1" si="63"/>
        <v>766.90955847275598</v>
      </c>
      <c r="AG134" s="306">
        <f t="shared" ca="1" si="85"/>
        <v>-27.937784233927616</v>
      </c>
      <c r="AH134" s="304">
        <f t="shared" ca="1" si="86"/>
        <v>-18.49752430167149</v>
      </c>
    </row>
    <row r="135" spans="1:34" x14ac:dyDescent="0.2">
      <c r="A135" s="347">
        <f t="shared" ca="1" si="64"/>
        <v>0.01</v>
      </c>
      <c r="B135" s="304">
        <f t="shared" ca="1" si="65"/>
        <v>5.9099999999999717</v>
      </c>
      <c r="D135" s="306">
        <f t="shared" ca="1" si="66"/>
        <v>-5.0150529659230951</v>
      </c>
      <c r="E135" s="307">
        <f t="shared" ca="1" si="67"/>
        <v>-27.544301808858137</v>
      </c>
      <c r="F135" s="304">
        <f t="shared" ca="1" si="68"/>
        <v>27.997130538476256</v>
      </c>
      <c r="G135" s="306">
        <f t="shared" ca="1" si="69"/>
        <v>43.145979996919266</v>
      </c>
      <c r="H135" s="307">
        <f t="shared" ca="1" si="70"/>
        <v>152.47532969327591</v>
      </c>
      <c r="I135" s="304">
        <f t="shared" ca="1" si="71"/>
        <v>158.46230389265372</v>
      </c>
      <c r="J135" s="306">
        <f t="shared" ca="1" si="72"/>
        <v>187.10437021200127</v>
      </c>
      <c r="K135" s="307">
        <f t="shared" ca="1" si="73"/>
        <v>768.43568898477918</v>
      </c>
      <c r="L135" s="304">
        <f t="shared" ca="1" si="58"/>
        <v>790.88649846734768</v>
      </c>
      <c r="M135" s="306">
        <f t="shared" ca="1" si="74"/>
        <v>1.2950354543697948</v>
      </c>
      <c r="N135" s="304">
        <f t="shared" ca="1" si="75"/>
        <v>74.200065855196144</v>
      </c>
      <c r="P135" s="310">
        <f t="shared" ca="1" si="76"/>
        <v>13</v>
      </c>
      <c r="Q135" s="304">
        <f t="shared" ca="1" si="77"/>
        <v>0</v>
      </c>
      <c r="R135" s="306">
        <f t="shared" ca="1" si="78"/>
        <v>0</v>
      </c>
      <c r="S135" s="307">
        <f t="shared" ca="1" si="79"/>
        <v>3.1652999999999984</v>
      </c>
      <c r="T135" s="304">
        <f t="shared" ca="1" si="59"/>
        <v>31.051592999999986</v>
      </c>
      <c r="U135" s="311">
        <f t="shared" ca="1" si="60"/>
        <v>0</v>
      </c>
      <c r="V135" s="306">
        <f t="shared" ca="1" si="61"/>
        <v>1.1343495790339546</v>
      </c>
      <c r="W135" s="304">
        <f t="shared" ca="1" si="62"/>
        <v>58.122195011791483</v>
      </c>
      <c r="Y135" s="314" t="str">
        <f t="shared" ca="1" si="80"/>
        <v/>
      </c>
      <c r="Z135" s="315" t="str">
        <f t="shared" ca="1" si="81"/>
        <v/>
      </c>
      <c r="AA135" s="316" t="str">
        <f t="shared" ca="1" si="82"/>
        <v/>
      </c>
      <c r="AC135" s="310" t="e">
        <f t="shared" ca="1" si="83"/>
        <v>#N/A</v>
      </c>
      <c r="AD135" s="323" t="e">
        <f t="shared" ca="1" si="84"/>
        <v>#N/A</v>
      </c>
      <c r="AE135" s="324">
        <f t="shared" ca="1" si="63"/>
        <v>768.43568898477918</v>
      </c>
      <c r="AG135" s="306">
        <f t="shared" ca="1" si="85"/>
        <v>-27.869575849962363</v>
      </c>
      <c r="AH135" s="304">
        <f t="shared" ca="1" si="86"/>
        <v>-18.42976442873546</v>
      </c>
    </row>
    <row r="136" spans="1:34" x14ac:dyDescent="0.2">
      <c r="A136" s="347">
        <f t="shared" ca="1" si="64"/>
        <v>0.01</v>
      </c>
      <c r="B136" s="304">
        <f t="shared" ca="1" si="65"/>
        <v>5.9199999999999715</v>
      </c>
      <c r="D136" s="306">
        <f t="shared" ca="1" si="66"/>
        <v>-4.999671859002401</v>
      </c>
      <c r="E136" s="307">
        <f t="shared" ca="1" si="67"/>
        <v>-27.47854328292037</v>
      </c>
      <c r="F136" s="304">
        <f t="shared" ca="1" si="68"/>
        <v>27.929680622037708</v>
      </c>
      <c r="G136" s="306">
        <f t="shared" ca="1" si="69"/>
        <v>43.095983278329243</v>
      </c>
      <c r="H136" s="307">
        <f t="shared" ca="1" si="70"/>
        <v>152.20054426044672</v>
      </c>
      <c r="I136" s="304">
        <f t="shared" ca="1" si="71"/>
        <v>158.18428951037532</v>
      </c>
      <c r="J136" s="306">
        <f t="shared" ca="1" si="72"/>
        <v>187.53558002837752</v>
      </c>
      <c r="K136" s="307">
        <f t="shared" ca="1" si="73"/>
        <v>769.95906835454775</v>
      </c>
      <c r="L136" s="304">
        <f t="shared" ca="1" si="58"/>
        <v>792.46864967516728</v>
      </c>
      <c r="M136" s="306">
        <f t="shared" ca="1" si="74"/>
        <v>1.294866596994962</v>
      </c>
      <c r="N136" s="304">
        <f t="shared" ca="1" si="75"/>
        <v>74.19039104027857</v>
      </c>
      <c r="P136" s="310">
        <f t="shared" ca="1" si="76"/>
        <v>13</v>
      </c>
      <c r="Q136" s="304">
        <f t="shared" ca="1" si="77"/>
        <v>0</v>
      </c>
      <c r="R136" s="306">
        <f t="shared" ca="1" si="78"/>
        <v>0</v>
      </c>
      <c r="S136" s="307">
        <f t="shared" ca="1" si="79"/>
        <v>3.1652999999999984</v>
      </c>
      <c r="T136" s="304">
        <f t="shared" ca="1" si="59"/>
        <v>31.051592999999986</v>
      </c>
      <c r="U136" s="311">
        <f t="shared" ca="1" si="60"/>
        <v>0</v>
      </c>
      <c r="V136" s="306">
        <f t="shared" ca="1" si="61"/>
        <v>1.1341765317755108</v>
      </c>
      <c r="W136" s="304">
        <f t="shared" ca="1" si="62"/>
        <v>57.909593235668709</v>
      </c>
      <c r="Y136" s="314" t="str">
        <f t="shared" ca="1" si="80"/>
        <v/>
      </c>
      <c r="Z136" s="315" t="str">
        <f t="shared" ca="1" si="81"/>
        <v/>
      </c>
      <c r="AA136" s="316" t="str">
        <f t="shared" ca="1" si="82"/>
        <v/>
      </c>
      <c r="AC136" s="310" t="e">
        <f t="shared" ca="1" si="83"/>
        <v>#N/A</v>
      </c>
      <c r="AD136" s="323" t="e">
        <f t="shared" ca="1" si="84"/>
        <v>#N/A</v>
      </c>
      <c r="AE136" s="324">
        <f t="shared" ca="1" si="63"/>
        <v>769.95906835454775</v>
      </c>
      <c r="AG136" s="306">
        <f t="shared" ca="1" si="85"/>
        <v>-27.801663741796396</v>
      </c>
      <c r="AH136" s="304">
        <f t="shared" ca="1" si="86"/>
        <v>-18.362302155180082</v>
      </c>
    </row>
    <row r="137" spans="1:34" x14ac:dyDescent="0.2">
      <c r="A137" s="347">
        <f t="shared" ca="1" si="64"/>
        <v>0.01</v>
      </c>
      <c r="B137" s="304">
        <f t="shared" ca="1" si="65"/>
        <v>5.9299999999999713</v>
      </c>
      <c r="D137" s="306">
        <f t="shared" ca="1" si="66"/>
        <v>-4.984356331631675</v>
      </c>
      <c r="E137" s="307">
        <f t="shared" ca="1" si="67"/>
        <v>-27.413073157952908</v>
      </c>
      <c r="F137" s="304">
        <f t="shared" ca="1" si="68"/>
        <v>27.862526590457566</v>
      </c>
      <c r="G137" s="306">
        <f t="shared" ca="1" si="69"/>
        <v>43.046139715012927</v>
      </c>
      <c r="H137" s="307">
        <f t="shared" ca="1" si="70"/>
        <v>151.92641352886719</v>
      </c>
      <c r="I137" s="304">
        <f t="shared" ca="1" si="71"/>
        <v>157.90695131028517</v>
      </c>
      <c r="J137" s="306">
        <f t="shared" ca="1" si="72"/>
        <v>187.96629064334422</v>
      </c>
      <c r="K137" s="307">
        <f t="shared" ca="1" si="73"/>
        <v>771.47970314349436</v>
      </c>
      <c r="L137" s="304">
        <f t="shared" ca="1" si="58"/>
        <v>794.04802045001804</v>
      </c>
      <c r="M137" s="306">
        <f t="shared" ca="1" si="74"/>
        <v>1.2946973421121162</v>
      </c>
      <c r="N137" s="304">
        <f t="shared" ca="1" si="75"/>
        <v>74.180693449829519</v>
      </c>
      <c r="P137" s="310">
        <f t="shared" ca="1" si="76"/>
        <v>13</v>
      </c>
      <c r="Q137" s="304">
        <f t="shared" ca="1" si="77"/>
        <v>0</v>
      </c>
      <c r="R137" s="306">
        <f t="shared" ca="1" si="78"/>
        <v>0</v>
      </c>
      <c r="S137" s="307">
        <f t="shared" ca="1" si="79"/>
        <v>3.1652999999999984</v>
      </c>
      <c r="T137" s="304">
        <f t="shared" ca="1" si="59"/>
        <v>31.051592999999986</v>
      </c>
      <c r="U137" s="311">
        <f t="shared" ca="1" si="60"/>
        <v>0</v>
      </c>
      <c r="V137" s="306">
        <f t="shared" ca="1" si="61"/>
        <v>1.1340038215998878</v>
      </c>
      <c r="W137" s="304">
        <f t="shared" ca="1" si="62"/>
        <v>57.697922624512181</v>
      </c>
      <c r="Y137" s="314" t="str">
        <f t="shared" ca="1" si="80"/>
        <v/>
      </c>
      <c r="Z137" s="315" t="str">
        <f t="shared" ca="1" si="81"/>
        <v/>
      </c>
      <c r="AA137" s="316" t="str">
        <f t="shared" ca="1" si="82"/>
        <v/>
      </c>
      <c r="AC137" s="310" t="e">
        <f t="shared" ca="1" si="83"/>
        <v>#N/A</v>
      </c>
      <c r="AD137" s="323" t="e">
        <f t="shared" ca="1" si="84"/>
        <v>#N/A</v>
      </c>
      <c r="AE137" s="324">
        <f t="shared" ca="1" si="63"/>
        <v>771.47970314349436</v>
      </c>
      <c r="AG137" s="306">
        <f t="shared" ca="1" si="85"/>
        <v>-27.734046188735825</v>
      </c>
      <c r="AH137" s="304">
        <f t="shared" ca="1" si="86"/>
        <v>-18.295135764593795</v>
      </c>
    </row>
    <row r="138" spans="1:34" x14ac:dyDescent="0.2">
      <c r="A138" s="347">
        <f t="shared" ca="1" si="64"/>
        <v>0.01</v>
      </c>
      <c r="B138" s="304">
        <f t="shared" ca="1" si="65"/>
        <v>5.9399999999999711</v>
      </c>
      <c r="D138" s="306">
        <f t="shared" ca="1" si="66"/>
        <v>-4.9691060029739536</v>
      </c>
      <c r="E138" s="307">
        <f t="shared" ca="1" si="67"/>
        <v>-27.347889773035838</v>
      </c>
      <c r="F138" s="304">
        <f t="shared" ca="1" si="68"/>
        <v>27.795666739743986</v>
      </c>
      <c r="G138" s="306">
        <f t="shared" ca="1" si="69"/>
        <v>42.99644865498319</v>
      </c>
      <c r="H138" s="307">
        <f t="shared" ca="1" si="70"/>
        <v>151.65293463113682</v>
      </c>
      <c r="I138" s="304">
        <f t="shared" ca="1" si="71"/>
        <v>157.63028636393597</v>
      </c>
      <c r="J138" s="306">
        <f t="shared" ca="1" si="72"/>
        <v>188.39650358519421</v>
      </c>
      <c r="K138" s="307">
        <f t="shared" ca="1" si="73"/>
        <v>772.99759988429435</v>
      </c>
      <c r="L138" s="304">
        <f t="shared" ca="1" si="58"/>
        <v>795.62461751130206</v>
      </c>
      <c r="M138" s="306">
        <f t="shared" ca="1" si="74"/>
        <v>1.2945276888139083</v>
      </c>
      <c r="N138" s="304">
        <f t="shared" ca="1" si="75"/>
        <v>74.170973031861735</v>
      </c>
      <c r="P138" s="310">
        <f t="shared" ca="1" si="76"/>
        <v>13</v>
      </c>
      <c r="Q138" s="304">
        <f t="shared" ca="1" si="77"/>
        <v>0</v>
      </c>
      <c r="R138" s="306">
        <f t="shared" ca="1" si="78"/>
        <v>0</v>
      </c>
      <c r="S138" s="307">
        <f t="shared" ca="1" si="79"/>
        <v>3.1652999999999984</v>
      </c>
      <c r="T138" s="304">
        <f t="shared" ca="1" si="59"/>
        <v>31.051592999999986</v>
      </c>
      <c r="U138" s="311">
        <f t="shared" ca="1" si="60"/>
        <v>0</v>
      </c>
      <c r="V138" s="306">
        <f t="shared" ca="1" si="61"/>
        <v>1.1338314476227993</v>
      </c>
      <c r="W138" s="304">
        <f t="shared" ca="1" si="62"/>
        <v>57.487177824142179</v>
      </c>
      <c r="Y138" s="314" t="str">
        <f t="shared" ca="1" si="80"/>
        <v/>
      </c>
      <c r="Z138" s="315" t="str">
        <f t="shared" ca="1" si="81"/>
        <v/>
      </c>
      <c r="AA138" s="316" t="str">
        <f t="shared" ca="1" si="82"/>
        <v/>
      </c>
      <c r="AC138" s="310" t="e">
        <f t="shared" ca="1" si="83"/>
        <v>#N/A</v>
      </c>
      <c r="AD138" s="323" t="e">
        <f t="shared" ca="1" si="84"/>
        <v>#N/A</v>
      </c>
      <c r="AE138" s="324">
        <f t="shared" ca="1" si="63"/>
        <v>772.99759988429435</v>
      </c>
      <c r="AG138" s="306">
        <f t="shared" ca="1" si="85"/>
        <v>-27.666721482566484</v>
      </c>
      <c r="AH138" s="304">
        <f t="shared" ca="1" si="86"/>
        <v>-18.228263553063599</v>
      </c>
    </row>
    <row r="139" spans="1:34" x14ac:dyDescent="0.2">
      <c r="A139" s="347">
        <f t="shared" ca="1" si="64"/>
        <v>0.01</v>
      </c>
      <c r="B139" s="304">
        <f t="shared" ca="1" si="65"/>
        <v>5.9499999999999709</v>
      </c>
      <c r="D139" s="306">
        <f t="shared" ca="1" si="66"/>
        <v>-4.9539204949584335</v>
      </c>
      <c r="E139" s="307">
        <f t="shared" ca="1" si="67"/>
        <v>-27.28299147932556</v>
      </c>
      <c r="F139" s="304">
        <f t="shared" ca="1" si="68"/>
        <v>27.729099378294283</v>
      </c>
      <c r="G139" s="306">
        <f t="shared" ca="1" si="69"/>
        <v>42.946909450033608</v>
      </c>
      <c r="H139" s="307">
        <f t="shared" ca="1" si="70"/>
        <v>151.38010471634357</v>
      </c>
      <c r="I139" s="304">
        <f t="shared" ca="1" si="71"/>
        <v>157.35429175983899</v>
      </c>
      <c r="J139" s="306">
        <f t="shared" ca="1" si="72"/>
        <v>188.82622037571929</v>
      </c>
      <c r="K139" s="307">
        <f t="shared" ca="1" si="73"/>
        <v>774.51276508103172</v>
      </c>
      <c r="L139" s="304">
        <f t="shared" ca="1" si="58"/>
        <v>797.19844754919416</v>
      </c>
      <c r="M139" s="306">
        <f t="shared" ca="1" si="74"/>
        <v>1.2943576361896632</v>
      </c>
      <c r="N139" s="304">
        <f t="shared" ca="1" si="75"/>
        <v>74.161229734197363</v>
      </c>
      <c r="P139" s="310">
        <f t="shared" ca="1" si="76"/>
        <v>13</v>
      </c>
      <c r="Q139" s="304">
        <f t="shared" ca="1" si="77"/>
        <v>0</v>
      </c>
      <c r="R139" s="306">
        <f t="shared" ca="1" si="78"/>
        <v>0</v>
      </c>
      <c r="S139" s="307">
        <f t="shared" ca="1" si="79"/>
        <v>3.1652999999999984</v>
      </c>
      <c r="T139" s="304">
        <f t="shared" ca="1" si="59"/>
        <v>31.051592999999986</v>
      </c>
      <c r="U139" s="311">
        <f t="shared" ca="1" si="60"/>
        <v>0</v>
      </c>
      <c r="V139" s="306">
        <f t="shared" ca="1" si="61"/>
        <v>1.1336594089639471</v>
      </c>
      <c r="W139" s="304">
        <f t="shared" ca="1" si="62"/>
        <v>57.277353519252621</v>
      </c>
      <c r="Y139" s="314" t="str">
        <f t="shared" ca="1" si="80"/>
        <v/>
      </c>
      <c r="Z139" s="315" t="str">
        <f t="shared" ca="1" si="81"/>
        <v/>
      </c>
      <c r="AA139" s="316" t="str">
        <f t="shared" ca="1" si="82"/>
        <v/>
      </c>
      <c r="AC139" s="310" t="e">
        <f t="shared" ca="1" si="83"/>
        <v>#N/A</v>
      </c>
      <c r="AD139" s="323" t="e">
        <f t="shared" ca="1" si="84"/>
        <v>#N/A</v>
      </c>
      <c r="AE139" s="324">
        <f t="shared" ca="1" si="63"/>
        <v>774.51276508103172</v>
      </c>
      <c r="AG139" s="306">
        <f t="shared" ca="1" si="85"/>
        <v>-27.599687927444677</v>
      </c>
      <c r="AH139" s="304">
        <f t="shared" ca="1" si="86"/>
        <v>-18.161683829065872</v>
      </c>
    </row>
    <row r="140" spans="1:34" x14ac:dyDescent="0.2">
      <c r="A140" s="347">
        <f t="shared" ca="1" si="64"/>
        <v>0.01</v>
      </c>
      <c r="B140" s="304">
        <f t="shared" ca="1" si="65"/>
        <v>5.9599999999999707</v>
      </c>
      <c r="D140" s="306">
        <f t="shared" ca="1" si="66"/>
        <v>-4.9387994322563475</v>
      </c>
      <c r="E140" s="307">
        <f t="shared" ca="1" si="67"/>
        <v>-27.218376639949327</v>
      </c>
      <c r="F140" s="304">
        <f t="shared" ca="1" si="68"/>
        <v>27.662822826786762</v>
      </c>
      <c r="G140" s="306">
        <f t="shared" ca="1" si="69"/>
        <v>42.897521455711043</v>
      </c>
      <c r="H140" s="307">
        <f t="shared" ca="1" si="70"/>
        <v>151.10792094994406</v>
      </c>
      <c r="I140" s="304">
        <f t="shared" ca="1" si="71"/>
        <v>157.07896460334123</v>
      </c>
      <c r="J140" s="306">
        <f t="shared" ca="1" si="72"/>
        <v>189.25544253024802</v>
      </c>
      <c r="K140" s="307">
        <f t="shared" ca="1" si="73"/>
        <v>776.02520520936321</v>
      </c>
      <c r="L140" s="304">
        <f t="shared" ca="1" si="58"/>
        <v>798.76951722480896</v>
      </c>
      <c r="M140" s="306">
        <f t="shared" ca="1" si="74"/>
        <v>1.2941871833253666</v>
      </c>
      <c r="N140" s="304">
        <f t="shared" ca="1" si="75"/>
        <v>74.151463504467259</v>
      </c>
      <c r="P140" s="310">
        <f t="shared" ca="1" si="76"/>
        <v>13</v>
      </c>
      <c r="Q140" s="304">
        <f t="shared" ca="1" si="77"/>
        <v>0</v>
      </c>
      <c r="R140" s="306">
        <f t="shared" ca="1" si="78"/>
        <v>0</v>
      </c>
      <c r="S140" s="307">
        <f t="shared" ca="1" si="79"/>
        <v>3.1652999999999984</v>
      </c>
      <c r="T140" s="304">
        <f t="shared" ca="1" si="59"/>
        <v>31.051592999999986</v>
      </c>
      <c r="U140" s="311">
        <f t="shared" ca="1" si="60"/>
        <v>0</v>
      </c>
      <c r="V140" s="306">
        <f t="shared" ca="1" si="61"/>
        <v>1.1334877047469976</v>
      </c>
      <c r="W140" s="304">
        <f t="shared" ca="1" si="62"/>
        <v>57.068444433071946</v>
      </c>
      <c r="Y140" s="314" t="str">
        <f t="shared" ca="1" si="80"/>
        <v/>
      </c>
      <c r="Z140" s="315" t="str">
        <f t="shared" ca="1" si="81"/>
        <v/>
      </c>
      <c r="AA140" s="316" t="str">
        <f t="shared" ca="1" si="82"/>
        <v/>
      </c>
      <c r="AC140" s="310" t="e">
        <f t="shared" ca="1" si="83"/>
        <v>#N/A</v>
      </c>
      <c r="AD140" s="323" t="e">
        <f t="shared" ca="1" si="84"/>
        <v>#N/A</v>
      </c>
      <c r="AE140" s="324">
        <f t="shared" ca="1" si="63"/>
        <v>776.02520520936321</v>
      </c>
      <c r="AG140" s="306">
        <f t="shared" ca="1" si="85"/>
        <v>-27.532943839788874</v>
      </c>
      <c r="AH140" s="304">
        <f t="shared" ca="1" si="86"/>
        <v>-18.095394913358181</v>
      </c>
    </row>
    <row r="141" spans="1:34" x14ac:dyDescent="0.2">
      <c r="A141" s="347">
        <f t="shared" ca="1" si="64"/>
        <v>0.01</v>
      </c>
      <c r="B141" s="304">
        <f t="shared" ca="1" si="65"/>
        <v>5.9699999999999704</v>
      </c>
      <c r="D141" s="306">
        <f t="shared" ca="1" si="66"/>
        <v>-4.9237424422570211</v>
      </c>
      <c r="E141" s="307">
        <f t="shared" ca="1" si="67"/>
        <v>-27.154043629900819</v>
      </c>
      <c r="F141" s="304">
        <f t="shared" ca="1" si="68"/>
        <v>27.596835418073582</v>
      </c>
      <c r="G141" s="306">
        <f t="shared" ca="1" si="69"/>
        <v>42.848284031288472</v>
      </c>
      <c r="H141" s="307">
        <f t="shared" ca="1" si="70"/>
        <v>150.83638051364505</v>
      </c>
      <c r="I141" s="304">
        <f t="shared" ca="1" si="71"/>
        <v>156.80430201650429</v>
      </c>
      <c r="J141" s="306">
        <f t="shared" ca="1" si="72"/>
        <v>189.68417155768302</v>
      </c>
      <c r="K141" s="307">
        <f t="shared" ca="1" si="73"/>
        <v>777.53492671668118</v>
      </c>
      <c r="L141" s="304">
        <f t="shared" ca="1" si="58"/>
        <v>800.33783317036762</v>
      </c>
      <c r="M141" s="306">
        <f t="shared" ca="1" si="74"/>
        <v>1.2940163293036531</v>
      </c>
      <c r="N141" s="304">
        <f t="shared" ca="1" si="75"/>
        <v>74.141674290110231</v>
      </c>
      <c r="P141" s="310">
        <f t="shared" ca="1" si="76"/>
        <v>13</v>
      </c>
      <c r="Q141" s="304">
        <f t="shared" ca="1" si="77"/>
        <v>0</v>
      </c>
      <c r="R141" s="306">
        <f t="shared" ca="1" si="78"/>
        <v>0</v>
      </c>
      <c r="S141" s="307">
        <f t="shared" ca="1" si="79"/>
        <v>3.1652999999999984</v>
      </c>
      <c r="T141" s="304">
        <f t="shared" ca="1" si="59"/>
        <v>31.051592999999986</v>
      </c>
      <c r="U141" s="311">
        <f t="shared" ca="1" si="60"/>
        <v>0</v>
      </c>
      <c r="V141" s="306">
        <f t="shared" ca="1" si="61"/>
        <v>1.1333163340995573</v>
      </c>
      <c r="W141" s="304">
        <f t="shared" ca="1" si="62"/>
        <v>56.860445327027996</v>
      </c>
      <c r="Y141" s="314" t="str">
        <f t="shared" ca="1" si="80"/>
        <v/>
      </c>
      <c r="Z141" s="315" t="str">
        <f t="shared" ca="1" si="81"/>
        <v/>
      </c>
      <c r="AA141" s="316" t="str">
        <f t="shared" ca="1" si="82"/>
        <v/>
      </c>
      <c r="AC141" s="310" t="e">
        <f t="shared" ca="1" si="83"/>
        <v>#N/A</v>
      </c>
      <c r="AD141" s="323" t="e">
        <f t="shared" ca="1" si="84"/>
        <v>#N/A</v>
      </c>
      <c r="AE141" s="324">
        <f t="shared" ca="1" si="63"/>
        <v>777.53492671668118</v>
      </c>
      <c r="AG141" s="306">
        <f t="shared" ca="1" si="85"/>
        <v>-27.466487548172495</v>
      </c>
      <c r="AH141" s="304">
        <f t="shared" ca="1" si="86"/>
        <v>-18.029395138872136</v>
      </c>
    </row>
    <row r="142" spans="1:34" x14ac:dyDescent="0.2">
      <c r="A142" s="347">
        <f t="shared" ca="1" si="64"/>
        <v>0.01</v>
      </c>
      <c r="B142" s="304">
        <f t="shared" ca="1" si="65"/>
        <v>5.9799999999999702</v>
      </c>
      <c r="D142" s="306">
        <f t="shared" ca="1" si="66"/>
        <v>-4.9087491550442408</v>
      </c>
      <c r="E142" s="307">
        <f t="shared" ca="1" si="67"/>
        <v>-27.089990835936909</v>
      </c>
      <c r="F142" s="304">
        <f t="shared" ca="1" si="68"/>
        <v>27.531135497074821</v>
      </c>
      <c r="G142" s="306">
        <f t="shared" ca="1" si="69"/>
        <v>42.799196539738027</v>
      </c>
      <c r="H142" s="307">
        <f t="shared" ca="1" si="70"/>
        <v>150.56548060528567</v>
      </c>
      <c r="I142" s="304">
        <f t="shared" ca="1" si="71"/>
        <v>156.53030113798343</v>
      </c>
      <c r="J142" s="306">
        <f t="shared" ca="1" si="72"/>
        <v>190.11240896053815</v>
      </c>
      <c r="K142" s="307">
        <f t="shared" ca="1" si="73"/>
        <v>779.04193602227588</v>
      </c>
      <c r="L142" s="304">
        <f t="shared" ca="1" si="58"/>
        <v>801.90340198936349</v>
      </c>
      <c r="M142" s="306">
        <f t="shared" ca="1" si="74"/>
        <v>1.2938450732037918</v>
      </c>
      <c r="N142" s="304">
        <f t="shared" ca="1" si="75"/>
        <v>74.131862038372319</v>
      </c>
      <c r="P142" s="310">
        <f t="shared" ca="1" si="76"/>
        <v>13</v>
      </c>
      <c r="Q142" s="304">
        <f t="shared" ca="1" si="77"/>
        <v>0</v>
      </c>
      <c r="R142" s="306">
        <f t="shared" ca="1" si="78"/>
        <v>0</v>
      </c>
      <c r="S142" s="307">
        <f t="shared" ca="1" si="79"/>
        <v>3.1652999999999984</v>
      </c>
      <c r="T142" s="304">
        <f t="shared" ca="1" si="59"/>
        <v>31.051592999999986</v>
      </c>
      <c r="U142" s="311">
        <f t="shared" ca="1" si="60"/>
        <v>0</v>
      </c>
      <c r="V142" s="306">
        <f t="shared" ca="1" si="61"/>
        <v>1.1331452961531512</v>
      </c>
      <c r="W142" s="304">
        <f t="shared" ca="1" si="62"/>
        <v>56.653351000415604</v>
      </c>
      <c r="Y142" s="314" t="str">
        <f t="shared" ca="1" si="80"/>
        <v/>
      </c>
      <c r="Z142" s="315" t="str">
        <f t="shared" ca="1" si="81"/>
        <v/>
      </c>
      <c r="AA142" s="316" t="str">
        <f t="shared" ca="1" si="82"/>
        <v/>
      </c>
      <c r="AC142" s="310" t="e">
        <f t="shared" ca="1" si="83"/>
        <v>#N/A</v>
      </c>
      <c r="AD142" s="323" t="e">
        <f t="shared" ca="1" si="84"/>
        <v>#N/A</v>
      </c>
      <c r="AE142" s="324">
        <f t="shared" ca="1" si="63"/>
        <v>779.04193602227588</v>
      </c>
      <c r="AG142" s="306">
        <f t="shared" ca="1" si="85"/>
        <v>-27.400317393217932</v>
      </c>
      <c r="AH142" s="304">
        <f t="shared" ca="1" si="86"/>
        <v>-17.963682850607533</v>
      </c>
    </row>
    <row r="143" spans="1:34" x14ac:dyDescent="0.2">
      <c r="A143" s="347">
        <f t="shared" ca="1" si="64"/>
        <v>0.01</v>
      </c>
      <c r="B143" s="304">
        <f t="shared" ca="1" si="65"/>
        <v>5.98999999999997</v>
      </c>
      <c r="D143" s="306">
        <f t="shared" ca="1" si="66"/>
        <v>-4.8938192033727894</v>
      </c>
      <c r="E143" s="307">
        <f t="shared" ca="1" si="67"/>
        <v>-27.026216656475356</v>
      </c>
      <c r="F143" s="304">
        <f t="shared" ca="1" si="68"/>
        <v>27.465721420673557</v>
      </c>
      <c r="G143" s="306">
        <f t="shared" ca="1" si="69"/>
        <v>42.750258347704296</v>
      </c>
      <c r="H143" s="307">
        <f t="shared" ca="1" si="70"/>
        <v>150.29521843872092</v>
      </c>
      <c r="I143" s="304">
        <f t="shared" ca="1" si="71"/>
        <v>156.25695912290851</v>
      </c>
      <c r="J143" s="306">
        <f t="shared" ca="1" si="72"/>
        <v>190.54015623497537</v>
      </c>
      <c r="K143" s="307">
        <f t="shared" ca="1" si="73"/>
        <v>780.54623951749591</v>
      </c>
      <c r="L143" s="304">
        <f t="shared" ca="1" si="58"/>
        <v>803.46623025672523</v>
      </c>
      <c r="M143" s="306">
        <f t="shared" ca="1" si="74"/>
        <v>1.2936734141016735</v>
      </c>
      <c r="N143" s="304">
        <f t="shared" ca="1" si="75"/>
        <v>74.122026696305923</v>
      </c>
      <c r="P143" s="310">
        <f t="shared" ca="1" si="76"/>
        <v>13</v>
      </c>
      <c r="Q143" s="304">
        <f t="shared" ca="1" si="77"/>
        <v>0</v>
      </c>
      <c r="R143" s="306">
        <f t="shared" ca="1" si="78"/>
        <v>0</v>
      </c>
      <c r="S143" s="307">
        <f t="shared" ca="1" si="79"/>
        <v>3.1652999999999984</v>
      </c>
      <c r="T143" s="304">
        <f t="shared" ca="1" si="59"/>
        <v>31.051592999999986</v>
      </c>
      <c r="U143" s="311">
        <f t="shared" ca="1" si="60"/>
        <v>0</v>
      </c>
      <c r="V143" s="306">
        <f t="shared" ca="1" si="61"/>
        <v>1.1329745900431989</v>
      </c>
      <c r="W143" s="304">
        <f t="shared" ca="1" si="62"/>
        <v>56.447156290068314</v>
      </c>
      <c r="Y143" s="314" t="str">
        <f t="shared" ca="1" si="80"/>
        <v/>
      </c>
      <c r="Z143" s="315" t="str">
        <f t="shared" ca="1" si="81"/>
        <v/>
      </c>
      <c r="AA143" s="316" t="str">
        <f t="shared" ca="1" si="82"/>
        <v/>
      </c>
      <c r="AC143" s="310" t="e">
        <f t="shared" ca="1" si="83"/>
        <v>#N/A</v>
      </c>
      <c r="AD143" s="323" t="e">
        <f t="shared" ca="1" si="84"/>
        <v>#N/A</v>
      </c>
      <c r="AE143" s="324">
        <f t="shared" ca="1" si="63"/>
        <v>780.54623951749591</v>
      </c>
      <c r="AG143" s="306">
        <f t="shared" ca="1" si="85"/>
        <v>-27.334431727491449</v>
      </c>
      <c r="AH143" s="304">
        <f t="shared" ca="1" si="86"/>
        <v>-17.898256405527324</v>
      </c>
    </row>
    <row r="144" spans="1:34" x14ac:dyDescent="0.2">
      <c r="A144" s="347">
        <f t="shared" ca="1" si="64"/>
        <v>0.01</v>
      </c>
      <c r="B144" s="304">
        <f t="shared" ca="1" si="65"/>
        <v>5.9999999999999698</v>
      </c>
      <c r="D144" s="306">
        <f t="shared" ca="1" si="66"/>
        <v>-4.8789522226453066</v>
      </c>
      <c r="E144" s="307">
        <f t="shared" ca="1" si="67"/>
        <v>-26.962719501493652</v>
      </c>
      <c r="F144" s="304">
        <f t="shared" ca="1" si="68"/>
        <v>27.400591557612067</v>
      </c>
      <c r="G144" s="306">
        <f t="shared" ca="1" si="69"/>
        <v>42.701468825477846</v>
      </c>
      <c r="H144" s="307">
        <f t="shared" ca="1" si="70"/>
        <v>150.02559124370597</v>
      </c>
      <c r="I144" s="304">
        <f t="shared" ca="1" si="71"/>
        <v>155.98427314276526</v>
      </c>
      <c r="J144" s="306">
        <f t="shared" ca="1" si="72"/>
        <v>190.96741487084128</v>
      </c>
      <c r="K144" s="307">
        <f t="shared" ca="1" si="73"/>
        <v>782.04784356590801</v>
      </c>
      <c r="L144" s="304">
        <f t="shared" ca="1" si="58"/>
        <v>805.02632451898057</v>
      </c>
      <c r="M144" s="306">
        <f t="shared" ca="1" si="74"/>
        <v>1.2935013510697966</v>
      </c>
      <c r="N144" s="304">
        <f t="shared" ca="1" si="75"/>
        <v>74.112168210769156</v>
      </c>
      <c r="P144" s="310">
        <f t="shared" ca="1" si="76"/>
        <v>13</v>
      </c>
      <c r="Q144" s="304">
        <f t="shared" ca="1" si="77"/>
        <v>0</v>
      </c>
      <c r="R144" s="306">
        <f t="shared" ca="1" si="78"/>
        <v>0</v>
      </c>
      <c r="S144" s="307">
        <f t="shared" ca="1" si="79"/>
        <v>3.1652999999999984</v>
      </c>
      <c r="T144" s="304">
        <f t="shared" ca="1" si="59"/>
        <v>31.051592999999986</v>
      </c>
      <c r="U144" s="311">
        <f t="shared" ca="1" si="60"/>
        <v>0</v>
      </c>
      <c r="V144" s="306">
        <f t="shared" ca="1" si="61"/>
        <v>1.1328042149089907</v>
      </c>
      <c r="W144" s="304">
        <f t="shared" ca="1" si="62"/>
        <v>56.241856070032583</v>
      </c>
      <c r="Y144" s="314" t="str">
        <f t="shared" ca="1" si="80"/>
        <v/>
      </c>
      <c r="Z144" s="315" t="str">
        <f t="shared" ca="1" si="81"/>
        <v/>
      </c>
      <c r="AA144" s="316" t="str">
        <f t="shared" ca="1" si="82"/>
        <v/>
      </c>
      <c r="AC144" s="310">
        <f t="shared" ca="1" si="83"/>
        <v>5.9999999999999698</v>
      </c>
      <c r="AD144" s="323">
        <f t="shared" ca="1" si="84"/>
        <v>190.96741487084128</v>
      </c>
      <c r="AE144" s="324">
        <f t="shared" ca="1" si="63"/>
        <v>782.04784356590801</v>
      </c>
      <c r="AG144" s="306">
        <f t="shared" ca="1" si="85"/>
        <v>-27.268828915399354</v>
      </c>
      <c r="AH144" s="304">
        <f t="shared" ca="1" si="86"/>
        <v>-17.833114172453904</v>
      </c>
    </row>
    <row r="145" spans="1:34" x14ac:dyDescent="0.2">
      <c r="A145" s="347">
        <f t="shared" ca="1" si="64"/>
        <v>0.01</v>
      </c>
      <c r="B145" s="304">
        <f t="shared" ca="1" si="65"/>
        <v>6.0099999999999696</v>
      </c>
      <c r="D145" s="306">
        <f t="shared" ca="1" si="66"/>
        <v>-4.8641478508892932</v>
      </c>
      <c r="E145" s="307">
        <f t="shared" ca="1" si="67"/>
        <v>-26.899497792428733</v>
      </c>
      <c r="F145" s="304">
        <f t="shared" ca="1" si="68"/>
        <v>27.335744288388952</v>
      </c>
      <c r="G145" s="306">
        <f t="shared" ca="1" si="69"/>
        <v>42.652827346968955</v>
      </c>
      <c r="H145" s="307">
        <f t="shared" ca="1" si="70"/>
        <v>149.7565962657817</v>
      </c>
      <c r="I145" s="304">
        <f t="shared" ca="1" si="71"/>
        <v>155.71224038527825</v>
      </c>
      <c r="J145" s="306">
        <f t="shared" ca="1" si="72"/>
        <v>191.39418635170352</v>
      </c>
      <c r="K145" s="307">
        <f t="shared" ca="1" si="73"/>
        <v>783.54675450345542</v>
      </c>
      <c r="L145" s="304">
        <f t="shared" ca="1" si="58"/>
        <v>806.58369129441792</v>
      </c>
      <c r="M145" s="306">
        <f t="shared" ca="1" si="74"/>
        <v>1.2933288831772547</v>
      </c>
      <c r="N145" s="304">
        <f t="shared" ca="1" si="75"/>
        <v>74.102286528424997</v>
      </c>
      <c r="P145" s="310">
        <f t="shared" ca="1" si="76"/>
        <v>13</v>
      </c>
      <c r="Q145" s="304">
        <f t="shared" ca="1" si="77"/>
        <v>0</v>
      </c>
      <c r="R145" s="306">
        <f t="shared" ca="1" si="78"/>
        <v>0</v>
      </c>
      <c r="S145" s="307">
        <f t="shared" ca="1" si="79"/>
        <v>3.1652999999999984</v>
      </c>
      <c r="T145" s="304">
        <f t="shared" ca="1" si="59"/>
        <v>31.051592999999986</v>
      </c>
      <c r="U145" s="311">
        <f t="shared" ca="1" si="60"/>
        <v>0</v>
      </c>
      <c r="V145" s="306">
        <f t="shared" ca="1" si="61"/>
        <v>1.1326341698936686</v>
      </c>
      <c r="W145" s="304">
        <f t="shared" ca="1" si="62"/>
        <v>56.037445251246275</v>
      </c>
      <c r="Y145" s="314" t="str">
        <f t="shared" ca="1" si="80"/>
        <v/>
      </c>
      <c r="Z145" s="315" t="str">
        <f t="shared" ca="1" si="81"/>
        <v/>
      </c>
      <c r="AA145" s="316" t="str">
        <f t="shared" ca="1" si="82"/>
        <v/>
      </c>
      <c r="AC145" s="310" t="e">
        <f t="shared" ca="1" si="83"/>
        <v>#N/A</v>
      </c>
      <c r="AD145" s="323" t="e">
        <f t="shared" ca="1" si="84"/>
        <v>#N/A</v>
      </c>
      <c r="AE145" s="324">
        <f t="shared" ca="1" si="63"/>
        <v>783.54675450345542</v>
      </c>
      <c r="AG145" s="306">
        <f t="shared" ca="1" si="85"/>
        <v>-27.203507333085</v>
      </c>
      <c r="AH145" s="304">
        <f t="shared" ca="1" si="86"/>
        <v>-17.7682545319662</v>
      </c>
    </row>
    <row r="146" spans="1:34" x14ac:dyDescent="0.2">
      <c r="A146" s="347">
        <f t="shared" ca="1" si="64"/>
        <v>0.01</v>
      </c>
      <c r="B146" s="304">
        <f t="shared" ca="1" si="65"/>
        <v>6.0199999999999694</v>
      </c>
      <c r="D146" s="306">
        <f t="shared" ca="1" si="66"/>
        <v>-4.8494057287344292</v>
      </c>
      <c r="E146" s="307">
        <f t="shared" ca="1" si="67"/>
        <v>-26.836549962077939</v>
      </c>
      <c r="F146" s="304">
        <f t="shared" ca="1" si="68"/>
        <v>27.271178005157527</v>
      </c>
      <c r="G146" s="306">
        <f t="shared" ca="1" si="69"/>
        <v>42.604333289681612</v>
      </c>
      <c r="H146" s="307">
        <f t="shared" ca="1" si="70"/>
        <v>149.48823076616091</v>
      </c>
      <c r="I146" s="304">
        <f t="shared" ca="1" si="71"/>
        <v>155.44085805429424</v>
      </c>
      <c r="J146" s="306">
        <f t="shared" ca="1" si="72"/>
        <v>191.82047215488677</v>
      </c>
      <c r="K146" s="307">
        <f t="shared" ca="1" si="73"/>
        <v>785.04297863861518</v>
      </c>
      <c r="L146" s="304">
        <f t="shared" ca="1" si="58"/>
        <v>808.13833707324693</v>
      </c>
      <c r="M146" s="306">
        <f t="shared" ca="1" si="74"/>
        <v>1.2931560094897216</v>
      </c>
      <c r="N146" s="304">
        <f t="shared" ca="1" si="75"/>
        <v>74.092381595740477</v>
      </c>
      <c r="P146" s="310">
        <f t="shared" ca="1" si="76"/>
        <v>13</v>
      </c>
      <c r="Q146" s="304">
        <f t="shared" ca="1" si="77"/>
        <v>0</v>
      </c>
      <c r="R146" s="306">
        <f t="shared" ca="1" si="78"/>
        <v>0</v>
      </c>
      <c r="S146" s="307">
        <f t="shared" ca="1" si="79"/>
        <v>3.1652999999999984</v>
      </c>
      <c r="T146" s="304">
        <f t="shared" ca="1" si="59"/>
        <v>31.051592999999986</v>
      </c>
      <c r="U146" s="311">
        <f t="shared" ca="1" si="60"/>
        <v>0</v>
      </c>
      <c r="V146" s="306">
        <f t="shared" ca="1" si="61"/>
        <v>1.1324644541441991</v>
      </c>
      <c r="W146" s="304">
        <f t="shared" ca="1" si="62"/>
        <v>55.833918781219374</v>
      </c>
      <c r="Y146" s="314" t="str">
        <f t="shared" ca="1" si="80"/>
        <v/>
      </c>
      <c r="Z146" s="315" t="str">
        <f t="shared" ca="1" si="81"/>
        <v/>
      </c>
      <c r="AA146" s="316" t="str">
        <f t="shared" ca="1" si="82"/>
        <v/>
      </c>
      <c r="AC146" s="310" t="e">
        <f t="shared" ca="1" si="83"/>
        <v>#N/A</v>
      </c>
      <c r="AD146" s="323" t="e">
        <f t="shared" ca="1" si="84"/>
        <v>#N/A</v>
      </c>
      <c r="AE146" s="324">
        <f t="shared" ca="1" si="63"/>
        <v>785.04297863861518</v>
      </c>
      <c r="AG146" s="306">
        <f t="shared" ca="1" si="85"/>
        <v>-27.13846536832709</v>
      </c>
      <c r="AH146" s="304">
        <f t="shared" ca="1" si="86"/>
        <v>-17.703675876298078</v>
      </c>
    </row>
    <row r="147" spans="1:34" x14ac:dyDescent="0.2">
      <c r="A147" s="347">
        <f t="shared" ca="1" si="64"/>
        <v>0.01</v>
      </c>
      <c r="B147" s="304">
        <f t="shared" ca="1" si="65"/>
        <v>6.0299999999999692</v>
      </c>
      <c r="D147" s="306">
        <f t="shared" ca="1" si="66"/>
        <v>-4.8347254993900632</v>
      </c>
      <c r="E147" s="307">
        <f t="shared" ca="1" si="67"/>
        <v>-26.773874454500714</v>
      </c>
      <c r="F147" s="304">
        <f t="shared" ca="1" si="68"/>
        <v>27.20689111162498</v>
      </c>
      <c r="G147" s="306">
        <f t="shared" ca="1" si="69"/>
        <v>42.555986034687713</v>
      </c>
      <c r="H147" s="307">
        <f t="shared" ca="1" si="70"/>
        <v>149.22049202161591</v>
      </c>
      <c r="I147" s="304">
        <f t="shared" ca="1" si="71"/>
        <v>155.17012336966698</v>
      </c>
      <c r="J147" s="306">
        <f t="shared" ca="1" si="72"/>
        <v>192.24627375150862</v>
      </c>
      <c r="K147" s="307">
        <f t="shared" ca="1" si="73"/>
        <v>786.53652225255405</v>
      </c>
      <c r="L147" s="304">
        <f t="shared" ca="1" si="58"/>
        <v>809.69026831775761</v>
      </c>
      <c r="M147" s="306">
        <f t="shared" ca="1" si="74"/>
        <v>1.2929827290694396</v>
      </c>
      <c r="N147" s="304">
        <f t="shared" ca="1" si="75"/>
        <v>74.082453358986072</v>
      </c>
      <c r="P147" s="310">
        <f t="shared" ca="1" si="76"/>
        <v>13</v>
      </c>
      <c r="Q147" s="304">
        <f t="shared" ca="1" si="77"/>
        <v>0</v>
      </c>
      <c r="R147" s="306">
        <f t="shared" ca="1" si="78"/>
        <v>0</v>
      </c>
      <c r="S147" s="307">
        <f t="shared" ca="1" si="79"/>
        <v>3.1652999999999984</v>
      </c>
      <c r="T147" s="304">
        <f t="shared" ca="1" si="59"/>
        <v>31.051592999999986</v>
      </c>
      <c r="U147" s="311">
        <f t="shared" ca="1" si="60"/>
        <v>0</v>
      </c>
      <c r="V147" s="306">
        <f t="shared" ca="1" si="61"/>
        <v>1.1322950668113549</v>
      </c>
      <c r="W147" s="304">
        <f t="shared" ca="1" si="62"/>
        <v>55.631271643718733</v>
      </c>
      <c r="Y147" s="314" t="str">
        <f t="shared" ca="1" si="80"/>
        <v/>
      </c>
      <c r="Z147" s="315" t="str">
        <f t="shared" ca="1" si="81"/>
        <v/>
      </c>
      <c r="AA147" s="316" t="str">
        <f t="shared" ca="1" si="82"/>
        <v/>
      </c>
      <c r="AC147" s="310" t="e">
        <f t="shared" ca="1" si="83"/>
        <v>#N/A</v>
      </c>
      <c r="AD147" s="323" t="e">
        <f t="shared" ca="1" si="84"/>
        <v>#N/A</v>
      </c>
      <c r="AE147" s="324">
        <f t="shared" ca="1" si="63"/>
        <v>786.53652225255405</v>
      </c>
      <c r="AG147" s="306">
        <f t="shared" ca="1" si="85"/>
        <v>-27.073701420438724</v>
      </c>
      <c r="AH147" s="304">
        <f t="shared" ca="1" si="86"/>
        <v>-17.63937660923748</v>
      </c>
    </row>
    <row r="148" spans="1:34" x14ac:dyDescent="0.2">
      <c r="A148" s="347">
        <f t="shared" ca="1" si="64"/>
        <v>0.01</v>
      </c>
      <c r="B148" s="304">
        <f t="shared" ca="1" si="65"/>
        <v>6.0399999999999689</v>
      </c>
      <c r="D148" s="306">
        <f t="shared" ca="1" si="66"/>
        <v>-4.8201068086229508</v>
      </c>
      <c r="E148" s="307">
        <f t="shared" ca="1" si="67"/>
        <v>-26.711469724921521</v>
      </c>
      <c r="F148" s="304">
        <f t="shared" ca="1" si="68"/>
        <v>27.142882022952762</v>
      </c>
      <c r="G148" s="306">
        <f t="shared" ca="1" si="69"/>
        <v>42.507784966601484</v>
      </c>
      <c r="H148" s="307">
        <f t="shared" ca="1" si="70"/>
        <v>148.9533773243667</v>
      </c>
      <c r="I148" s="304">
        <f t="shared" ca="1" si="71"/>
        <v>154.90003356714288</v>
      </c>
      <c r="J148" s="306">
        <f t="shared" ca="1" si="72"/>
        <v>192.67159260651508</v>
      </c>
      <c r="K148" s="307">
        <f t="shared" ca="1" si="73"/>
        <v>788.02739159928399</v>
      </c>
      <c r="L148" s="304">
        <f t="shared" ca="1" si="58"/>
        <v>811.23949146247946</v>
      </c>
      <c r="M148" s="306">
        <f t="shared" ca="1" si="74"/>
        <v>1.2928090409752035</v>
      </c>
      <c r="N148" s="304">
        <f t="shared" ca="1" si="75"/>
        <v>74.072501764234673</v>
      </c>
      <c r="P148" s="310">
        <f t="shared" ca="1" si="76"/>
        <v>13</v>
      </c>
      <c r="Q148" s="304">
        <f t="shared" ca="1" si="77"/>
        <v>0</v>
      </c>
      <c r="R148" s="306">
        <f t="shared" ca="1" si="78"/>
        <v>0</v>
      </c>
      <c r="S148" s="307">
        <f t="shared" ca="1" si="79"/>
        <v>3.1652999999999984</v>
      </c>
      <c r="T148" s="304">
        <f t="shared" ca="1" si="59"/>
        <v>31.051592999999986</v>
      </c>
      <c r="U148" s="311">
        <f t="shared" ca="1" si="60"/>
        <v>0</v>
      </c>
      <c r="V148" s="306">
        <f t="shared" ca="1" si="61"/>
        <v>1.1321260070496899</v>
      </c>
      <c r="W148" s="304">
        <f t="shared" ca="1" si="62"/>
        <v>55.429498858455517</v>
      </c>
      <c r="Y148" s="314" t="str">
        <f t="shared" ca="1" si="80"/>
        <v/>
      </c>
      <c r="Z148" s="315" t="str">
        <f t="shared" ca="1" si="81"/>
        <v/>
      </c>
      <c r="AA148" s="316" t="str">
        <f t="shared" ca="1" si="82"/>
        <v/>
      </c>
      <c r="AC148" s="310" t="e">
        <f t="shared" ca="1" si="83"/>
        <v>#N/A</v>
      </c>
      <c r="AD148" s="323" t="e">
        <f t="shared" ca="1" si="84"/>
        <v>#N/A</v>
      </c>
      <c r="AE148" s="324">
        <f t="shared" ca="1" si="63"/>
        <v>788.02739159928399</v>
      </c>
      <c r="AG148" s="306">
        <f t="shared" ca="1" si="85"/>
        <v>-27.009213900167715</v>
      </c>
      <c r="AH148" s="304">
        <f t="shared" ca="1" si="86"/>
        <v>-17.57535514602684</v>
      </c>
    </row>
    <row r="149" spans="1:34" x14ac:dyDescent="0.2">
      <c r="A149" s="347">
        <f t="shared" ca="1" si="64"/>
        <v>0.01</v>
      </c>
      <c r="B149" s="304">
        <f t="shared" ca="1" si="65"/>
        <v>6.0499999999999687</v>
      </c>
      <c r="D149" s="306">
        <f t="shared" ca="1" si="66"/>
        <v>-4.8055493047352247</v>
      </c>
      <c r="E149" s="307">
        <f t="shared" ca="1" si="67"/>
        <v>-26.649334239633582</v>
      </c>
      <c r="F149" s="304">
        <f t="shared" ca="1" si="68"/>
        <v>27.079149165657846</v>
      </c>
      <c r="G149" s="306">
        <f t="shared" ca="1" si="69"/>
        <v>42.459729473554134</v>
      </c>
      <c r="H149" s="307">
        <f t="shared" ca="1" si="70"/>
        <v>148.68688398197037</v>
      </c>
      <c r="I149" s="304">
        <f t="shared" ca="1" si="71"/>
        <v>154.63058589824757</v>
      </c>
      <c r="J149" s="306">
        <f t="shared" ca="1" si="72"/>
        <v>193.09643017871585</v>
      </c>
      <c r="K149" s="307">
        <f t="shared" ca="1" si="73"/>
        <v>789.51559290581565</v>
      </c>
      <c r="L149" s="304">
        <f t="shared" ca="1" si="58"/>
        <v>812.78601291433733</v>
      </c>
      <c r="M149" s="306">
        <f t="shared" ca="1" si="74"/>
        <v>1.2926349442623488</v>
      </c>
      <c r="N149" s="304">
        <f t="shared" ca="1" si="75"/>
        <v>74.062526757360999</v>
      </c>
      <c r="P149" s="310">
        <f t="shared" ca="1" si="76"/>
        <v>13</v>
      </c>
      <c r="Q149" s="304">
        <f t="shared" ca="1" si="77"/>
        <v>0</v>
      </c>
      <c r="R149" s="306">
        <f t="shared" ca="1" si="78"/>
        <v>0</v>
      </c>
      <c r="S149" s="307">
        <f t="shared" ca="1" si="79"/>
        <v>3.1652999999999984</v>
      </c>
      <c r="T149" s="304">
        <f t="shared" ca="1" si="59"/>
        <v>31.051592999999986</v>
      </c>
      <c r="U149" s="311">
        <f t="shared" ca="1" si="60"/>
        <v>0</v>
      </c>
      <c r="V149" s="306">
        <f t="shared" ca="1" si="61"/>
        <v>1.1319572740175192</v>
      </c>
      <c r="W149" s="304">
        <f t="shared" ca="1" si="62"/>
        <v>55.228595480776107</v>
      </c>
      <c r="Y149" s="314" t="str">
        <f t="shared" ca="1" si="80"/>
        <v/>
      </c>
      <c r="Z149" s="315" t="str">
        <f t="shared" ca="1" si="81"/>
        <v/>
      </c>
      <c r="AA149" s="316" t="str">
        <f t="shared" ca="1" si="82"/>
        <v/>
      </c>
      <c r="AC149" s="310" t="e">
        <f t="shared" ca="1" si="83"/>
        <v>#N/A</v>
      </c>
      <c r="AD149" s="323" t="e">
        <f t="shared" ca="1" si="84"/>
        <v>#N/A</v>
      </c>
      <c r="AE149" s="324">
        <f t="shared" ca="1" si="63"/>
        <v>789.51559290581565</v>
      </c>
      <c r="AG149" s="306">
        <f t="shared" ca="1" si="85"/>
        <v>-26.945001229597715</v>
      </c>
      <c r="AH149" s="304">
        <f t="shared" ca="1" si="86"/>
        <v>-17.511609913264319</v>
      </c>
    </row>
    <row r="150" spans="1:34" x14ac:dyDescent="0.2">
      <c r="A150" s="347">
        <f t="shared" ca="1" si="64"/>
        <v>0.01</v>
      </c>
      <c r="B150" s="304">
        <f t="shared" ca="1" si="65"/>
        <v>6.0599999999999685</v>
      </c>
      <c r="D150" s="306">
        <f t="shared" ca="1" si="66"/>
        <v>-4.7910526385425829</v>
      </c>
      <c r="E150" s="307">
        <f t="shared" ca="1" si="67"/>
        <v>-26.587466475903682</v>
      </c>
      <c r="F150" s="304">
        <f t="shared" ca="1" si="68"/>
        <v>27.01569097751505</v>
      </c>
      <c r="G150" s="306">
        <f t="shared" ca="1" si="69"/>
        <v>42.411818947168705</v>
      </c>
      <c r="H150" s="307">
        <f t="shared" ca="1" si="70"/>
        <v>148.42100931721134</v>
      </c>
      <c r="I150" s="304">
        <f t="shared" ca="1" si="71"/>
        <v>154.36177763017358</v>
      </c>
      <c r="J150" s="306">
        <f t="shared" ca="1" si="72"/>
        <v>193.52078792081946</v>
      </c>
      <c r="K150" s="307">
        <f t="shared" ca="1" si="73"/>
        <v>791.00113237231153</v>
      </c>
      <c r="L150" s="304">
        <f t="shared" ca="1" si="58"/>
        <v>814.32983905280901</v>
      </c>
      <c r="M150" s="306">
        <f t="shared" ca="1" si="74"/>
        <v>1.2924604379827369</v>
      </c>
      <c r="N150" s="304">
        <f t="shared" ca="1" si="75"/>
        <v>74.052528284040704</v>
      </c>
      <c r="P150" s="310">
        <f t="shared" ca="1" si="76"/>
        <v>13</v>
      </c>
      <c r="Q150" s="304">
        <f t="shared" ca="1" si="77"/>
        <v>0</v>
      </c>
      <c r="R150" s="306">
        <f t="shared" ca="1" si="78"/>
        <v>0</v>
      </c>
      <c r="S150" s="307">
        <f t="shared" ca="1" si="79"/>
        <v>3.1652999999999984</v>
      </c>
      <c r="T150" s="304">
        <f t="shared" ca="1" si="59"/>
        <v>31.051592999999986</v>
      </c>
      <c r="U150" s="311">
        <f t="shared" ca="1" si="60"/>
        <v>0</v>
      </c>
      <c r="V150" s="306">
        <f t="shared" ca="1" si="61"/>
        <v>1.1317888668768961</v>
      </c>
      <c r="W150" s="304">
        <f t="shared" ca="1" si="62"/>
        <v>55.028556601355767</v>
      </c>
      <c r="Y150" s="314" t="str">
        <f t="shared" ca="1" si="80"/>
        <v/>
      </c>
      <c r="Z150" s="315" t="str">
        <f t="shared" ca="1" si="81"/>
        <v/>
      </c>
      <c r="AA150" s="316" t="str">
        <f t="shared" ca="1" si="82"/>
        <v/>
      </c>
      <c r="AC150" s="310" t="e">
        <f t="shared" ca="1" si="83"/>
        <v>#N/A</v>
      </c>
      <c r="AD150" s="323" t="e">
        <f t="shared" ca="1" si="84"/>
        <v>#N/A</v>
      </c>
      <c r="AE150" s="324">
        <f t="shared" ca="1" si="63"/>
        <v>791.00113237231153</v>
      </c>
      <c r="AG150" s="306">
        <f t="shared" ca="1" si="85"/>
        <v>-26.881061842050492</v>
      </c>
      <c r="AH150" s="304">
        <f t="shared" ca="1" si="86"/>
        <v>-17.448139348806158</v>
      </c>
    </row>
    <row r="151" spans="1:34" x14ac:dyDescent="0.2">
      <c r="A151" s="347">
        <f t="shared" ca="1" si="64"/>
        <v>0.01</v>
      </c>
      <c r="B151" s="304">
        <f t="shared" ca="1" si="65"/>
        <v>6.0699999999999683</v>
      </c>
      <c r="D151" s="306">
        <f t="shared" ca="1" si="66"/>
        <v>-4.7766164633526724</v>
      </c>
      <c r="E151" s="307">
        <f t="shared" ca="1" si="67"/>
        <v>-26.525864921877861</v>
      </c>
      <c r="F151" s="304">
        <f t="shared" ca="1" si="68"/>
        <v>26.952505907460299</v>
      </c>
      <c r="G151" s="306">
        <f t="shared" ca="1" si="69"/>
        <v>42.364052782535175</v>
      </c>
      <c r="H151" s="307">
        <f t="shared" ca="1" si="70"/>
        <v>148.15575066799258</v>
      </c>
      <c r="I151" s="304">
        <f t="shared" ca="1" si="71"/>
        <v>154.09360604566891</v>
      </c>
      <c r="J151" s="306">
        <f t="shared" ca="1" si="72"/>
        <v>193.94466727946798</v>
      </c>
      <c r="K151" s="307">
        <f t="shared" ca="1" si="73"/>
        <v>792.4840161722376</v>
      </c>
      <c r="L151" s="304">
        <f t="shared" ca="1" si="58"/>
        <v>815.87097623007946</v>
      </c>
      <c r="M151" s="306">
        <f t="shared" ca="1" si="74"/>
        <v>1.2922855211847413</v>
      </c>
      <c r="N151" s="304">
        <f t="shared" ca="1" si="75"/>
        <v>74.04250628974961</v>
      </c>
      <c r="P151" s="310">
        <f t="shared" ca="1" si="76"/>
        <v>13</v>
      </c>
      <c r="Q151" s="304">
        <f t="shared" ca="1" si="77"/>
        <v>0</v>
      </c>
      <c r="R151" s="306">
        <f t="shared" ca="1" si="78"/>
        <v>0</v>
      </c>
      <c r="S151" s="307">
        <f t="shared" ca="1" si="79"/>
        <v>3.1652999999999984</v>
      </c>
      <c r="T151" s="304">
        <f t="shared" ca="1" si="59"/>
        <v>31.051592999999986</v>
      </c>
      <c r="U151" s="311">
        <f t="shared" ca="1" si="60"/>
        <v>0</v>
      </c>
      <c r="V151" s="306">
        <f t="shared" ca="1" si="61"/>
        <v>1.1316207847935902</v>
      </c>
      <c r="W151" s="304">
        <f t="shared" ca="1" si="62"/>
        <v>54.829377345895772</v>
      </c>
      <c r="Y151" s="314" t="str">
        <f t="shared" ca="1" si="80"/>
        <v/>
      </c>
      <c r="Z151" s="315" t="str">
        <f t="shared" ca="1" si="81"/>
        <v/>
      </c>
      <c r="AA151" s="316" t="str">
        <f t="shared" ca="1" si="82"/>
        <v/>
      </c>
      <c r="AC151" s="310" t="e">
        <f t="shared" ca="1" si="83"/>
        <v>#N/A</v>
      </c>
      <c r="AD151" s="323" t="e">
        <f t="shared" ca="1" si="84"/>
        <v>#N/A</v>
      </c>
      <c r="AE151" s="324">
        <f t="shared" ca="1" si="63"/>
        <v>792.4840161722376</v>
      </c>
      <c r="AG151" s="306">
        <f t="shared" ca="1" si="85"/>
        <v>-26.817394181989037</v>
      </c>
      <c r="AH151" s="304">
        <f t="shared" ca="1" si="86"/>
        <v>-17.384941901669919</v>
      </c>
    </row>
    <row r="152" spans="1:34" x14ac:dyDescent="0.2">
      <c r="A152" s="347">
        <f t="shared" ca="1" si="64"/>
        <v>0.01</v>
      </c>
      <c r="B152" s="304">
        <f t="shared" ca="1" si="65"/>
        <v>6.0799999999999681</v>
      </c>
      <c r="D152" s="306">
        <f t="shared" ca="1" si="66"/>
        <v>-4.7622404349437328</v>
      </c>
      <c r="E152" s="307">
        <f t="shared" ca="1" si="67"/>
        <v>-26.464528076488108</v>
      </c>
      <c r="F152" s="304">
        <f t="shared" ca="1" si="68"/>
        <v>26.889592415494892</v>
      </c>
      <c r="G152" s="306">
        <f t="shared" ca="1" si="69"/>
        <v>42.316430378185736</v>
      </c>
      <c r="H152" s="307">
        <f t="shared" ca="1" si="70"/>
        <v>147.8911053872277</v>
      </c>
      <c r="I152" s="304">
        <f t="shared" ca="1" si="71"/>
        <v>153.82606844292658</v>
      </c>
      <c r="J152" s="306">
        <f t="shared" ca="1" si="72"/>
        <v>194.36806969527157</v>
      </c>
      <c r="K152" s="307">
        <f t="shared" ca="1" si="73"/>
        <v>793.96425045251374</v>
      </c>
      <c r="L152" s="304">
        <f t="shared" ca="1" si="58"/>
        <v>817.40943077119437</v>
      </c>
      <c r="M152" s="306">
        <f t="shared" ca="1" si="74"/>
        <v>1.2921101929132335</v>
      </c>
      <c r="N152" s="304">
        <f t="shared" ca="1" si="75"/>
        <v>74.032460719762895</v>
      </c>
      <c r="P152" s="310">
        <f t="shared" ca="1" si="76"/>
        <v>13</v>
      </c>
      <c r="Q152" s="304">
        <f t="shared" ca="1" si="77"/>
        <v>0</v>
      </c>
      <c r="R152" s="306">
        <f t="shared" ca="1" si="78"/>
        <v>0</v>
      </c>
      <c r="S152" s="307">
        <f t="shared" ca="1" si="79"/>
        <v>3.1652999999999984</v>
      </c>
      <c r="T152" s="304">
        <f t="shared" ca="1" si="59"/>
        <v>31.051592999999986</v>
      </c>
      <c r="U152" s="311">
        <f t="shared" ca="1" si="60"/>
        <v>0</v>
      </c>
      <c r="V152" s="306">
        <f t="shared" ca="1" si="61"/>
        <v>1.1314530269370677</v>
      </c>
      <c r="W152" s="304">
        <f t="shared" ca="1" si="62"/>
        <v>54.631052874823276</v>
      </c>
      <c r="Y152" s="314" t="str">
        <f t="shared" ca="1" si="80"/>
        <v/>
      </c>
      <c r="Z152" s="315" t="str">
        <f t="shared" ca="1" si="81"/>
        <v/>
      </c>
      <c r="AA152" s="316" t="str">
        <f t="shared" ca="1" si="82"/>
        <v/>
      </c>
      <c r="AC152" s="310" t="e">
        <f t="shared" ca="1" si="83"/>
        <v>#N/A</v>
      </c>
      <c r="AD152" s="323" t="e">
        <f t="shared" ca="1" si="84"/>
        <v>#N/A</v>
      </c>
      <c r="AE152" s="324">
        <f t="shared" ca="1" si="63"/>
        <v>793.96425045251374</v>
      </c>
      <c r="AG152" s="306">
        <f t="shared" ca="1" si="85"/>
        <v>-26.753996704921782</v>
      </c>
      <c r="AH152" s="304">
        <f t="shared" ca="1" si="86"/>
        <v>-17.322016031938773</v>
      </c>
    </row>
    <row r="153" spans="1:34" x14ac:dyDescent="0.2">
      <c r="A153" s="347">
        <f t="shared" ca="1" si="64"/>
        <v>0.01</v>
      </c>
      <c r="B153" s="304">
        <f t="shared" ca="1" si="65"/>
        <v>6.0899999999999679</v>
      </c>
      <c r="D153" s="306">
        <f t="shared" ca="1" si="66"/>
        <v>-4.7479242115434195</v>
      </c>
      <c r="E153" s="307">
        <f t="shared" ca="1" si="67"/>
        <v>-26.403454449359984</v>
      </c>
      <c r="F153" s="304">
        <f t="shared" ca="1" si="68"/>
        <v>26.826948972590746</v>
      </c>
      <c r="G153" s="306">
        <f t="shared" ca="1" si="69"/>
        <v>42.268951136070299</v>
      </c>
      <c r="H153" s="307">
        <f t="shared" ca="1" si="70"/>
        <v>147.6270708427341</v>
      </c>
      <c r="I153" s="304">
        <f t="shared" ca="1" si="71"/>
        <v>153.55916213547511</v>
      </c>
      <c r="J153" s="306">
        <f t="shared" ca="1" si="72"/>
        <v>194.79099660284285</v>
      </c>
      <c r="K153" s="307">
        <f t="shared" ca="1" si="73"/>
        <v>795.44184133366355</v>
      </c>
      <c r="L153" s="304">
        <f t="shared" ca="1" si="58"/>
        <v>818.9452089742133</v>
      </c>
      <c r="M153" s="306">
        <f t="shared" ca="1" si="74"/>
        <v>1.2919344522095695</v>
      </c>
      <c r="N153" s="304">
        <f t="shared" ca="1" si="75"/>
        <v>74.022391519154283</v>
      </c>
      <c r="P153" s="310">
        <f t="shared" ca="1" si="76"/>
        <v>13</v>
      </c>
      <c r="Q153" s="304">
        <f t="shared" ca="1" si="77"/>
        <v>0</v>
      </c>
      <c r="R153" s="306">
        <f t="shared" ca="1" si="78"/>
        <v>0</v>
      </c>
      <c r="S153" s="307">
        <f t="shared" ca="1" si="79"/>
        <v>3.1652999999999984</v>
      </c>
      <c r="T153" s="304">
        <f t="shared" ca="1" si="59"/>
        <v>31.051592999999986</v>
      </c>
      <c r="U153" s="311">
        <f t="shared" ca="1" si="60"/>
        <v>0</v>
      </c>
      <c r="V153" s="306">
        <f t="shared" ca="1" si="61"/>
        <v>1.1312855924804677</v>
      </c>
      <c r="W153" s="304">
        <f t="shared" ca="1" si="62"/>
        <v>54.43357838299427</v>
      </c>
      <c r="Y153" s="314" t="str">
        <f t="shared" ca="1" si="80"/>
        <v/>
      </c>
      <c r="Z153" s="315" t="str">
        <f t="shared" ca="1" si="81"/>
        <v/>
      </c>
      <c r="AA153" s="316" t="str">
        <f t="shared" ca="1" si="82"/>
        <v/>
      </c>
      <c r="AC153" s="310" t="e">
        <f t="shared" ca="1" si="83"/>
        <v>#N/A</v>
      </c>
      <c r="AD153" s="323" t="e">
        <f t="shared" ca="1" si="84"/>
        <v>#N/A</v>
      </c>
      <c r="AE153" s="324">
        <f t="shared" ca="1" si="63"/>
        <v>795.44184133366355</v>
      </c>
      <c r="AG153" s="306">
        <f t="shared" ca="1" si="85"/>
        <v>-26.690867877307689</v>
      </c>
      <c r="AH153" s="304">
        <f t="shared" ca="1" si="86"/>
        <v>-17.259360210666699</v>
      </c>
    </row>
    <row r="154" spans="1:34" x14ac:dyDescent="0.2">
      <c r="A154" s="347">
        <f t="shared" ca="1" si="64"/>
        <v>0.01</v>
      </c>
      <c r="B154" s="304">
        <f t="shared" ca="1" si="65"/>
        <v>6.0999999999999677</v>
      </c>
      <c r="D154" s="306">
        <f t="shared" ca="1" si="66"/>
        <v>-4.733667453807846</v>
      </c>
      <c r="E154" s="307">
        <f t="shared" ca="1" si="67"/>
        <v>-26.342642560721089</v>
      </c>
      <c r="F154" s="304">
        <f t="shared" ca="1" si="68"/>
        <v>26.764574060596477</v>
      </c>
      <c r="G154" s="306">
        <f t="shared" ca="1" si="69"/>
        <v>42.221614461532219</v>
      </c>
      <c r="H154" s="307">
        <f t="shared" ca="1" si="70"/>
        <v>147.36364441712689</v>
      </c>
      <c r="I154" s="304">
        <f t="shared" ca="1" si="71"/>
        <v>153.29288445206998</v>
      </c>
      <c r="J154" s="306">
        <f t="shared" ca="1" si="72"/>
        <v>195.21344943083088</v>
      </c>
      <c r="K154" s="307">
        <f t="shared" ca="1" si="73"/>
        <v>796.91679490996285</v>
      </c>
      <c r="L154" s="304">
        <f t="shared" ca="1" si="58"/>
        <v>820.47831711036179</v>
      </c>
      <c r="M154" s="306">
        <f t="shared" ca="1" si="74"/>
        <v>1.2917582981115752</v>
      </c>
      <c r="N154" s="304">
        <f t="shared" ca="1" si="75"/>
        <v>74.012298632795279</v>
      </c>
      <c r="P154" s="310">
        <f t="shared" ca="1" si="76"/>
        <v>13</v>
      </c>
      <c r="Q154" s="304">
        <f t="shared" ca="1" si="77"/>
        <v>0</v>
      </c>
      <c r="R154" s="306">
        <f t="shared" ca="1" si="78"/>
        <v>0</v>
      </c>
      <c r="S154" s="307">
        <f t="shared" ca="1" si="79"/>
        <v>3.1652999999999984</v>
      </c>
      <c r="T154" s="304">
        <f t="shared" ca="1" si="59"/>
        <v>31.051592999999986</v>
      </c>
      <c r="U154" s="311">
        <f t="shared" ca="1" si="60"/>
        <v>0</v>
      </c>
      <c r="V154" s="306">
        <f t="shared" ca="1" si="61"/>
        <v>1.1311184806005825</v>
      </c>
      <c r="W154" s="304">
        <f t="shared" ca="1" si="62"/>
        <v>54.23694909939961</v>
      </c>
      <c r="Y154" s="314" t="str">
        <f t="shared" ca="1" si="80"/>
        <v/>
      </c>
      <c r="Z154" s="315" t="str">
        <f t="shared" ca="1" si="81"/>
        <v/>
      </c>
      <c r="AA154" s="316" t="str">
        <f t="shared" ca="1" si="82"/>
        <v/>
      </c>
      <c r="AC154" s="310" t="e">
        <f t="shared" ca="1" si="83"/>
        <v>#N/A</v>
      </c>
      <c r="AD154" s="323" t="e">
        <f t="shared" ca="1" si="84"/>
        <v>#N/A</v>
      </c>
      <c r="AE154" s="324">
        <f t="shared" ca="1" si="63"/>
        <v>796.91679490996285</v>
      </c>
      <c r="AG154" s="306">
        <f t="shared" ca="1" si="85"/>
        <v>-26.628006176462286</v>
      </c>
      <c r="AH154" s="304">
        <f t="shared" ca="1" si="86"/>
        <v>-17.196972919784631</v>
      </c>
    </row>
    <row r="155" spans="1:34" x14ac:dyDescent="0.2">
      <c r="A155" s="347">
        <f t="shared" ca="1" si="64"/>
        <v>0.01</v>
      </c>
      <c r="B155" s="304">
        <f t="shared" ca="1" si="65"/>
        <v>6.1099999999999675</v>
      </c>
      <c r="D155" s="306">
        <f t="shared" ca="1" si="66"/>
        <v>-4.7194698248008473</v>
      </c>
      <c r="E155" s="307">
        <f t="shared" ca="1" si="67"/>
        <v>-26.282090941310578</v>
      </c>
      <c r="F155" s="304">
        <f t="shared" ca="1" si="68"/>
        <v>26.702466172144575</v>
      </c>
      <c r="G155" s="306">
        <f t="shared" ca="1" si="69"/>
        <v>42.174419763284213</v>
      </c>
      <c r="H155" s="307">
        <f t="shared" ca="1" si="70"/>
        <v>147.10082350771378</v>
      </c>
      <c r="I155" s="304">
        <f t="shared" ca="1" si="71"/>
        <v>153.027232736586</v>
      </c>
      <c r="J155" s="306">
        <f t="shared" ca="1" si="72"/>
        <v>195.63542960195497</v>
      </c>
      <c r="K155" s="307">
        <f t="shared" ca="1" si="73"/>
        <v>798.389117249587</v>
      </c>
      <c r="L155" s="304">
        <f t="shared" ca="1" si="58"/>
        <v>822.0087614241811</v>
      </c>
      <c r="M155" s="306">
        <f t="shared" ca="1" si="74"/>
        <v>1.2915817296535321</v>
      </c>
      <c r="N155" s="304">
        <f t="shared" ca="1" si="75"/>
        <v>74.002182005354271</v>
      </c>
      <c r="P155" s="310">
        <f t="shared" ca="1" si="76"/>
        <v>13</v>
      </c>
      <c r="Q155" s="304">
        <f t="shared" ca="1" si="77"/>
        <v>0</v>
      </c>
      <c r="R155" s="306">
        <f t="shared" ca="1" si="78"/>
        <v>0</v>
      </c>
      <c r="S155" s="307">
        <f t="shared" ca="1" si="79"/>
        <v>3.1652999999999984</v>
      </c>
      <c r="T155" s="304">
        <f t="shared" ca="1" si="59"/>
        <v>31.051592999999986</v>
      </c>
      <c r="U155" s="311">
        <f t="shared" ca="1" si="60"/>
        <v>0</v>
      </c>
      <c r="V155" s="306">
        <f t="shared" ca="1" si="61"/>
        <v>1.1309516904778367</v>
      </c>
      <c r="W155" s="304">
        <f t="shared" ca="1" si="62"/>
        <v>54.041160286873883</v>
      </c>
      <c r="Y155" s="314" t="str">
        <f t="shared" ca="1" si="80"/>
        <v/>
      </c>
      <c r="Z155" s="315" t="str">
        <f t="shared" ca="1" si="81"/>
        <v/>
      </c>
      <c r="AA155" s="316" t="str">
        <f t="shared" ca="1" si="82"/>
        <v/>
      </c>
      <c r="AC155" s="310" t="e">
        <f t="shared" ca="1" si="83"/>
        <v>#N/A</v>
      </c>
      <c r="AD155" s="323" t="e">
        <f t="shared" ca="1" si="84"/>
        <v>#N/A</v>
      </c>
      <c r="AE155" s="324">
        <f t="shared" ca="1" si="63"/>
        <v>798.389117249587</v>
      </c>
      <c r="AG155" s="306">
        <f t="shared" ca="1" si="85"/>
        <v>-26.565410090464702</v>
      </c>
      <c r="AH155" s="304">
        <f t="shared" ca="1" si="86"/>
        <v>-17.134852652007595</v>
      </c>
    </row>
    <row r="156" spans="1:34" x14ac:dyDescent="0.2">
      <c r="A156" s="347">
        <f t="shared" ca="1" si="64"/>
        <v>0.01</v>
      </c>
      <c r="B156" s="304">
        <f t="shared" ca="1" si="65"/>
        <v>6.1199999999999672</v>
      </c>
      <c r="D156" s="306">
        <f t="shared" ca="1" si="66"/>
        <v>-4.7053309899734499</v>
      </c>
      <c r="E156" s="307">
        <f t="shared" ca="1" si="67"/>
        <v>-26.221798132289486</v>
      </c>
      <c r="F156" s="304">
        <f t="shared" ca="1" si="68"/>
        <v>26.640623810559411</v>
      </c>
      <c r="G156" s="306">
        <f t="shared" ca="1" si="69"/>
        <v>42.127366453384475</v>
      </c>
      <c r="H156" s="307">
        <f t="shared" ca="1" si="70"/>
        <v>146.83860552639089</v>
      </c>
      <c r="I156" s="304">
        <f t="shared" ca="1" si="71"/>
        <v>152.76220434791054</v>
      </c>
      <c r="J156" s="306">
        <f t="shared" ca="1" si="72"/>
        <v>196.05693853303831</v>
      </c>
      <c r="K156" s="307">
        <f t="shared" ca="1" si="73"/>
        <v>799.85881439475747</v>
      </c>
      <c r="L156" s="304">
        <f t="shared" ca="1" si="58"/>
        <v>823.53654813367848</v>
      </c>
      <c r="M156" s="306">
        <f t="shared" ca="1" si="74"/>
        <v>1.2914047458661642</v>
      </c>
      <c r="N156" s="304">
        <f t="shared" ca="1" si="75"/>
        <v>73.992041581295851</v>
      </c>
      <c r="P156" s="310">
        <f t="shared" ca="1" si="76"/>
        <v>13</v>
      </c>
      <c r="Q156" s="304">
        <f t="shared" ca="1" si="77"/>
        <v>0</v>
      </c>
      <c r="R156" s="306">
        <f t="shared" ca="1" si="78"/>
        <v>0</v>
      </c>
      <c r="S156" s="307">
        <f t="shared" ca="1" si="79"/>
        <v>3.1652999999999984</v>
      </c>
      <c r="T156" s="304">
        <f t="shared" ca="1" si="59"/>
        <v>31.051592999999986</v>
      </c>
      <c r="U156" s="311">
        <f t="shared" ca="1" si="60"/>
        <v>0</v>
      </c>
      <c r="V156" s="306">
        <f t="shared" ca="1" si="61"/>
        <v>1.1307852212962641</v>
      </c>
      <c r="W156" s="304">
        <f t="shared" ca="1" si="62"/>
        <v>53.846207241807022</v>
      </c>
      <c r="Y156" s="314" t="str">
        <f t="shared" ca="1" si="80"/>
        <v/>
      </c>
      <c r="Z156" s="315" t="str">
        <f t="shared" ca="1" si="81"/>
        <v/>
      </c>
      <c r="AA156" s="316" t="str">
        <f t="shared" ca="1" si="82"/>
        <v/>
      </c>
      <c r="AC156" s="310" t="e">
        <f t="shared" ca="1" si="83"/>
        <v>#N/A</v>
      </c>
      <c r="AD156" s="323" t="e">
        <f t="shared" ca="1" si="84"/>
        <v>#N/A</v>
      </c>
      <c r="AE156" s="324">
        <f t="shared" ca="1" si="63"/>
        <v>799.85881439475747</v>
      </c>
      <c r="AG156" s="306">
        <f t="shared" ca="1" si="85"/>
        <v>-26.503078118065599</v>
      </c>
      <c r="AH156" s="304">
        <f t="shared" ca="1" si="86"/>
        <v>-17.072997910742714</v>
      </c>
    </row>
    <row r="157" spans="1:34" x14ac:dyDescent="0.2">
      <c r="A157" s="347">
        <f t="shared" ca="1" si="64"/>
        <v>0.01</v>
      </c>
      <c r="B157" s="304">
        <f t="shared" ca="1" si="65"/>
        <v>6.129999999999967</v>
      </c>
      <c r="D157" s="306">
        <f t="shared" ca="1" si="66"/>
        <v>-4.6912506171435036</v>
      </c>
      <c r="E157" s="307">
        <f t="shared" ca="1" si="67"/>
        <v>-26.16176268515192</v>
      </c>
      <c r="F157" s="304">
        <f t="shared" ca="1" si="68"/>
        <v>26.57904548976612</v>
      </c>
      <c r="G157" s="306">
        <f t="shared" ca="1" si="69"/>
        <v>42.080453947213037</v>
      </c>
      <c r="H157" s="307">
        <f t="shared" ca="1" si="70"/>
        <v>146.57698789953938</v>
      </c>
      <c r="I157" s="304">
        <f t="shared" ca="1" si="71"/>
        <v>152.49779665983777</v>
      </c>
      <c r="J157" s="306">
        <f t="shared" ca="1" si="72"/>
        <v>196.4779776350413</v>
      </c>
      <c r="K157" s="307">
        <f t="shared" ca="1" si="73"/>
        <v>801.3258923618871</v>
      </c>
      <c r="L157" s="304">
        <f t="shared" ca="1" si="58"/>
        <v>825.06168343047568</v>
      </c>
      <c r="M157" s="306">
        <f t="shared" ca="1" si="74"/>
        <v>1.2912273457766215</v>
      </c>
      <c r="N157" s="304">
        <f t="shared" ca="1" si="75"/>
        <v>73.981877304879816</v>
      </c>
      <c r="P157" s="310">
        <f t="shared" ca="1" si="76"/>
        <v>13</v>
      </c>
      <c r="Q157" s="304">
        <f t="shared" ca="1" si="77"/>
        <v>0</v>
      </c>
      <c r="R157" s="306">
        <f t="shared" ca="1" si="78"/>
        <v>0</v>
      </c>
      <c r="S157" s="307">
        <f t="shared" ca="1" si="79"/>
        <v>3.1652999999999984</v>
      </c>
      <c r="T157" s="304">
        <f t="shared" ca="1" si="59"/>
        <v>31.051592999999986</v>
      </c>
      <c r="U157" s="311">
        <f t="shared" ca="1" si="60"/>
        <v>0</v>
      </c>
      <c r="V157" s="306">
        <f t="shared" ca="1" si="61"/>
        <v>1.1306190722434901</v>
      </c>
      <c r="W157" s="304">
        <f t="shared" ca="1" si="62"/>
        <v>53.652085293859194</v>
      </c>
      <c r="Y157" s="314" t="str">
        <f t="shared" ca="1" si="80"/>
        <v/>
      </c>
      <c r="Z157" s="315" t="str">
        <f t="shared" ca="1" si="81"/>
        <v/>
      </c>
      <c r="AA157" s="316" t="str">
        <f t="shared" ca="1" si="82"/>
        <v/>
      </c>
      <c r="AC157" s="310" t="e">
        <f t="shared" ca="1" si="83"/>
        <v>#N/A</v>
      </c>
      <c r="AD157" s="323" t="e">
        <f t="shared" ca="1" si="84"/>
        <v>#N/A</v>
      </c>
      <c r="AE157" s="324">
        <f t="shared" ca="1" si="63"/>
        <v>801.3258923618871</v>
      </c>
      <c r="AG157" s="306">
        <f t="shared" ca="1" si="85"/>
        <v>-26.441008768595932</v>
      </c>
      <c r="AH157" s="304">
        <f t="shared" ca="1" si="86"/>
        <v>-17.011407209998119</v>
      </c>
    </row>
    <row r="158" spans="1:34" x14ac:dyDescent="0.2">
      <c r="A158" s="347">
        <f t="shared" ca="1" si="64"/>
        <v>0.01</v>
      </c>
      <c r="B158" s="304">
        <f t="shared" ca="1" si="65"/>
        <v>6.1399999999999668</v>
      </c>
      <c r="D158" s="306">
        <f t="shared" ca="1" si="66"/>
        <v>-4.6772283764756075</v>
      </c>
      <c r="E158" s="307">
        <f t="shared" ca="1" si="67"/>
        <v>-26.101983161637271</v>
      </c>
      <c r="F158" s="304">
        <f t="shared" ca="1" si="68"/>
        <v>26.517729734200554</v>
      </c>
      <c r="G158" s="306">
        <f t="shared" ca="1" si="69"/>
        <v>42.033681663448284</v>
      </c>
      <c r="H158" s="307">
        <f t="shared" ca="1" si="70"/>
        <v>146.315968067923</v>
      </c>
      <c r="I158" s="304">
        <f t="shared" ca="1" si="71"/>
        <v>152.23400706096376</v>
      </c>
      <c r="J158" s="306">
        <f t="shared" ca="1" si="72"/>
        <v>196.89854831309461</v>
      </c>
      <c r="K158" s="307">
        <f t="shared" ca="1" si="73"/>
        <v>802.79035714172437</v>
      </c>
      <c r="L158" s="304">
        <f t="shared" ca="1" si="58"/>
        <v>826.58417347995567</v>
      </c>
      <c r="M158" s="306">
        <f t="shared" ca="1" si="74"/>
        <v>1.2910495284084673</v>
      </c>
      <c r="N158" s="304">
        <f t="shared" ca="1" si="75"/>
        <v>73.971689120160462</v>
      </c>
      <c r="P158" s="310">
        <f t="shared" ca="1" si="76"/>
        <v>13</v>
      </c>
      <c r="Q158" s="304">
        <f t="shared" ca="1" si="77"/>
        <v>0</v>
      </c>
      <c r="R158" s="306">
        <f t="shared" ca="1" si="78"/>
        <v>0</v>
      </c>
      <c r="S158" s="307">
        <f t="shared" ca="1" si="79"/>
        <v>3.1652999999999984</v>
      </c>
      <c r="T158" s="304">
        <f t="shared" ca="1" si="59"/>
        <v>31.051592999999986</v>
      </c>
      <c r="U158" s="311">
        <f t="shared" ca="1" si="60"/>
        <v>0</v>
      </c>
      <c r="V158" s="306">
        <f t="shared" ca="1" si="61"/>
        <v>1.1304532425107099</v>
      </c>
      <c r="W158" s="304">
        <f t="shared" ca="1" si="62"/>
        <v>53.45878980567813</v>
      </c>
      <c r="Y158" s="314" t="str">
        <f t="shared" ca="1" si="80"/>
        <v/>
      </c>
      <c r="Z158" s="315" t="str">
        <f t="shared" ca="1" si="81"/>
        <v/>
      </c>
      <c r="AA158" s="316" t="str">
        <f t="shared" ca="1" si="82"/>
        <v/>
      </c>
      <c r="AC158" s="310" t="e">
        <f t="shared" ca="1" si="83"/>
        <v>#N/A</v>
      </c>
      <c r="AD158" s="323" t="e">
        <f t="shared" ca="1" si="84"/>
        <v>#N/A</v>
      </c>
      <c r="AE158" s="324">
        <f t="shared" ca="1" si="63"/>
        <v>802.79035714172437</v>
      </c>
      <c r="AG158" s="306">
        <f t="shared" ca="1" si="85"/>
        <v>-26.3792005618768</v>
      </c>
      <c r="AH158" s="304">
        <f t="shared" ca="1" si="86"/>
        <v>-16.950079074292869</v>
      </c>
    </row>
    <row r="159" spans="1:34" x14ac:dyDescent="0.2">
      <c r="A159" s="347">
        <f t="shared" ca="1" si="64"/>
        <v>0.01</v>
      </c>
      <c r="B159" s="304">
        <f t="shared" ca="1" si="65"/>
        <v>6.1499999999999666</v>
      </c>
      <c r="D159" s="306">
        <f t="shared" ca="1" si="66"/>
        <v>-4.6632639404611345</v>
      </c>
      <c r="E159" s="307">
        <f t="shared" ca="1" si="67"/>
        <v>-26.042458133643152</v>
      </c>
      <c r="F159" s="304">
        <f t="shared" ca="1" si="68"/>
        <v>26.456675078719954</v>
      </c>
      <c r="G159" s="306">
        <f t="shared" ca="1" si="69"/>
        <v>41.987049024043671</v>
      </c>
      <c r="H159" s="307">
        <f t="shared" ca="1" si="70"/>
        <v>146.05554348658657</v>
      </c>
      <c r="I159" s="304">
        <f t="shared" ca="1" si="71"/>
        <v>151.97083295458253</v>
      </c>
      <c r="J159" s="306">
        <f t="shared" ca="1" si="72"/>
        <v>197.31865196653206</v>
      </c>
      <c r="K159" s="307">
        <f t="shared" ca="1" si="73"/>
        <v>804.2522146994969</v>
      </c>
      <c r="L159" s="304">
        <f t="shared" ca="1" si="58"/>
        <v>828.10402442140992</v>
      </c>
      <c r="M159" s="306">
        <f t="shared" ca="1" si="74"/>
        <v>1.2908712927816641</v>
      </c>
      <c r="N159" s="304">
        <f t="shared" ca="1" si="75"/>
        <v>73.961476970985771</v>
      </c>
      <c r="P159" s="310">
        <f t="shared" ca="1" si="76"/>
        <v>13</v>
      </c>
      <c r="Q159" s="304">
        <f t="shared" ca="1" si="77"/>
        <v>0</v>
      </c>
      <c r="R159" s="306">
        <f t="shared" ca="1" si="78"/>
        <v>0</v>
      </c>
      <c r="S159" s="307">
        <f t="shared" ca="1" si="79"/>
        <v>3.1652999999999984</v>
      </c>
      <c r="T159" s="304">
        <f t="shared" ca="1" si="59"/>
        <v>31.051592999999986</v>
      </c>
      <c r="U159" s="311">
        <f t="shared" ca="1" si="60"/>
        <v>0</v>
      </c>
      <c r="V159" s="306">
        <f t="shared" ca="1" si="61"/>
        <v>1.1302877312926662</v>
      </c>
      <c r="W159" s="304">
        <f t="shared" ca="1" si="62"/>
        <v>53.266316172619462</v>
      </c>
      <c r="Y159" s="314" t="str">
        <f t="shared" ca="1" si="80"/>
        <v/>
      </c>
      <c r="Z159" s="315" t="str">
        <f t="shared" ca="1" si="81"/>
        <v/>
      </c>
      <c r="AA159" s="316" t="str">
        <f t="shared" ca="1" si="82"/>
        <v/>
      </c>
      <c r="AC159" s="310" t="e">
        <f t="shared" ca="1" si="83"/>
        <v>#N/A</v>
      </c>
      <c r="AD159" s="323" t="e">
        <f t="shared" ca="1" si="84"/>
        <v>#N/A</v>
      </c>
      <c r="AE159" s="324">
        <f t="shared" ca="1" si="63"/>
        <v>804.2522146994969</v>
      </c>
      <c r="AG159" s="306">
        <f t="shared" ca="1" si="85"/>
        <v>-26.31765202813002</v>
      </c>
      <c r="AH159" s="304">
        <f t="shared" ca="1" si="86"/>
        <v>-16.889012038567643</v>
      </c>
    </row>
    <row r="160" spans="1:34" x14ac:dyDescent="0.2">
      <c r="A160" s="347">
        <f t="shared" ca="1" si="64"/>
        <v>0.01</v>
      </c>
      <c r="B160" s="304">
        <f t="shared" ca="1" si="65"/>
        <v>6.1599999999999664</v>
      </c>
      <c r="D160" s="306">
        <f t="shared" ca="1" si="66"/>
        <v>-4.6493569838985112</v>
      </c>
      <c r="E160" s="307">
        <f t="shared" ca="1" si="67"/>
        <v>-25.983186183139267</v>
      </c>
      <c r="F160" s="304">
        <f t="shared" ca="1" si="68"/>
        <v>26.395880068514579</v>
      </c>
      <c r="G160" s="306">
        <f t="shared" ca="1" si="69"/>
        <v>41.940555454204684</v>
      </c>
      <c r="H160" s="307">
        <f t="shared" ca="1" si="70"/>
        <v>145.79571162475517</v>
      </c>
      <c r="I160" s="304">
        <f t="shared" ca="1" si="71"/>
        <v>151.70827175858273</v>
      </c>
      <c r="J160" s="306">
        <f t="shared" ca="1" si="72"/>
        <v>197.7382899889233</v>
      </c>
      <c r="K160" s="307">
        <f t="shared" ca="1" si="73"/>
        <v>805.71147097505366</v>
      </c>
      <c r="L160" s="304">
        <f t="shared" ca="1" si="58"/>
        <v>829.62124236818352</v>
      </c>
      <c r="M160" s="306">
        <f t="shared" ca="1" si="74"/>
        <v>1.2906926379125567</v>
      </c>
      <c r="N160" s="304">
        <f t="shared" ca="1" si="75"/>
        <v>73.951240800996445</v>
      </c>
      <c r="P160" s="310">
        <f t="shared" ca="1" si="76"/>
        <v>13</v>
      </c>
      <c r="Q160" s="304">
        <f t="shared" ca="1" si="77"/>
        <v>0</v>
      </c>
      <c r="R160" s="306">
        <f t="shared" ca="1" si="78"/>
        <v>0</v>
      </c>
      <c r="S160" s="307">
        <f t="shared" ca="1" si="79"/>
        <v>3.1652999999999984</v>
      </c>
      <c r="T160" s="304">
        <f t="shared" ca="1" si="59"/>
        <v>31.051592999999986</v>
      </c>
      <c r="U160" s="311">
        <f t="shared" ca="1" si="60"/>
        <v>0</v>
      </c>
      <c r="V160" s="306">
        <f t="shared" ca="1" si="61"/>
        <v>1.1301225377876314</v>
      </c>
      <c r="W160" s="304">
        <f t="shared" ca="1" si="62"/>
        <v>53.074659822469705</v>
      </c>
      <c r="Y160" s="314" t="str">
        <f t="shared" ca="1" si="80"/>
        <v/>
      </c>
      <c r="Z160" s="315" t="str">
        <f t="shared" ca="1" si="81"/>
        <v/>
      </c>
      <c r="AA160" s="316" t="str">
        <f t="shared" ca="1" si="82"/>
        <v/>
      </c>
      <c r="AC160" s="310" t="e">
        <f t="shared" ca="1" si="83"/>
        <v>#N/A</v>
      </c>
      <c r="AD160" s="323" t="e">
        <f t="shared" ca="1" si="84"/>
        <v>#N/A</v>
      </c>
      <c r="AE160" s="324">
        <f t="shared" ca="1" si="63"/>
        <v>805.71147097505366</v>
      </c>
      <c r="AG160" s="306">
        <f t="shared" ca="1" si="85"/>
        <v>-26.256361707889678</v>
      </c>
      <c r="AH160" s="304">
        <f t="shared" ca="1" si="86"/>
        <v>-16.828204648096385</v>
      </c>
    </row>
    <row r="161" spans="1:34" x14ac:dyDescent="0.2">
      <c r="A161" s="347">
        <f t="shared" ca="1" si="64"/>
        <v>0.01</v>
      </c>
      <c r="B161" s="304">
        <f t="shared" ca="1" si="65"/>
        <v>6.1699999999999662</v>
      </c>
      <c r="D161" s="306">
        <f t="shared" ca="1" si="66"/>
        <v>-4.6355071838736945</v>
      </c>
      <c r="E161" s="307">
        <f t="shared" ca="1" si="67"/>
        <v>-25.924165902082137</v>
      </c>
      <c r="F161" s="304">
        <f t="shared" ca="1" si="68"/>
        <v>26.335343259020238</v>
      </c>
      <c r="G161" s="306">
        <f t="shared" ca="1" si="69"/>
        <v>41.894200382365945</v>
      </c>
      <c r="H161" s="307">
        <f t="shared" ca="1" si="70"/>
        <v>145.53646996573434</v>
      </c>
      <c r="I161" s="304">
        <f t="shared" ca="1" si="71"/>
        <v>151.4463209053456</v>
      </c>
      <c r="J161" s="306">
        <f t="shared" ca="1" si="72"/>
        <v>198.15746376810614</v>
      </c>
      <c r="K161" s="307">
        <f t="shared" ca="1" si="73"/>
        <v>807.16813188300614</v>
      </c>
      <c r="L161" s="304">
        <f t="shared" ca="1" si="58"/>
        <v>831.13583340781918</v>
      </c>
      <c r="M161" s="306">
        <f t="shared" ca="1" si="74"/>
        <v>1.2905135628138606</v>
      </c>
      <c r="N161" s="304">
        <f t="shared" ca="1" si="75"/>
        <v>73.94098055362528</v>
      </c>
      <c r="P161" s="310">
        <f t="shared" ca="1" si="76"/>
        <v>13</v>
      </c>
      <c r="Q161" s="304">
        <f t="shared" ca="1" si="77"/>
        <v>0</v>
      </c>
      <c r="R161" s="306">
        <f t="shared" ca="1" si="78"/>
        <v>0</v>
      </c>
      <c r="S161" s="307">
        <f t="shared" ca="1" si="79"/>
        <v>3.1652999999999984</v>
      </c>
      <c r="T161" s="304">
        <f t="shared" ca="1" si="59"/>
        <v>31.051592999999986</v>
      </c>
      <c r="U161" s="311">
        <f t="shared" ca="1" si="60"/>
        <v>0</v>
      </c>
      <c r="V161" s="306">
        <f t="shared" ca="1" si="61"/>
        <v>1.1299576611973867</v>
      </c>
      <c r="W161" s="304">
        <f t="shared" ca="1" si="62"/>
        <v>52.883816215172146</v>
      </c>
      <c r="Y161" s="314" t="str">
        <f t="shared" ca="1" si="80"/>
        <v/>
      </c>
      <c r="Z161" s="315" t="str">
        <f t="shared" ca="1" si="81"/>
        <v/>
      </c>
      <c r="AA161" s="316" t="str">
        <f t="shared" ca="1" si="82"/>
        <v/>
      </c>
      <c r="AC161" s="310" t="e">
        <f t="shared" ca="1" si="83"/>
        <v>#N/A</v>
      </c>
      <c r="AD161" s="323" t="e">
        <f t="shared" ca="1" si="84"/>
        <v>#N/A</v>
      </c>
      <c r="AE161" s="324">
        <f t="shared" ca="1" si="63"/>
        <v>807.16813188300614</v>
      </c>
      <c r="AG161" s="306">
        <f t="shared" ca="1" si="85"/>
        <v>-26.195328151914495</v>
      </c>
      <c r="AH161" s="304">
        <f t="shared" ca="1" si="86"/>
        <v>-16.767655458398803</v>
      </c>
    </row>
    <row r="162" spans="1:34" x14ac:dyDescent="0.2">
      <c r="A162" s="347">
        <f t="shared" ca="1" si="64"/>
        <v>0.01</v>
      </c>
      <c r="B162" s="304">
        <f t="shared" ca="1" si="65"/>
        <v>6.179999999999966</v>
      </c>
      <c r="D162" s="306">
        <f t="shared" ca="1" si="66"/>
        <v>-4.6217142197408032</v>
      </c>
      <c r="E162" s="307">
        <f t="shared" ca="1" si="67"/>
        <v>-25.865395892330639</v>
      </c>
      <c r="F162" s="304">
        <f t="shared" ca="1" si="68"/>
        <v>26.275063215831644</v>
      </c>
      <c r="G162" s="306">
        <f t="shared" ca="1" si="69"/>
        <v>41.847983240168539</v>
      </c>
      <c r="H162" s="307">
        <f t="shared" ca="1" si="70"/>
        <v>145.27781600681104</v>
      </c>
      <c r="I162" s="304">
        <f t="shared" ca="1" si="71"/>
        <v>151.18497784164362</v>
      </c>
      <c r="J162" s="306">
        <f t="shared" ca="1" si="72"/>
        <v>198.57617468621882</v>
      </c>
      <c r="K162" s="307">
        <f t="shared" ca="1" si="73"/>
        <v>808.62220331286892</v>
      </c>
      <c r="L162" s="304">
        <f t="shared" ca="1" si="58"/>
        <v>832.64780360220152</v>
      </c>
      <c r="M162" s="306">
        <f t="shared" ca="1" si="74"/>
        <v>1.2903340664946445</v>
      </c>
      <c r="N162" s="304">
        <f t="shared" ca="1" si="75"/>
        <v>73.930696172096063</v>
      </c>
      <c r="P162" s="310">
        <f t="shared" ca="1" si="76"/>
        <v>13</v>
      </c>
      <c r="Q162" s="304">
        <f t="shared" ca="1" si="77"/>
        <v>0</v>
      </c>
      <c r="R162" s="306">
        <f t="shared" ca="1" si="78"/>
        <v>0</v>
      </c>
      <c r="S162" s="307">
        <f t="shared" ca="1" si="79"/>
        <v>3.1652999999999984</v>
      </c>
      <c r="T162" s="304">
        <f t="shared" ca="1" si="59"/>
        <v>31.051592999999986</v>
      </c>
      <c r="U162" s="311">
        <f t="shared" ca="1" si="60"/>
        <v>0</v>
      </c>
      <c r="V162" s="306">
        <f t="shared" ca="1" si="61"/>
        <v>1.1297931007272015</v>
      </c>
      <c r="W162" s="304">
        <f t="shared" ca="1" si="62"/>
        <v>52.693780842555384</v>
      </c>
      <c r="Y162" s="314" t="str">
        <f t="shared" ca="1" si="80"/>
        <v/>
      </c>
      <c r="Z162" s="315" t="str">
        <f t="shared" ca="1" si="81"/>
        <v/>
      </c>
      <c r="AA162" s="316" t="str">
        <f t="shared" ca="1" si="82"/>
        <v/>
      </c>
      <c r="AC162" s="310" t="e">
        <f t="shared" ca="1" si="83"/>
        <v>#N/A</v>
      </c>
      <c r="AD162" s="323" t="e">
        <f t="shared" ca="1" si="84"/>
        <v>#N/A</v>
      </c>
      <c r="AE162" s="324">
        <f t="shared" ca="1" si="63"/>
        <v>808.62220331286892</v>
      </c>
      <c r="AG162" s="306">
        <f t="shared" ca="1" si="85"/>
        <v>-26.13454992110114</v>
      </c>
      <c r="AH162" s="304">
        <f t="shared" ca="1" si="86"/>
        <v>-16.707363035153751</v>
      </c>
    </row>
    <row r="163" spans="1:34" x14ac:dyDescent="0.2">
      <c r="A163" s="347">
        <f t="shared" ca="1" si="64"/>
        <v>0.01</v>
      </c>
      <c r="B163" s="304">
        <f t="shared" ca="1" si="65"/>
        <v>6.1899999999999658</v>
      </c>
      <c r="D163" s="306">
        <f t="shared" ca="1" si="66"/>
        <v>-4.6079777731030038</v>
      </c>
      <c r="E163" s="307">
        <f t="shared" ca="1" si="67"/>
        <v>-25.806874765562462</v>
      </c>
      <c r="F163" s="304">
        <f t="shared" ca="1" si="68"/>
        <v>26.21503851461668</v>
      </c>
      <c r="G163" s="306">
        <f t="shared" ca="1" si="69"/>
        <v>41.801903462437508</v>
      </c>
      <c r="H163" s="307">
        <f t="shared" ca="1" si="70"/>
        <v>145.01974725915542</v>
      </c>
      <c r="I163" s="304">
        <f t="shared" ca="1" si="71"/>
        <v>150.92424002853969</v>
      </c>
      <c r="J163" s="306">
        <f t="shared" ca="1" si="72"/>
        <v>198.99442411973186</v>
      </c>
      <c r="K163" s="307">
        <f t="shared" ca="1" si="73"/>
        <v>810.07369112919878</v>
      </c>
      <c r="L163" s="304">
        <f t="shared" ca="1" si="58"/>
        <v>834.15715898769838</v>
      </c>
      <c r="M163" s="306">
        <f t="shared" ca="1" si="74"/>
        <v>1.2901541479603178</v>
      </c>
      <c r="N163" s="304">
        <f t="shared" ca="1" si="75"/>
        <v>73.920387599422952</v>
      </c>
      <c r="P163" s="310">
        <f t="shared" ca="1" si="76"/>
        <v>13</v>
      </c>
      <c r="Q163" s="304">
        <f t="shared" ca="1" si="77"/>
        <v>0</v>
      </c>
      <c r="R163" s="306">
        <f t="shared" ca="1" si="78"/>
        <v>0</v>
      </c>
      <c r="S163" s="307">
        <f t="shared" ca="1" si="79"/>
        <v>3.1652999999999984</v>
      </c>
      <c r="T163" s="304">
        <f t="shared" ca="1" si="59"/>
        <v>31.051592999999986</v>
      </c>
      <c r="U163" s="311">
        <f t="shared" ca="1" si="60"/>
        <v>0</v>
      </c>
      <c r="V163" s="306">
        <f t="shared" ca="1" si="61"/>
        <v>1.1296288555858143</v>
      </c>
      <c r="W163" s="304">
        <f t="shared" ca="1" si="62"/>
        <v>52.504549228064278</v>
      </c>
      <c r="Y163" s="314" t="str">
        <f t="shared" ca="1" si="80"/>
        <v/>
      </c>
      <c r="Z163" s="315" t="str">
        <f t="shared" ca="1" si="81"/>
        <v/>
      </c>
      <c r="AA163" s="316" t="str">
        <f t="shared" ca="1" si="82"/>
        <v/>
      </c>
      <c r="AC163" s="310" t="e">
        <f t="shared" ca="1" si="83"/>
        <v>#N/A</v>
      </c>
      <c r="AD163" s="323" t="e">
        <f t="shared" ca="1" si="84"/>
        <v>#N/A</v>
      </c>
      <c r="AE163" s="324">
        <f t="shared" ca="1" si="63"/>
        <v>810.07369112919878</v>
      </c>
      <c r="AG163" s="306">
        <f t="shared" ca="1" si="85"/>
        <v>-26.074025586398342</v>
      </c>
      <c r="AH163" s="304">
        <f t="shared" ca="1" si="86"/>
        <v>-16.647325954113484</v>
      </c>
    </row>
    <row r="164" spans="1:34" x14ac:dyDescent="0.2">
      <c r="A164" s="347">
        <f t="shared" ca="1" si="64"/>
        <v>0.01</v>
      </c>
      <c r="B164" s="304">
        <f t="shared" ca="1" si="65"/>
        <v>6.1999999999999655</v>
      </c>
      <c r="D164" s="306">
        <f t="shared" ca="1" si="66"/>
        <v>-4.5942975277934917</v>
      </c>
      <c r="E164" s="307">
        <f t="shared" ca="1" si="67"/>
        <v>-25.748601143191202</v>
      </c>
      <c r="F164" s="304">
        <f t="shared" ca="1" si="68"/>
        <v>26.155267741031381</v>
      </c>
      <c r="G164" s="306">
        <f t="shared" ca="1" si="69"/>
        <v>41.755960487159577</v>
      </c>
      <c r="H164" s="307">
        <f t="shared" ca="1" si="70"/>
        <v>144.7622612477235</v>
      </c>
      <c r="I164" s="304">
        <f t="shared" ca="1" si="71"/>
        <v>150.6641049412878</v>
      </c>
      <c r="J164" s="306">
        <f t="shared" ca="1" si="72"/>
        <v>199.41221343947984</v>
      </c>
      <c r="K164" s="307">
        <f t="shared" ca="1" si="73"/>
        <v>811.52260117173319</v>
      </c>
      <c r="L164" s="304">
        <f t="shared" ca="1" si="58"/>
        <v>835.66390557530281</v>
      </c>
      <c r="M164" s="306">
        <f t="shared" ca="1" si="74"/>
        <v>1.289973806212614</v>
      </c>
      <c r="N164" s="304">
        <f t="shared" ca="1" si="75"/>
        <v>73.910054778409517</v>
      </c>
      <c r="P164" s="310">
        <f t="shared" ca="1" si="76"/>
        <v>13</v>
      </c>
      <c r="Q164" s="304">
        <f t="shared" ca="1" si="77"/>
        <v>0</v>
      </c>
      <c r="R164" s="306">
        <f t="shared" ca="1" si="78"/>
        <v>0</v>
      </c>
      <c r="S164" s="307">
        <f t="shared" ca="1" si="79"/>
        <v>3.1652999999999984</v>
      </c>
      <c r="T164" s="304">
        <f t="shared" ca="1" si="59"/>
        <v>31.051592999999986</v>
      </c>
      <c r="U164" s="311">
        <f t="shared" ca="1" si="60"/>
        <v>0</v>
      </c>
      <c r="V164" s="306">
        <f t="shared" ca="1" si="61"/>
        <v>1.1294649249854116</v>
      </c>
      <c r="W164" s="304">
        <f t="shared" ca="1" si="62"/>
        <v>52.31611692649404</v>
      </c>
      <c r="Y164" s="314" t="str">
        <f t="shared" ca="1" si="80"/>
        <v/>
      </c>
      <c r="Z164" s="315" t="str">
        <f t="shared" ca="1" si="81"/>
        <v/>
      </c>
      <c r="AA164" s="316" t="str">
        <f t="shared" ca="1" si="82"/>
        <v/>
      </c>
      <c r="AC164" s="310" t="e">
        <f t="shared" ca="1" si="83"/>
        <v>#N/A</v>
      </c>
      <c r="AD164" s="323" t="e">
        <f t="shared" ca="1" si="84"/>
        <v>#N/A</v>
      </c>
      <c r="AE164" s="324">
        <f t="shared" ca="1" si="63"/>
        <v>811.52260117173319</v>
      </c>
      <c r="AG164" s="306">
        <f t="shared" ca="1" si="85"/>
        <v>-26.013753728721795</v>
      </c>
      <c r="AH164" s="304">
        <f t="shared" ca="1" si="86"/>
        <v>-16.587542801018639</v>
      </c>
    </row>
    <row r="165" spans="1:34" x14ac:dyDescent="0.2">
      <c r="A165" s="347">
        <f t="shared" ca="1" si="64"/>
        <v>0.01</v>
      </c>
      <c r="B165" s="304">
        <f t="shared" ca="1" si="65"/>
        <v>6.2099999999999653</v>
      </c>
      <c r="D165" s="306">
        <f t="shared" ca="1" si="66"/>
        <v>-4.5806731698567704</v>
      </c>
      <c r="E165" s="307">
        <f t="shared" ca="1" si="67"/>
        <v>-25.690573656284514</v>
      </c>
      <c r="F165" s="304">
        <f t="shared" ca="1" si="68"/>
        <v>26.095749490635932</v>
      </c>
      <c r="G165" s="306">
        <f t="shared" ca="1" si="69"/>
        <v>41.710153755461008</v>
      </c>
      <c r="H165" s="307">
        <f t="shared" ca="1" si="70"/>
        <v>144.50535551116064</v>
      </c>
      <c r="I165" s="304">
        <f t="shared" ca="1" si="71"/>
        <v>150.40457006923401</v>
      </c>
      <c r="J165" s="306">
        <f t="shared" ca="1" si="72"/>
        <v>199.82954401069296</v>
      </c>
      <c r="K165" s="307">
        <f t="shared" ca="1" si="73"/>
        <v>812.96893925552763</v>
      </c>
      <c r="L165" s="304">
        <f t="shared" ca="1" si="58"/>
        <v>837.16804935077357</v>
      </c>
      <c r="M165" s="306">
        <f t="shared" ca="1" si="74"/>
        <v>1.2897930402495774</v>
      </c>
      <c r="N165" s="304">
        <f t="shared" ca="1" si="75"/>
        <v>73.899697651647898</v>
      </c>
      <c r="P165" s="310">
        <f t="shared" ca="1" si="76"/>
        <v>13</v>
      </c>
      <c r="Q165" s="304">
        <f t="shared" ca="1" si="77"/>
        <v>0</v>
      </c>
      <c r="R165" s="306">
        <f t="shared" ca="1" si="78"/>
        <v>0</v>
      </c>
      <c r="S165" s="307">
        <f t="shared" ca="1" si="79"/>
        <v>3.1652999999999984</v>
      </c>
      <c r="T165" s="304">
        <f t="shared" ca="1" si="59"/>
        <v>31.051592999999986</v>
      </c>
      <c r="U165" s="311">
        <f t="shared" ca="1" si="60"/>
        <v>0</v>
      </c>
      <c r="V165" s="306">
        <f t="shared" ca="1" si="61"/>
        <v>1.129301308141611</v>
      </c>
      <c r="W165" s="304">
        <f t="shared" ca="1" si="62"/>
        <v>52.12847952372654</v>
      </c>
      <c r="Y165" s="314" t="str">
        <f t="shared" ca="1" si="80"/>
        <v/>
      </c>
      <c r="Z165" s="315" t="str">
        <f t="shared" ca="1" si="81"/>
        <v/>
      </c>
      <c r="AA165" s="316" t="str">
        <f t="shared" ca="1" si="82"/>
        <v/>
      </c>
      <c r="AC165" s="310" t="e">
        <f t="shared" ca="1" si="83"/>
        <v>#N/A</v>
      </c>
      <c r="AD165" s="323" t="e">
        <f t="shared" ca="1" si="84"/>
        <v>#N/A</v>
      </c>
      <c r="AE165" s="324">
        <f t="shared" ca="1" si="63"/>
        <v>812.96893925552763</v>
      </c>
      <c r="AG165" s="306">
        <f t="shared" ca="1" si="85"/>
        <v>-25.953732938870036</v>
      </c>
      <c r="AH165" s="304">
        <f t="shared" ca="1" si="86"/>
        <v>-16.528012171514252</v>
      </c>
    </row>
    <row r="166" spans="1:34" x14ac:dyDescent="0.2">
      <c r="A166" s="347">
        <f t="shared" ca="1" si="64"/>
        <v>0.01</v>
      </c>
      <c r="B166" s="304">
        <f t="shared" ca="1" si="65"/>
        <v>6.2199999999999651</v>
      </c>
      <c r="D166" s="306">
        <f t="shared" ca="1" si="66"/>
        <v>-4.5671043875300166</v>
      </c>
      <c r="E166" s="307">
        <f t="shared" ca="1" si="67"/>
        <v>-25.632790945482874</v>
      </c>
      <c r="F166" s="304">
        <f t="shared" ca="1" si="68"/>
        <v>26.03648236881136</v>
      </c>
      <c r="G166" s="306">
        <f t="shared" ca="1" si="69"/>
        <v>41.664482711585705</v>
      </c>
      <c r="H166" s="307">
        <f t="shared" ca="1" si="70"/>
        <v>144.24902760170582</v>
      </c>
      <c r="I166" s="304">
        <f t="shared" ca="1" si="71"/>
        <v>150.14563291571858</v>
      </c>
      <c r="J166" s="306">
        <f t="shared" ca="1" si="72"/>
        <v>200.24641719302818</v>
      </c>
      <c r="K166" s="307">
        <f t="shared" ca="1" si="73"/>
        <v>814.41271117109193</v>
      </c>
      <c r="L166" s="304">
        <f t="shared" ca="1" si="58"/>
        <v>838.66959627477411</v>
      </c>
      <c r="M166" s="306">
        <f t="shared" ca="1" si="74"/>
        <v>1.2896118490655462</v>
      </c>
      <c r="N166" s="304">
        <f t="shared" ca="1" si="75"/>
        <v>73.889316161517925</v>
      </c>
      <c r="P166" s="310">
        <f t="shared" ca="1" si="76"/>
        <v>13</v>
      </c>
      <c r="Q166" s="304">
        <f t="shared" ca="1" si="77"/>
        <v>0</v>
      </c>
      <c r="R166" s="306">
        <f t="shared" ca="1" si="78"/>
        <v>0</v>
      </c>
      <c r="S166" s="307">
        <f t="shared" ca="1" si="79"/>
        <v>3.1652999999999984</v>
      </c>
      <c r="T166" s="304">
        <f t="shared" ca="1" si="59"/>
        <v>31.051592999999986</v>
      </c>
      <c r="U166" s="311">
        <f t="shared" ca="1" si="60"/>
        <v>0</v>
      </c>
      <c r="V166" s="306">
        <f t="shared" ca="1" si="61"/>
        <v>1.1291380042734382</v>
      </c>
      <c r="W166" s="304">
        <f t="shared" ca="1" si="62"/>
        <v>51.941632636469407</v>
      </c>
      <c r="Y166" s="314" t="str">
        <f t="shared" ca="1" si="80"/>
        <v/>
      </c>
      <c r="Z166" s="315" t="str">
        <f t="shared" ca="1" si="81"/>
        <v/>
      </c>
      <c r="AA166" s="316" t="str">
        <f t="shared" ca="1" si="82"/>
        <v/>
      </c>
      <c r="AC166" s="310" t="e">
        <f t="shared" ca="1" si="83"/>
        <v>#N/A</v>
      </c>
      <c r="AD166" s="323" t="e">
        <f t="shared" ca="1" si="84"/>
        <v>#N/A</v>
      </c>
      <c r="AE166" s="324">
        <f t="shared" ca="1" si="63"/>
        <v>814.41271117109193</v>
      </c>
      <c r="AG166" s="306">
        <f t="shared" ca="1" si="85"/>
        <v>-25.893961817441031</v>
      </c>
      <c r="AH166" s="304">
        <f t="shared" ca="1" si="86"/>
        <v>-16.468732671066427</v>
      </c>
    </row>
    <row r="167" spans="1:34" x14ac:dyDescent="0.2">
      <c r="A167" s="347">
        <f t="shared" ca="1" si="64"/>
        <v>0.01</v>
      </c>
      <c r="B167" s="304">
        <f t="shared" ca="1" si="65"/>
        <v>6.2299999999999649</v>
      </c>
      <c r="D167" s="306">
        <f t="shared" ca="1" si="66"/>
        <v>-4.5535908712247091</v>
      </c>
      <c r="E167" s="307">
        <f t="shared" ca="1" si="67"/>
        <v>-25.575251660919271</v>
      </c>
      <c r="F167" s="304">
        <f t="shared" ca="1" si="68"/>
        <v>25.97746499067711</v>
      </c>
      <c r="G167" s="306">
        <f t="shared" ca="1" si="69"/>
        <v>41.618946802873459</v>
      </c>
      <c r="H167" s="307">
        <f t="shared" ca="1" si="70"/>
        <v>143.99327508509663</v>
      </c>
      <c r="I167" s="304">
        <f t="shared" ca="1" si="71"/>
        <v>149.88729099797862</v>
      </c>
      <c r="J167" s="306">
        <f t="shared" ca="1" si="72"/>
        <v>200.66283434060048</v>
      </c>
      <c r="K167" s="307">
        <f t="shared" ca="1" si="73"/>
        <v>815.85392268452597</v>
      </c>
      <c r="L167" s="304">
        <f t="shared" ca="1" si="58"/>
        <v>840.16855228301176</v>
      </c>
      <c r="M167" s="306">
        <f t="shared" ca="1" si="74"/>
        <v>1.289430231651139</v>
      </c>
      <c r="N167" s="304">
        <f t="shared" ca="1" si="75"/>
        <v>73.878910250186323</v>
      </c>
      <c r="P167" s="310">
        <f t="shared" ca="1" si="76"/>
        <v>13</v>
      </c>
      <c r="Q167" s="304">
        <f t="shared" ca="1" si="77"/>
        <v>0</v>
      </c>
      <c r="R167" s="306">
        <f t="shared" ca="1" si="78"/>
        <v>0</v>
      </c>
      <c r="S167" s="307">
        <f t="shared" ca="1" si="79"/>
        <v>3.1652999999999984</v>
      </c>
      <c r="T167" s="304">
        <f t="shared" ca="1" si="59"/>
        <v>31.051592999999986</v>
      </c>
      <c r="U167" s="311">
        <f t="shared" ca="1" si="60"/>
        <v>0</v>
      </c>
      <c r="V167" s="306">
        <f t="shared" ca="1" si="61"/>
        <v>1.1289750126033118</v>
      </c>
      <c r="W167" s="304">
        <f t="shared" ca="1" si="62"/>
        <v>51.755571911997599</v>
      </c>
      <c r="Y167" s="314" t="str">
        <f t="shared" ca="1" si="80"/>
        <v/>
      </c>
      <c r="Z167" s="315" t="str">
        <f t="shared" ca="1" si="81"/>
        <v/>
      </c>
      <c r="AA167" s="316" t="str">
        <f t="shared" ca="1" si="82"/>
        <v/>
      </c>
      <c r="AC167" s="310" t="e">
        <f t="shared" ca="1" si="83"/>
        <v>#N/A</v>
      </c>
      <c r="AD167" s="323" t="e">
        <f t="shared" ca="1" si="84"/>
        <v>#N/A</v>
      </c>
      <c r="AE167" s="324">
        <f t="shared" ca="1" si="63"/>
        <v>815.85392268452597</v>
      </c>
      <c r="AG167" s="306">
        <f t="shared" ca="1" si="85"/>
        <v>-25.834438974749641</v>
      </c>
      <c r="AH167" s="304">
        <f t="shared" ca="1" si="86"/>
        <v>-16.409702914879926</v>
      </c>
    </row>
    <row r="168" spans="1:34" x14ac:dyDescent="0.2">
      <c r="A168" s="347">
        <f t="shared" ca="1" si="64"/>
        <v>0.01</v>
      </c>
      <c r="B168" s="304">
        <f t="shared" ca="1" si="65"/>
        <v>6.2399999999999647</v>
      </c>
      <c r="D168" s="306">
        <f t="shared" ca="1" si="66"/>
        <v>-4.5401323135083649</v>
      </c>
      <c r="E168" s="307">
        <f t="shared" ca="1" si="67"/>
        <v>-25.517954462139581</v>
      </c>
      <c r="F168" s="304">
        <f t="shared" ca="1" si="68"/>
        <v>25.918695981009389</v>
      </c>
      <c r="G168" s="306">
        <f t="shared" ca="1" si="69"/>
        <v>41.573545479738378</v>
      </c>
      <c r="H168" s="307">
        <f t="shared" ca="1" si="70"/>
        <v>143.73809554047523</v>
      </c>
      <c r="I168" s="304">
        <f t="shared" ca="1" si="71"/>
        <v>149.62954184705191</v>
      </c>
      <c r="J168" s="306">
        <f t="shared" ca="1" si="72"/>
        <v>201.07879680201353</v>
      </c>
      <c r="K168" s="307">
        <f t="shared" ca="1" si="73"/>
        <v>817.29257953765386</v>
      </c>
      <c r="L168" s="304">
        <f t="shared" ca="1" si="58"/>
        <v>841.66492328637389</v>
      </c>
      <c r="M168" s="306">
        <f t="shared" ca="1" si="74"/>
        <v>1.2892481869932395</v>
      </c>
      <c r="N168" s="304">
        <f t="shared" ca="1" si="75"/>
        <v>73.868479859605785</v>
      </c>
      <c r="P168" s="310">
        <f t="shared" ca="1" si="76"/>
        <v>13</v>
      </c>
      <c r="Q168" s="304">
        <f t="shared" ca="1" si="77"/>
        <v>0</v>
      </c>
      <c r="R168" s="306">
        <f t="shared" ca="1" si="78"/>
        <v>0</v>
      </c>
      <c r="S168" s="307">
        <f t="shared" ca="1" si="79"/>
        <v>3.1652999999999984</v>
      </c>
      <c r="T168" s="304">
        <f t="shared" ca="1" si="59"/>
        <v>31.051592999999986</v>
      </c>
      <c r="U168" s="311">
        <f t="shared" ca="1" si="60"/>
        <v>0</v>
      </c>
      <c r="V168" s="306">
        <f t="shared" ca="1" si="61"/>
        <v>1.1288123323570196</v>
      </c>
      <c r="W168" s="304">
        <f t="shared" ca="1" si="62"/>
        <v>51.570293027897449</v>
      </c>
      <c r="Y168" s="314" t="str">
        <f t="shared" ca="1" si="80"/>
        <v/>
      </c>
      <c r="Z168" s="315" t="str">
        <f t="shared" ca="1" si="81"/>
        <v/>
      </c>
      <c r="AA168" s="316" t="str">
        <f t="shared" ca="1" si="82"/>
        <v/>
      </c>
      <c r="AC168" s="310" t="e">
        <f t="shared" ca="1" si="83"/>
        <v>#N/A</v>
      </c>
      <c r="AD168" s="323" t="e">
        <f t="shared" ca="1" si="84"/>
        <v>#N/A</v>
      </c>
      <c r="AE168" s="324">
        <f t="shared" ca="1" si="63"/>
        <v>817.29257953765386</v>
      </c>
      <c r="AG168" s="306">
        <f t="shared" ca="1" si="85"/>
        <v>-25.775163030745862</v>
      </c>
      <c r="AH168" s="304">
        <f t="shared" ca="1" si="86"/>
        <v>-16.350921527816517</v>
      </c>
    </row>
    <row r="169" spans="1:34" x14ac:dyDescent="0.2">
      <c r="A169" s="347">
        <f t="shared" ca="1" si="64"/>
        <v>0.01</v>
      </c>
      <c r="B169" s="304">
        <f t="shared" ca="1" si="65"/>
        <v>6.2499999999999645</v>
      </c>
      <c r="D169" s="306">
        <f t="shared" ca="1" si="66"/>
        <v>-4.5267284090865028</v>
      </c>
      <c r="E169" s="307">
        <f t="shared" ca="1" si="67"/>
        <v>-25.460898018023791</v>
      </c>
      <c r="F169" s="304">
        <f t="shared" ca="1" si="68"/>
        <v>25.860173974160318</v>
      </c>
      <c r="G169" s="306">
        <f t="shared" ca="1" si="69"/>
        <v>41.528278195647516</v>
      </c>
      <c r="H169" s="307">
        <f t="shared" ca="1" si="70"/>
        <v>143.48348656029498</v>
      </c>
      <c r="I169" s="304">
        <f t="shared" ca="1" si="71"/>
        <v>149.37238300768132</v>
      </c>
      <c r="J169" s="306">
        <f t="shared" ca="1" si="72"/>
        <v>201.49430592039045</v>
      </c>
      <c r="K169" s="307">
        <f t="shared" ca="1" si="73"/>
        <v>818.72868744815776</v>
      </c>
      <c r="L169" s="304">
        <f t="shared" ca="1" si="58"/>
        <v>843.15871517106621</v>
      </c>
      <c r="M169" s="306">
        <f t="shared" ca="1" si="74"/>
        <v>1.2890657140749799</v>
      </c>
      <c r="N169" s="304">
        <f t="shared" ca="1" si="75"/>
        <v>73.858024931514066</v>
      </c>
      <c r="P169" s="310">
        <f t="shared" ca="1" si="76"/>
        <v>13</v>
      </c>
      <c r="Q169" s="304">
        <f t="shared" ca="1" si="77"/>
        <v>0</v>
      </c>
      <c r="R169" s="306">
        <f t="shared" ca="1" si="78"/>
        <v>0</v>
      </c>
      <c r="S169" s="307">
        <f t="shared" ca="1" si="79"/>
        <v>3.1652999999999984</v>
      </c>
      <c r="T169" s="304">
        <f t="shared" ca="1" si="59"/>
        <v>31.051592999999986</v>
      </c>
      <c r="U169" s="311">
        <f t="shared" ca="1" si="60"/>
        <v>0</v>
      </c>
      <c r="V169" s="306">
        <f t="shared" ca="1" si="61"/>
        <v>1.1286499627637034</v>
      </c>
      <c r="W169" s="304">
        <f t="shared" ca="1" si="62"/>
        <v>51.385791691813459</v>
      </c>
      <c r="Y169" s="314" t="str">
        <f t="shared" ca="1" si="80"/>
        <v/>
      </c>
      <c r="Z169" s="315" t="str">
        <f t="shared" ca="1" si="81"/>
        <v/>
      </c>
      <c r="AA169" s="316" t="str">
        <f t="shared" ca="1" si="82"/>
        <v/>
      </c>
      <c r="AC169" s="310" t="e">
        <f t="shared" ca="1" si="83"/>
        <v>#N/A</v>
      </c>
      <c r="AD169" s="323" t="e">
        <f t="shared" ca="1" si="84"/>
        <v>#N/A</v>
      </c>
      <c r="AE169" s="324">
        <f t="shared" ca="1" si="63"/>
        <v>818.72868744815776</v>
      </c>
      <c r="AG169" s="306">
        <f t="shared" ca="1" si="85"/>
        <v>-25.716132614933855</v>
      </c>
      <c r="AH169" s="304">
        <f t="shared" ca="1" si="86"/>
        <v>-16.292387144314116</v>
      </c>
    </row>
    <row r="170" spans="1:34" x14ac:dyDescent="0.2">
      <c r="A170" s="347">
        <f t="shared" ca="1" si="64"/>
        <v>0.01</v>
      </c>
      <c r="B170" s="304">
        <f t="shared" ca="1" si="65"/>
        <v>6.2599999999999643</v>
      </c>
      <c r="D170" s="306">
        <f t="shared" ca="1" si="66"/>
        <v>-4.5133788547847855</v>
      </c>
      <c r="E170" s="307">
        <f t="shared" ca="1" si="67"/>
        <v>-25.404081006707983</v>
      </c>
      <c r="F170" s="304">
        <f t="shared" ca="1" si="68"/>
        <v>25.801897613977925</v>
      </c>
      <c r="G170" s="306">
        <f t="shared" ca="1" si="69"/>
        <v>41.483144407099665</v>
      </c>
      <c r="H170" s="307">
        <f t="shared" ca="1" si="70"/>
        <v>143.22944575022791</v>
      </c>
      <c r="I170" s="304">
        <f t="shared" ca="1" si="71"/>
        <v>149.11581203822001</v>
      </c>
      <c r="J170" s="306">
        <f t="shared" ca="1" si="72"/>
        <v>201.90936303340419</v>
      </c>
      <c r="K170" s="307">
        <f t="shared" ca="1" si="73"/>
        <v>820.16225210971038</v>
      </c>
      <c r="L170" s="304">
        <f t="shared" ca="1" si="58"/>
        <v>844.6499337987467</v>
      </c>
      <c r="M170" s="306">
        <f t="shared" ca="1" si="74"/>
        <v>1.2888828118757276</v>
      </c>
      <c r="N170" s="304">
        <f t="shared" ca="1" si="75"/>
        <v>73.847545407433259</v>
      </c>
      <c r="P170" s="310">
        <f t="shared" ca="1" si="76"/>
        <v>13</v>
      </c>
      <c r="Q170" s="304">
        <f t="shared" ca="1" si="77"/>
        <v>0</v>
      </c>
      <c r="R170" s="306">
        <f t="shared" ca="1" si="78"/>
        <v>0</v>
      </c>
      <c r="S170" s="307">
        <f t="shared" ca="1" si="79"/>
        <v>3.1652999999999984</v>
      </c>
      <c r="T170" s="304">
        <f t="shared" ca="1" si="59"/>
        <v>31.051592999999986</v>
      </c>
      <c r="U170" s="311">
        <f t="shared" ca="1" si="60"/>
        <v>0</v>
      </c>
      <c r="V170" s="306">
        <f t="shared" ca="1" si="61"/>
        <v>1.1284879030558386</v>
      </c>
      <c r="W170" s="304">
        <f t="shared" ca="1" si="62"/>
        <v>51.202063641197292</v>
      </c>
      <c r="Y170" s="314" t="str">
        <f t="shared" ca="1" si="80"/>
        <v/>
      </c>
      <c r="Z170" s="315" t="str">
        <f t="shared" ca="1" si="81"/>
        <v/>
      </c>
      <c r="AA170" s="316" t="str">
        <f t="shared" ca="1" si="82"/>
        <v/>
      </c>
      <c r="AC170" s="310" t="e">
        <f t="shared" ca="1" si="83"/>
        <v>#N/A</v>
      </c>
      <c r="AD170" s="323" t="e">
        <f t="shared" ca="1" si="84"/>
        <v>#N/A</v>
      </c>
      <c r="AE170" s="324">
        <f t="shared" ca="1" si="63"/>
        <v>820.16225210971038</v>
      </c>
      <c r="AG170" s="306">
        <f t="shared" ca="1" si="85"/>
        <v>-25.65734636629184</v>
      </c>
      <c r="AH170" s="304">
        <f t="shared" ca="1" si="86"/>
        <v>-16.234098408306792</v>
      </c>
    </row>
    <row r="171" spans="1:34" x14ac:dyDescent="0.2">
      <c r="A171" s="347">
        <f t="shared" ca="1" si="64"/>
        <v>0.01</v>
      </c>
      <c r="B171" s="304">
        <f t="shared" ca="1" si="65"/>
        <v>6.269999999999964</v>
      </c>
      <c r="D171" s="306">
        <f t="shared" ca="1" si="66"/>
        <v>-4.5000833495312902</v>
      </c>
      <c r="E171" s="307">
        <f t="shared" ca="1" si="67"/>
        <v>-25.347502115507055</v>
      </c>
      <c r="F171" s="304">
        <f t="shared" ca="1" si="68"/>
        <v>25.743865553726842</v>
      </c>
      <c r="G171" s="306">
        <f t="shared" ca="1" si="69"/>
        <v>41.43814357360435</v>
      </c>
      <c r="H171" s="307">
        <f t="shared" ca="1" si="70"/>
        <v>142.97597072907283</v>
      </c>
      <c r="I171" s="304">
        <f t="shared" ca="1" si="71"/>
        <v>148.85982651053754</v>
      </c>
      <c r="J171" s="306">
        <f t="shared" ca="1" si="72"/>
        <v>202.3239694733077</v>
      </c>
      <c r="K171" s="307">
        <f t="shared" ca="1" si="73"/>
        <v>821.59327919210693</v>
      </c>
      <c r="L171" s="304">
        <f t="shared" ca="1" si="58"/>
        <v>846.13858500666151</v>
      </c>
      <c r="M171" s="306">
        <f t="shared" ca="1" si="74"/>
        <v>1.2886994793710682</v>
      </c>
      <c r="N171" s="304">
        <f t="shared" ca="1" si="75"/>
        <v>73.83704122866871</v>
      </c>
      <c r="P171" s="310">
        <f t="shared" ca="1" si="76"/>
        <v>13</v>
      </c>
      <c r="Q171" s="304">
        <f t="shared" ca="1" si="77"/>
        <v>0</v>
      </c>
      <c r="R171" s="306">
        <f t="shared" ca="1" si="78"/>
        <v>0</v>
      </c>
      <c r="S171" s="307">
        <f t="shared" ca="1" si="79"/>
        <v>3.1652999999999984</v>
      </c>
      <c r="T171" s="304">
        <f t="shared" ca="1" si="59"/>
        <v>31.051592999999986</v>
      </c>
      <c r="U171" s="311">
        <f t="shared" ca="1" si="60"/>
        <v>0</v>
      </c>
      <c r="V171" s="306">
        <f t="shared" ca="1" si="61"/>
        <v>1.1283261524692136</v>
      </c>
      <c r="W171" s="304">
        <f t="shared" ca="1" si="62"/>
        <v>51.019104643059279</v>
      </c>
      <c r="Y171" s="314" t="str">
        <f t="shared" ca="1" si="80"/>
        <v/>
      </c>
      <c r="Z171" s="315" t="str">
        <f t="shared" ca="1" si="81"/>
        <v/>
      </c>
      <c r="AA171" s="316" t="str">
        <f t="shared" ca="1" si="82"/>
        <v/>
      </c>
      <c r="AC171" s="310" t="e">
        <f t="shared" ca="1" si="83"/>
        <v>#N/A</v>
      </c>
      <c r="AD171" s="323" t="e">
        <f t="shared" ca="1" si="84"/>
        <v>#N/A</v>
      </c>
      <c r="AE171" s="324">
        <f t="shared" ca="1" si="63"/>
        <v>821.59327919210693</v>
      </c>
      <c r="AG171" s="306">
        <f t="shared" ca="1" si="85"/>
        <v>-25.598802933192687</v>
      </c>
      <c r="AH171" s="304">
        <f t="shared" ca="1" si="86"/>
        <v>-16.176053973145457</v>
      </c>
    </row>
    <row r="172" spans="1:34" x14ac:dyDescent="0.2">
      <c r="A172" s="347">
        <f t="shared" ca="1" si="64"/>
        <v>0.01</v>
      </c>
      <c r="B172" s="304">
        <f t="shared" ca="1" si="65"/>
        <v>6.2799999999999638</v>
      </c>
      <c r="D172" s="306">
        <f t="shared" ca="1" si="66"/>
        <v>-4.4868415943390012</v>
      </c>
      <c r="E172" s="307">
        <f t="shared" ca="1" si="67"/>
        <v>-25.291160040838193</v>
      </c>
      <c r="F172" s="304">
        <f t="shared" ca="1" si="68"/>
        <v>25.686076456009804</v>
      </c>
      <c r="G172" s="306">
        <f t="shared" ca="1" si="69"/>
        <v>41.393275157660959</v>
      </c>
      <c r="H172" s="307">
        <f t="shared" ca="1" si="70"/>
        <v>142.72305912866443</v>
      </c>
      <c r="I172" s="304">
        <f t="shared" ca="1" si="71"/>
        <v>148.60442400992667</v>
      </c>
      <c r="J172" s="306">
        <f t="shared" ca="1" si="72"/>
        <v>202.73812656696401</v>
      </c>
      <c r="K172" s="307">
        <f t="shared" ca="1" si="73"/>
        <v>823.0217743413956</v>
      </c>
      <c r="L172" s="304">
        <f t="shared" ca="1" si="58"/>
        <v>847.62467460777793</v>
      </c>
      <c r="M172" s="306">
        <f t="shared" ca="1" si="74"/>
        <v>1.2885157155327902</v>
      </c>
      <c r="N172" s="304">
        <f t="shared" ca="1" si="75"/>
        <v>73.826512336308255</v>
      </c>
      <c r="P172" s="310">
        <f t="shared" ca="1" si="76"/>
        <v>13</v>
      </c>
      <c r="Q172" s="304">
        <f t="shared" ca="1" si="77"/>
        <v>0</v>
      </c>
      <c r="R172" s="306">
        <f t="shared" ca="1" si="78"/>
        <v>0</v>
      </c>
      <c r="S172" s="307">
        <f t="shared" ca="1" si="79"/>
        <v>3.1652999999999984</v>
      </c>
      <c r="T172" s="304">
        <f t="shared" ca="1" si="59"/>
        <v>31.051592999999986</v>
      </c>
      <c r="U172" s="311">
        <f t="shared" ca="1" si="60"/>
        <v>0</v>
      </c>
      <c r="V172" s="306">
        <f t="shared" ca="1" si="61"/>
        <v>1.128164710242916</v>
      </c>
      <c r="W172" s="304">
        <f t="shared" ca="1" si="62"/>
        <v>50.836910493722563</v>
      </c>
      <c r="Y172" s="314" t="str">
        <f t="shared" ca="1" si="80"/>
        <v/>
      </c>
      <c r="Z172" s="315" t="str">
        <f t="shared" ca="1" si="81"/>
        <v/>
      </c>
      <c r="AA172" s="316" t="str">
        <f t="shared" ca="1" si="82"/>
        <v/>
      </c>
      <c r="AC172" s="310" t="e">
        <f t="shared" ca="1" si="83"/>
        <v>#N/A</v>
      </c>
      <c r="AD172" s="323" t="e">
        <f t="shared" ca="1" si="84"/>
        <v>#N/A</v>
      </c>
      <c r="AE172" s="324">
        <f t="shared" ca="1" si="63"/>
        <v>823.0217743413956</v>
      </c>
      <c r="AG172" s="306">
        <f t="shared" ca="1" si="85"/>
        <v>-25.540500973325287</v>
      </c>
      <c r="AH172" s="304">
        <f t="shared" ca="1" si="86"/>
        <v>-16.118252501519382</v>
      </c>
    </row>
    <row r="173" spans="1:34" x14ac:dyDescent="0.2">
      <c r="A173" s="347">
        <f t="shared" ca="1" si="64"/>
        <v>0.01</v>
      </c>
      <c r="B173" s="304">
        <f t="shared" ca="1" si="65"/>
        <v>6.2899999999999636</v>
      </c>
      <c r="D173" s="306">
        <f t="shared" ca="1" si="66"/>
        <v>-4.4736532922884669</v>
      </c>
      <c r="E173" s="307">
        <f t="shared" ca="1" si="67"/>
        <v>-25.235053488145173</v>
      </c>
      <c r="F173" s="304">
        <f t="shared" ca="1" si="68"/>
        <v>25.628528992689986</v>
      </c>
      <c r="G173" s="306">
        <f t="shared" ca="1" si="69"/>
        <v>41.348538624738076</v>
      </c>
      <c r="H173" s="307">
        <f t="shared" ca="1" si="70"/>
        <v>142.47070859378297</v>
      </c>
      <c r="I173" s="304">
        <f t="shared" ca="1" si="71"/>
        <v>148.34960213501108</v>
      </c>
      <c r="J173" s="306">
        <f t="shared" ca="1" si="72"/>
        <v>203.15183563587601</v>
      </c>
      <c r="K173" s="307">
        <f t="shared" ca="1" si="73"/>
        <v>824.44774318000782</v>
      </c>
      <c r="L173" s="304">
        <f t="shared" ca="1" si="58"/>
        <v>849.10820839091764</v>
      </c>
      <c r="M173" s="306">
        <f t="shared" ca="1" si="74"/>
        <v>1.2883315193288709</v>
      </c>
      <c r="N173" s="304">
        <f t="shared" ca="1" si="75"/>
        <v>73.815958671221338</v>
      </c>
      <c r="P173" s="310">
        <f t="shared" ca="1" si="76"/>
        <v>13</v>
      </c>
      <c r="Q173" s="304">
        <f t="shared" ca="1" si="77"/>
        <v>0</v>
      </c>
      <c r="R173" s="306">
        <f t="shared" ca="1" si="78"/>
        <v>0</v>
      </c>
      <c r="S173" s="307">
        <f t="shared" ca="1" si="79"/>
        <v>3.1652999999999984</v>
      </c>
      <c r="T173" s="304">
        <f t="shared" ca="1" si="59"/>
        <v>31.051592999999986</v>
      </c>
      <c r="U173" s="311">
        <f t="shared" ca="1" si="60"/>
        <v>0</v>
      </c>
      <c r="V173" s="306">
        <f t="shared" ca="1" si="61"/>
        <v>1.1280035756193088</v>
      </c>
      <c r="W173" s="304">
        <f t="shared" ca="1" si="62"/>
        <v>50.655477018579319</v>
      </c>
      <c r="Y173" s="314" t="str">
        <f t="shared" ca="1" si="80"/>
        <v/>
      </c>
      <c r="Z173" s="315" t="str">
        <f t="shared" ca="1" si="81"/>
        <v/>
      </c>
      <c r="AA173" s="316" t="str">
        <f t="shared" ca="1" si="82"/>
        <v/>
      </c>
      <c r="AC173" s="310" t="e">
        <f t="shared" ca="1" si="83"/>
        <v>#N/A</v>
      </c>
      <c r="AD173" s="323" t="e">
        <f t="shared" ca="1" si="84"/>
        <v>#N/A</v>
      </c>
      <c r="AE173" s="324">
        <f t="shared" ca="1" si="63"/>
        <v>824.44774318000782</v>
      </c>
      <c r="AG173" s="306">
        <f t="shared" ca="1" si="85"/>
        <v>-25.482439153616781</v>
      </c>
      <c r="AH173" s="304">
        <f t="shared" ca="1" si="86"/>
        <v>-16.060692665378507</v>
      </c>
    </row>
    <row r="174" spans="1:34" x14ac:dyDescent="0.2">
      <c r="A174" s="347">
        <f t="shared" ca="1" si="64"/>
        <v>0.01</v>
      </c>
      <c r="B174" s="304">
        <f t="shared" ca="1" si="65"/>
        <v>6.2999999999999634</v>
      </c>
      <c r="D174" s="306">
        <f t="shared" ca="1" si="66"/>
        <v>-4.4605181485105785</v>
      </c>
      <c r="E174" s="307">
        <f t="shared" ca="1" si="67"/>
        <v>-25.179181171823252</v>
      </c>
      <c r="F174" s="304">
        <f t="shared" ca="1" si="68"/>
        <v>25.571221844813962</v>
      </c>
      <c r="G174" s="306">
        <f t="shared" ca="1" si="69"/>
        <v>41.303933443252973</v>
      </c>
      <c r="H174" s="307">
        <f t="shared" ca="1" si="70"/>
        <v>142.21891678206475</v>
      </c>
      <c r="I174" s="304">
        <f t="shared" ca="1" si="71"/>
        <v>148.09535849765356</v>
      </c>
      <c r="J174" s="306">
        <f t="shared" ca="1" si="72"/>
        <v>203.56509799621597</v>
      </c>
      <c r="K174" s="307">
        <f t="shared" ca="1" si="73"/>
        <v>825.87119130688711</v>
      </c>
      <c r="L174" s="304">
        <f t="shared" ca="1" si="58"/>
        <v>850.58919212088858</v>
      </c>
      <c r="M174" s="306">
        <f t="shared" ca="1" si="74"/>
        <v>1.2881468897234589</v>
      </c>
      <c r="N174" s="304">
        <f t="shared" ca="1" si="75"/>
        <v>73.805380174058072</v>
      </c>
      <c r="P174" s="310">
        <f t="shared" ca="1" si="76"/>
        <v>13</v>
      </c>
      <c r="Q174" s="304">
        <f t="shared" ca="1" si="77"/>
        <v>0</v>
      </c>
      <c r="R174" s="306">
        <f t="shared" ca="1" si="78"/>
        <v>0</v>
      </c>
      <c r="S174" s="307">
        <f t="shared" ca="1" si="79"/>
        <v>3.1652999999999984</v>
      </c>
      <c r="T174" s="304">
        <f t="shared" ca="1" si="59"/>
        <v>31.051592999999986</v>
      </c>
      <c r="U174" s="311">
        <f t="shared" ca="1" si="60"/>
        <v>0</v>
      </c>
      <c r="V174" s="306">
        <f t="shared" ca="1" si="61"/>
        <v>1.1278427478440147</v>
      </c>
      <c r="W174" s="304">
        <f t="shared" ca="1" si="62"/>
        <v>50.474800071849458</v>
      </c>
      <c r="Y174" s="314" t="str">
        <f t="shared" ca="1" si="80"/>
        <v/>
      </c>
      <c r="Z174" s="315" t="str">
        <f t="shared" ca="1" si="81"/>
        <v/>
      </c>
      <c r="AA174" s="316" t="str">
        <f t="shared" ca="1" si="82"/>
        <v/>
      </c>
      <c r="AC174" s="310" t="e">
        <f t="shared" ca="1" si="83"/>
        <v>#N/A</v>
      </c>
      <c r="AD174" s="323" t="e">
        <f t="shared" ca="1" si="84"/>
        <v>#N/A</v>
      </c>
      <c r="AE174" s="324">
        <f t="shared" ca="1" si="63"/>
        <v>825.87119130688711</v>
      </c>
      <c r="AG174" s="306">
        <f t="shared" ca="1" si="85"/>
        <v>-25.424616150155412</v>
      </c>
      <c r="AH174" s="304">
        <f t="shared" ca="1" si="86"/>
        <v>-16.003373145856425</v>
      </c>
    </row>
    <row r="175" spans="1:34" x14ac:dyDescent="0.2">
      <c r="A175" s="347">
        <f t="shared" ca="1" si="64"/>
        <v>0.01</v>
      </c>
      <c r="B175" s="304">
        <f t="shared" ca="1" si="65"/>
        <v>6.3099999999999632</v>
      </c>
      <c r="D175" s="306">
        <f t="shared" ca="1" si="66"/>
        <v>-4.4474358701695751</v>
      </c>
      <c r="E175" s="307">
        <f t="shared" ca="1" si="67"/>
        <v>-25.123541815144904</v>
      </c>
      <c r="F175" s="304">
        <f t="shared" ca="1" si="68"/>
        <v>25.514153702535488</v>
      </c>
      <c r="G175" s="306">
        <f t="shared" ca="1" si="69"/>
        <v>41.259459084551274</v>
      </c>
      <c r="H175" s="307">
        <f t="shared" ca="1" si="70"/>
        <v>141.9676813639133</v>
      </c>
      <c r="I175" s="304">
        <f t="shared" ca="1" si="71"/>
        <v>147.84169072286537</v>
      </c>
      <c r="J175" s="306">
        <f t="shared" ca="1" si="72"/>
        <v>203.977914958855</v>
      </c>
      <c r="K175" s="307">
        <f t="shared" ca="1" si="73"/>
        <v>827.29212429761697</v>
      </c>
      <c r="L175" s="304">
        <f t="shared" ca="1" si="58"/>
        <v>852.06763153861539</v>
      </c>
      <c r="M175" s="306">
        <f t="shared" ca="1" si="74"/>
        <v>1.2879618256768597</v>
      </c>
      <c r="N175" s="304">
        <f t="shared" ca="1" si="75"/>
        <v>73.794776785248317</v>
      </c>
      <c r="P175" s="310">
        <f t="shared" ca="1" si="76"/>
        <v>13</v>
      </c>
      <c r="Q175" s="304">
        <f t="shared" ca="1" si="77"/>
        <v>0</v>
      </c>
      <c r="R175" s="306">
        <f t="shared" ca="1" si="78"/>
        <v>0</v>
      </c>
      <c r="S175" s="307">
        <f t="shared" ca="1" si="79"/>
        <v>3.1652999999999984</v>
      </c>
      <c r="T175" s="304">
        <f t="shared" ca="1" si="59"/>
        <v>31.051592999999986</v>
      </c>
      <c r="U175" s="311">
        <f t="shared" ca="1" si="60"/>
        <v>0</v>
      </c>
      <c r="V175" s="306">
        <f t="shared" ca="1" si="61"/>
        <v>1.1276822261658985</v>
      </c>
      <c r="W175" s="304">
        <f t="shared" ca="1" si="62"/>
        <v>50.294875536341806</v>
      </c>
      <c r="Y175" s="314" t="str">
        <f t="shared" ca="1" si="80"/>
        <v/>
      </c>
      <c r="Z175" s="315" t="str">
        <f t="shared" ca="1" si="81"/>
        <v/>
      </c>
      <c r="AA175" s="316" t="str">
        <f t="shared" ca="1" si="82"/>
        <v/>
      </c>
      <c r="AC175" s="310" t="e">
        <f t="shared" ca="1" si="83"/>
        <v>#N/A</v>
      </c>
      <c r="AD175" s="323" t="e">
        <f t="shared" ca="1" si="84"/>
        <v>#N/A</v>
      </c>
      <c r="AE175" s="324">
        <f t="shared" ca="1" si="63"/>
        <v>827.29212429761697</v>
      </c>
      <c r="AG175" s="306">
        <f t="shared" ca="1" si="85"/>
        <v>-25.367030648114195</v>
      </c>
      <c r="AH175" s="304">
        <f t="shared" ca="1" si="86"/>
        <v>-15.946292633194163</v>
      </c>
    </row>
    <row r="176" spans="1:34" x14ac:dyDescent="0.2">
      <c r="A176" s="347">
        <f t="shared" ca="1" si="64"/>
        <v>0.01</v>
      </c>
      <c r="B176" s="304">
        <f t="shared" ca="1" si="65"/>
        <v>6.319999999999963</v>
      </c>
      <c r="D176" s="306">
        <f t="shared" ca="1" si="66"/>
        <v>-4.4344061664461814</v>
      </c>
      <c r="E176" s="307">
        <f t="shared" ca="1" si="67"/>
        <v>-25.068134150186239</v>
      </c>
      <c r="F176" s="304">
        <f t="shared" ca="1" si="68"/>
        <v>25.457323265040053</v>
      </c>
      <c r="G176" s="306">
        <f t="shared" ca="1" si="69"/>
        <v>41.215115022886813</v>
      </c>
      <c r="H176" s="307">
        <f t="shared" ca="1" si="70"/>
        <v>141.71700002241144</v>
      </c>
      <c r="I176" s="304">
        <f t="shared" ca="1" si="71"/>
        <v>147.58859644871603</v>
      </c>
      <c r="J176" s="306">
        <f t="shared" ca="1" si="72"/>
        <v>204.39028782939218</v>
      </c>
      <c r="K176" s="307">
        <f t="shared" ca="1" si="73"/>
        <v>828.71054770454862</v>
      </c>
      <c r="L176" s="304">
        <f t="shared" ca="1" si="58"/>
        <v>853.54353236127019</v>
      </c>
      <c r="M176" s="306">
        <f t="shared" ca="1" si="74"/>
        <v>1.2877763261455191</v>
      </c>
      <c r="N176" s="304">
        <f t="shared" ca="1" si="75"/>
        <v>73.784148445000852</v>
      </c>
      <c r="P176" s="310">
        <f t="shared" ca="1" si="76"/>
        <v>13</v>
      </c>
      <c r="Q176" s="304">
        <f t="shared" ca="1" si="77"/>
        <v>0</v>
      </c>
      <c r="R176" s="306">
        <f t="shared" ca="1" si="78"/>
        <v>0</v>
      </c>
      <c r="S176" s="307">
        <f t="shared" ca="1" si="79"/>
        <v>3.1652999999999984</v>
      </c>
      <c r="T176" s="304">
        <f t="shared" ca="1" si="59"/>
        <v>31.051592999999986</v>
      </c>
      <c r="U176" s="311">
        <f t="shared" ca="1" si="60"/>
        <v>0</v>
      </c>
      <c r="V176" s="306">
        <f t="shared" ca="1" si="61"/>
        <v>1.1275220098370469</v>
      </c>
      <c r="W176" s="304">
        <f t="shared" ca="1" si="62"/>
        <v>50.115699323217427</v>
      </c>
      <c r="Y176" s="314" t="str">
        <f t="shared" ca="1" si="80"/>
        <v/>
      </c>
      <c r="Z176" s="315" t="str">
        <f t="shared" ca="1" si="81"/>
        <v/>
      </c>
      <c r="AA176" s="316" t="str">
        <f t="shared" ca="1" si="82"/>
        <v/>
      </c>
      <c r="AC176" s="310" t="e">
        <f t="shared" ca="1" si="83"/>
        <v>#N/A</v>
      </c>
      <c r="AD176" s="323" t="e">
        <f t="shared" ca="1" si="84"/>
        <v>#N/A</v>
      </c>
      <c r="AE176" s="324">
        <f t="shared" ca="1" si="63"/>
        <v>828.71054770454862</v>
      </c>
      <c r="AG176" s="306">
        <f t="shared" ca="1" si="85"/>
        <v>-25.309681341675336</v>
      </c>
      <c r="AH176" s="304">
        <f t="shared" ca="1" si="86"/>
        <v>-15.889449826664718</v>
      </c>
    </row>
    <row r="177" spans="1:34" x14ac:dyDescent="0.2">
      <c r="A177" s="347">
        <f t="shared" ca="1" si="64"/>
        <v>0.01</v>
      </c>
      <c r="B177" s="304">
        <f t="shared" ca="1" si="65"/>
        <v>6.3299999999999628</v>
      </c>
      <c r="D177" s="306">
        <f t="shared" ca="1" si="66"/>
        <v>-4.4214287485209205</v>
      </c>
      <c r="E177" s="307">
        <f t="shared" ca="1" si="67"/>
        <v>-25.012956917754138</v>
      </c>
      <c r="F177" s="304">
        <f t="shared" ca="1" si="68"/>
        <v>25.400729240470085</v>
      </c>
      <c r="G177" s="306">
        <f t="shared" ca="1" si="69"/>
        <v>41.170900735401602</v>
      </c>
      <c r="H177" s="307">
        <f t="shared" ca="1" si="70"/>
        <v>141.46687045323389</v>
      </c>
      <c r="I177" s="304">
        <f t="shared" ca="1" si="71"/>
        <v>147.33607332624402</v>
      </c>
      <c r="J177" s="306">
        <f t="shared" ca="1" si="72"/>
        <v>204.80221790818362</v>
      </c>
      <c r="K177" s="307">
        <f t="shared" ca="1" si="73"/>
        <v>830.1264670569268</v>
      </c>
      <c r="L177" s="304">
        <f t="shared" ca="1" si="58"/>
        <v>855.01690028240148</v>
      </c>
      <c r="M177" s="306">
        <f t="shared" ca="1" si="74"/>
        <v>1.287590390082008</v>
      </c>
      <c r="N177" s="304">
        <f t="shared" ca="1" si="75"/>
        <v>73.773495093302387</v>
      </c>
      <c r="P177" s="310">
        <f t="shared" ca="1" si="76"/>
        <v>13</v>
      </c>
      <c r="Q177" s="304">
        <f t="shared" ca="1" si="77"/>
        <v>0</v>
      </c>
      <c r="R177" s="306">
        <f t="shared" ca="1" si="78"/>
        <v>0</v>
      </c>
      <c r="S177" s="307">
        <f t="shared" ca="1" si="79"/>
        <v>3.1652999999999984</v>
      </c>
      <c r="T177" s="304">
        <f t="shared" ca="1" si="59"/>
        <v>31.051592999999986</v>
      </c>
      <c r="U177" s="311">
        <f t="shared" ca="1" si="60"/>
        <v>0</v>
      </c>
      <c r="V177" s="306">
        <f t="shared" ca="1" si="61"/>
        <v>1.1273620981127523</v>
      </c>
      <c r="W177" s="304">
        <f t="shared" ca="1" si="62"/>
        <v>49.937267371755325</v>
      </c>
      <c r="Y177" s="314" t="str">
        <f t="shared" ca="1" si="80"/>
        <v/>
      </c>
      <c r="Z177" s="315" t="str">
        <f t="shared" ca="1" si="81"/>
        <v/>
      </c>
      <c r="AA177" s="316" t="str">
        <f t="shared" ca="1" si="82"/>
        <v/>
      </c>
      <c r="AC177" s="310" t="e">
        <f t="shared" ca="1" si="83"/>
        <v>#N/A</v>
      </c>
      <c r="AD177" s="323" t="e">
        <f t="shared" ca="1" si="84"/>
        <v>#N/A</v>
      </c>
      <c r="AE177" s="324">
        <f t="shared" ca="1" si="63"/>
        <v>830.1264670569268</v>
      </c>
      <c r="AG177" s="306">
        <f t="shared" ca="1" si="85"/>
        <v>-25.252566933955361</v>
      </c>
      <c r="AH177" s="304">
        <f t="shared" ca="1" si="86"/>
        <v>-15.832843434498294</v>
      </c>
    </row>
    <row r="178" spans="1:34" x14ac:dyDescent="0.2">
      <c r="A178" s="347">
        <f t="shared" ca="1" si="64"/>
        <v>0.01</v>
      </c>
      <c r="B178" s="304">
        <f t="shared" ca="1" si="65"/>
        <v>6.3399999999999626</v>
      </c>
      <c r="D178" s="306">
        <f t="shared" ca="1" si="66"/>
        <v>-4.4085033295575782</v>
      </c>
      <c r="E178" s="307">
        <f t="shared" ca="1" si="67"/>
        <v>-24.958008867314103</v>
      </c>
      <c r="F178" s="304">
        <f t="shared" ca="1" si="68"/>
        <v>25.344370345850962</v>
      </c>
      <c r="G178" s="306">
        <f t="shared" ca="1" si="69"/>
        <v>41.126815702106029</v>
      </c>
      <c r="H178" s="307">
        <f t="shared" ca="1" si="70"/>
        <v>141.21729036456077</v>
      </c>
      <c r="I178" s="304">
        <f t="shared" ca="1" si="71"/>
        <v>147.08411901936816</v>
      </c>
      <c r="J178" s="306">
        <f t="shared" ca="1" si="72"/>
        <v>205.21370649037115</v>
      </c>
      <c r="K178" s="307">
        <f t="shared" ca="1" si="73"/>
        <v>831.53988786101581</v>
      </c>
      <c r="L178" s="304">
        <f t="shared" ca="1" si="58"/>
        <v>856.48774097206262</v>
      </c>
      <c r="M178" s="306">
        <f t="shared" ca="1" si="74"/>
        <v>1.287404016435006</v>
      </c>
      <c r="N178" s="304">
        <f t="shared" ca="1" si="75"/>
        <v>73.762816669916717</v>
      </c>
      <c r="P178" s="310">
        <f t="shared" ca="1" si="76"/>
        <v>13</v>
      </c>
      <c r="Q178" s="304">
        <f t="shared" ca="1" si="77"/>
        <v>0</v>
      </c>
      <c r="R178" s="306">
        <f t="shared" ca="1" si="78"/>
        <v>0</v>
      </c>
      <c r="S178" s="307">
        <f t="shared" ca="1" si="79"/>
        <v>3.1652999999999984</v>
      </c>
      <c r="T178" s="304">
        <f t="shared" ca="1" si="59"/>
        <v>31.051592999999986</v>
      </c>
      <c r="U178" s="311">
        <f t="shared" ca="1" si="60"/>
        <v>0</v>
      </c>
      <c r="V178" s="306">
        <f t="shared" ca="1" si="61"/>
        <v>1.1272024902514939</v>
      </c>
      <c r="W178" s="304">
        <f t="shared" ca="1" si="62"/>
        <v>49.759575649120315</v>
      </c>
      <c r="Y178" s="314" t="str">
        <f t="shared" ca="1" si="80"/>
        <v/>
      </c>
      <c r="Z178" s="315" t="str">
        <f t="shared" ca="1" si="81"/>
        <v/>
      </c>
      <c r="AA178" s="316" t="str">
        <f t="shared" ca="1" si="82"/>
        <v/>
      </c>
      <c r="AC178" s="310" t="e">
        <f t="shared" ca="1" si="83"/>
        <v>#N/A</v>
      </c>
      <c r="AD178" s="323" t="e">
        <f t="shared" ca="1" si="84"/>
        <v>#N/A</v>
      </c>
      <c r="AE178" s="324">
        <f t="shared" ca="1" si="63"/>
        <v>831.53988786101581</v>
      </c>
      <c r="AG178" s="306">
        <f t="shared" ca="1" si="85"/>
        <v>-25.195686136930959</v>
      </c>
      <c r="AH178" s="304">
        <f t="shared" ca="1" si="86"/>
        <v>-15.77647217380828</v>
      </c>
    </row>
    <row r="179" spans="1:34" x14ac:dyDescent="0.2">
      <c r="A179" s="347">
        <f t="shared" ca="1" si="64"/>
        <v>0.01</v>
      </c>
      <c r="B179" s="304">
        <f t="shared" ca="1" si="65"/>
        <v>6.3499999999999623</v>
      </c>
      <c r="D179" s="306">
        <f t="shared" ca="1" si="66"/>
        <v>-4.3956296246868369</v>
      </c>
      <c r="E179" s="307">
        <f t="shared" ca="1" si="67"/>
        <v>-24.903288756918748</v>
      </c>
      <c r="F179" s="304">
        <f t="shared" ca="1" si="68"/>
        <v>25.288245307017654</v>
      </c>
      <c r="G179" s="306">
        <f t="shared" ca="1" si="69"/>
        <v>41.082859405859161</v>
      </c>
      <c r="H179" s="307">
        <f t="shared" ca="1" si="70"/>
        <v>140.96825747699157</v>
      </c>
      <c r="I179" s="304">
        <f t="shared" ca="1" si="71"/>
        <v>146.83273120479979</v>
      </c>
      <c r="J179" s="306">
        <f t="shared" ca="1" si="72"/>
        <v>205.62475486591097</v>
      </c>
      <c r="K179" s="307">
        <f t="shared" ca="1" si="73"/>
        <v>832.95081560022356</v>
      </c>
      <c r="L179" s="304">
        <f t="shared" ca="1" si="58"/>
        <v>857.95606007693868</v>
      </c>
      <c r="M179" s="306">
        <f t="shared" ca="1" si="74"/>
        <v>1.2872172041492853</v>
      </c>
      <c r="N179" s="304">
        <f t="shared" ca="1" si="75"/>
        <v>73.752113114383732</v>
      </c>
      <c r="P179" s="310">
        <f t="shared" ca="1" si="76"/>
        <v>13</v>
      </c>
      <c r="Q179" s="304">
        <f t="shared" ca="1" si="77"/>
        <v>0</v>
      </c>
      <c r="R179" s="306">
        <f t="shared" ca="1" si="78"/>
        <v>0</v>
      </c>
      <c r="S179" s="307">
        <f t="shared" ca="1" si="79"/>
        <v>3.1652999999999984</v>
      </c>
      <c r="T179" s="304">
        <f t="shared" ca="1" si="59"/>
        <v>31.051592999999986</v>
      </c>
      <c r="U179" s="311">
        <f t="shared" ca="1" si="60"/>
        <v>0</v>
      </c>
      <c r="V179" s="306">
        <f t="shared" ca="1" si="61"/>
        <v>1.1270431855149201</v>
      </c>
      <c r="W179" s="304">
        <f t="shared" ca="1" si="62"/>
        <v>49.582620150133252</v>
      </c>
      <c r="Y179" s="314" t="str">
        <f t="shared" ca="1" si="80"/>
        <v/>
      </c>
      <c r="Z179" s="315" t="str">
        <f t="shared" ca="1" si="81"/>
        <v/>
      </c>
      <c r="AA179" s="316" t="str">
        <f t="shared" ca="1" si="82"/>
        <v/>
      </c>
      <c r="AC179" s="310" t="e">
        <f t="shared" ca="1" si="83"/>
        <v>#N/A</v>
      </c>
      <c r="AD179" s="323" t="e">
        <f t="shared" ca="1" si="84"/>
        <v>#N/A</v>
      </c>
      <c r="AE179" s="324">
        <f t="shared" ca="1" si="63"/>
        <v>832.95081560022356</v>
      </c>
      <c r="AG179" s="306">
        <f t="shared" ca="1" si="85"/>
        <v>-25.139037671365543</v>
      </c>
      <c r="AH179" s="304">
        <f t="shared" ca="1" si="86"/>
        <v>-15.72033477051791</v>
      </c>
    </row>
    <row r="180" spans="1:34" x14ac:dyDescent="0.2">
      <c r="A180" s="347">
        <f t="shared" ca="1" si="64"/>
        <v>0.01</v>
      </c>
      <c r="B180" s="304">
        <f t="shared" ca="1" si="65"/>
        <v>6.3599999999999621</v>
      </c>
      <c r="D180" s="306">
        <f t="shared" ca="1" si="66"/>
        <v>-4.3828073509900589</v>
      </c>
      <c r="E180" s="307">
        <f t="shared" ca="1" si="67"/>
        <v>-24.848795353137056</v>
      </c>
      <c r="F180" s="304">
        <f t="shared" ca="1" si="68"/>
        <v>25.232352858542111</v>
      </c>
      <c r="G180" s="306">
        <f t="shared" ca="1" si="69"/>
        <v>41.039031332349261</v>
      </c>
      <c r="H180" s="307">
        <f t="shared" ca="1" si="70"/>
        <v>140.7197695234602</v>
      </c>
      <c r="I180" s="304">
        <f t="shared" ca="1" si="71"/>
        <v>146.5819075719555</v>
      </c>
      <c r="J180" s="306">
        <f t="shared" ca="1" si="72"/>
        <v>206.03536431960202</v>
      </c>
      <c r="K180" s="307">
        <f t="shared" ca="1" si="73"/>
        <v>834.35925573522582</v>
      </c>
      <c r="L180" s="304">
        <f t="shared" ca="1" si="58"/>
        <v>859.42186322047394</v>
      </c>
      <c r="M180" s="306">
        <f t="shared" ca="1" si="74"/>
        <v>1.2870299521656954</v>
      </c>
      <c r="N180" s="304">
        <f t="shared" ca="1" si="75"/>
        <v>73.741384366018565</v>
      </c>
      <c r="P180" s="310">
        <f t="shared" ca="1" si="76"/>
        <v>13</v>
      </c>
      <c r="Q180" s="304">
        <f t="shared" ca="1" si="77"/>
        <v>0</v>
      </c>
      <c r="R180" s="306">
        <f t="shared" ca="1" si="78"/>
        <v>0</v>
      </c>
      <c r="S180" s="307">
        <f t="shared" ca="1" si="79"/>
        <v>3.1652999999999984</v>
      </c>
      <c r="T180" s="304">
        <f t="shared" ca="1" si="59"/>
        <v>31.051592999999986</v>
      </c>
      <c r="U180" s="311">
        <f t="shared" ca="1" si="60"/>
        <v>0</v>
      </c>
      <c r="V180" s="306">
        <f t="shared" ca="1" si="61"/>
        <v>1.1268841831678322</v>
      </c>
      <c r="W180" s="304">
        <f t="shared" ca="1" si="62"/>
        <v>49.406396897043415</v>
      </c>
      <c r="Y180" s="314" t="str">
        <f t="shared" ca="1" si="80"/>
        <v/>
      </c>
      <c r="Z180" s="315" t="str">
        <f t="shared" ca="1" si="81"/>
        <v/>
      </c>
      <c r="AA180" s="316" t="str">
        <f t="shared" ca="1" si="82"/>
        <v/>
      </c>
      <c r="AC180" s="310" t="e">
        <f t="shared" ca="1" si="83"/>
        <v>#N/A</v>
      </c>
      <c r="AD180" s="323" t="e">
        <f t="shared" ca="1" si="84"/>
        <v>#N/A</v>
      </c>
      <c r="AE180" s="324">
        <f t="shared" ca="1" si="63"/>
        <v>834.35925573522582</v>
      </c>
      <c r="AG180" s="306">
        <f t="shared" ca="1" si="85"/>
        <v>-25.082620266736527</v>
      </c>
      <c r="AH180" s="304">
        <f t="shared" ca="1" si="86"/>
        <v>-15.664429959287675</v>
      </c>
    </row>
    <row r="181" spans="1:34" x14ac:dyDescent="0.2">
      <c r="A181" s="347">
        <f t="shared" ca="1" si="64"/>
        <v>0.01</v>
      </c>
      <c r="B181" s="304">
        <f t="shared" ca="1" si="65"/>
        <v>6.3699999999999619</v>
      </c>
      <c r="D181" s="306">
        <f t="shared" ca="1" si="66"/>
        <v>-4.3700362274832312</v>
      </c>
      <c r="E181" s="307">
        <f t="shared" ca="1" si="67"/>
        <v>-24.794527430984303</v>
      </c>
      <c r="F181" s="304">
        <f t="shared" ca="1" si="68"/>
        <v>25.176691743661415</v>
      </c>
      <c r="G181" s="306">
        <f t="shared" ca="1" si="69"/>
        <v>40.995330970074427</v>
      </c>
      <c r="H181" s="307">
        <f t="shared" ca="1" si="70"/>
        <v>140.47182424915036</v>
      </c>
      <c r="I181" s="304">
        <f t="shared" ca="1" si="71"/>
        <v>146.33164582287091</v>
      </c>
      <c r="J181" s="306">
        <f t="shared" ca="1" si="72"/>
        <v>206.44553613111415</v>
      </c>
      <c r="K181" s="307">
        <f t="shared" ca="1" si="73"/>
        <v>835.76521370408886</v>
      </c>
      <c r="L181" s="304">
        <f t="shared" ca="1" si="58"/>
        <v>860.88515600299695</v>
      </c>
      <c r="M181" s="306">
        <f t="shared" ca="1" si="74"/>
        <v>1.2868422594211457</v>
      </c>
      <c r="N181" s="304">
        <f t="shared" ca="1" si="75"/>
        <v>73.730630363910649</v>
      </c>
      <c r="P181" s="310">
        <f t="shared" ca="1" si="76"/>
        <v>13</v>
      </c>
      <c r="Q181" s="304">
        <f t="shared" ca="1" si="77"/>
        <v>0</v>
      </c>
      <c r="R181" s="306">
        <f t="shared" ca="1" si="78"/>
        <v>0</v>
      </c>
      <c r="S181" s="307">
        <f t="shared" ca="1" si="79"/>
        <v>3.1652999999999984</v>
      </c>
      <c r="T181" s="304">
        <f t="shared" ca="1" si="59"/>
        <v>31.051592999999986</v>
      </c>
      <c r="U181" s="311">
        <f t="shared" ca="1" si="60"/>
        <v>0</v>
      </c>
      <c r="V181" s="306">
        <f t="shared" ca="1" si="61"/>
        <v>1.1267254824781643</v>
      </c>
      <c r="W181" s="304">
        <f t="shared" ca="1" si="62"/>
        <v>49.230901939303052</v>
      </c>
      <c r="Y181" s="314" t="str">
        <f t="shared" ca="1" si="80"/>
        <v/>
      </c>
      <c r="Z181" s="315" t="str">
        <f t="shared" ca="1" si="81"/>
        <v/>
      </c>
      <c r="AA181" s="316" t="str">
        <f t="shared" ca="1" si="82"/>
        <v/>
      </c>
      <c r="AC181" s="310" t="e">
        <f t="shared" ca="1" si="83"/>
        <v>#N/A</v>
      </c>
      <c r="AD181" s="323" t="e">
        <f t="shared" ca="1" si="84"/>
        <v>#N/A</v>
      </c>
      <c r="AE181" s="324">
        <f t="shared" ca="1" si="63"/>
        <v>835.76521370408886</v>
      </c>
      <c r="AG181" s="306">
        <f t="shared" ca="1" si="85"/>
        <v>-25.026432661163309</v>
      </c>
      <c r="AH181" s="304">
        <f t="shared" ca="1" si="86"/>
        <v>-15.608756483443415</v>
      </c>
    </row>
    <row r="182" spans="1:34" x14ac:dyDescent="0.2">
      <c r="A182" s="347">
        <f t="shared" ca="1" si="64"/>
        <v>0.01</v>
      </c>
      <c r="B182" s="304">
        <f t="shared" ca="1" si="65"/>
        <v>6.3799999999999617</v>
      </c>
      <c r="D182" s="306">
        <f t="shared" ca="1" si="66"/>
        <v>-4.3573159751010664</v>
      </c>
      <c r="E182" s="307">
        <f t="shared" ca="1" si="67"/>
        <v>-24.740483773852581</v>
      </c>
      <c r="F182" s="304">
        <f t="shared" ca="1" si="68"/>
        <v>25.121260714206482</v>
      </c>
      <c r="G182" s="306">
        <f t="shared" ca="1" si="69"/>
        <v>40.951757810323414</v>
      </c>
      <c r="H182" s="307">
        <f t="shared" ca="1" si="70"/>
        <v>140.22441941141184</v>
      </c>
      <c r="I182" s="304">
        <f t="shared" ca="1" si="71"/>
        <v>146.08194367211479</v>
      </c>
      <c r="J182" s="306">
        <f t="shared" ca="1" si="72"/>
        <v>206.85527157501613</v>
      </c>
      <c r="K182" s="307">
        <f t="shared" ca="1" si="73"/>
        <v>837.16869492239164</v>
      </c>
      <c r="L182" s="304">
        <f t="shared" ca="1" si="58"/>
        <v>862.34594400184551</v>
      </c>
      <c r="M182" s="306">
        <f t="shared" ca="1" si="74"/>
        <v>1.2866541248485901</v>
      </c>
      <c r="N182" s="304">
        <f t="shared" ca="1" si="75"/>
        <v>73.719851046922713</v>
      </c>
      <c r="P182" s="310">
        <f t="shared" ca="1" si="76"/>
        <v>13</v>
      </c>
      <c r="Q182" s="304">
        <f t="shared" ca="1" si="77"/>
        <v>0</v>
      </c>
      <c r="R182" s="306">
        <f t="shared" ca="1" si="78"/>
        <v>0</v>
      </c>
      <c r="S182" s="307">
        <f t="shared" ca="1" si="79"/>
        <v>3.1652999999999984</v>
      </c>
      <c r="T182" s="304">
        <f t="shared" ca="1" si="59"/>
        <v>31.051592999999986</v>
      </c>
      <c r="U182" s="311">
        <f t="shared" ca="1" si="60"/>
        <v>0</v>
      </c>
      <c r="V182" s="306">
        <f t="shared" ca="1" si="61"/>
        <v>1.1265670827169689</v>
      </c>
      <c r="W182" s="304">
        <f t="shared" ca="1" si="62"/>
        <v>49.056131353344142</v>
      </c>
      <c r="Y182" s="314" t="str">
        <f t="shared" ca="1" si="80"/>
        <v/>
      </c>
      <c r="Z182" s="315" t="str">
        <f t="shared" ca="1" si="81"/>
        <v/>
      </c>
      <c r="AA182" s="316" t="str">
        <f t="shared" ca="1" si="82"/>
        <v/>
      </c>
      <c r="AC182" s="310" t="e">
        <f t="shared" ca="1" si="83"/>
        <v>#N/A</v>
      </c>
      <c r="AD182" s="323" t="e">
        <f t="shared" ca="1" si="84"/>
        <v>#N/A</v>
      </c>
      <c r="AE182" s="324">
        <f t="shared" ca="1" si="63"/>
        <v>837.16869492239164</v>
      </c>
      <c r="AG182" s="306">
        <f t="shared" ca="1" si="85"/>
        <v>-24.970473601335929</v>
      </c>
      <c r="AH182" s="304">
        <f t="shared" ca="1" si="86"/>
        <v>-15.553313094905089</v>
      </c>
    </row>
    <row r="183" spans="1:34" x14ac:dyDescent="0.2">
      <c r="A183" s="347">
        <f t="shared" ca="1" si="64"/>
        <v>0.01</v>
      </c>
      <c r="B183" s="304">
        <f t="shared" ca="1" si="65"/>
        <v>6.3899999999999615</v>
      </c>
      <c r="D183" s="306">
        <f t="shared" ca="1" si="66"/>
        <v>-4.3446463166812554</v>
      </c>
      <c r="E183" s="307">
        <f t="shared" ca="1" si="67"/>
        <v>-24.686663173442092</v>
      </c>
      <c r="F183" s="304">
        <f t="shared" ca="1" si="68"/>
        <v>25.06605853053156</v>
      </c>
      <c r="G183" s="306">
        <f t="shared" ca="1" si="69"/>
        <v>40.908311347156605</v>
      </c>
      <c r="H183" s="307">
        <f t="shared" ca="1" si="70"/>
        <v>139.97755277967741</v>
      </c>
      <c r="I183" s="304">
        <f t="shared" ca="1" si="71"/>
        <v>145.83279884670415</v>
      </c>
      <c r="J183" s="306">
        <f t="shared" ca="1" si="72"/>
        <v>207.26457192080352</v>
      </c>
      <c r="K183" s="307">
        <f t="shared" ca="1" si="73"/>
        <v>838.56970478334711</v>
      </c>
      <c r="L183" s="304">
        <f t="shared" ca="1" si="58"/>
        <v>863.80423277149077</v>
      </c>
      <c r="M183" s="306">
        <f t="shared" ca="1" si="74"/>
        <v>1.2864655473770104</v>
      </c>
      <c r="N183" s="304">
        <f t="shared" ca="1" si="75"/>
        <v>73.709046353689942</v>
      </c>
      <c r="P183" s="310">
        <f t="shared" ca="1" si="76"/>
        <v>13</v>
      </c>
      <c r="Q183" s="304">
        <f t="shared" ca="1" si="77"/>
        <v>0</v>
      </c>
      <c r="R183" s="306">
        <f t="shared" ca="1" si="78"/>
        <v>0</v>
      </c>
      <c r="S183" s="307">
        <f t="shared" ca="1" si="79"/>
        <v>3.1652999999999984</v>
      </c>
      <c r="T183" s="304">
        <f t="shared" ca="1" si="59"/>
        <v>31.051592999999986</v>
      </c>
      <c r="U183" s="311">
        <f t="shared" ca="1" si="60"/>
        <v>0</v>
      </c>
      <c r="V183" s="306">
        <f t="shared" ca="1" si="61"/>
        <v>1.1264089831583979</v>
      </c>
      <c r="W183" s="304">
        <f t="shared" ca="1" si="62"/>
        <v>48.882081242357266</v>
      </c>
      <c r="Y183" s="314" t="str">
        <f t="shared" ca="1" si="80"/>
        <v/>
      </c>
      <c r="Z183" s="315" t="str">
        <f t="shared" ca="1" si="81"/>
        <v/>
      </c>
      <c r="AA183" s="316" t="str">
        <f t="shared" ca="1" si="82"/>
        <v/>
      </c>
      <c r="AC183" s="310" t="e">
        <f t="shared" ca="1" si="83"/>
        <v>#N/A</v>
      </c>
      <c r="AD183" s="323" t="e">
        <f t="shared" ca="1" si="84"/>
        <v>#N/A</v>
      </c>
      <c r="AE183" s="324">
        <f t="shared" ca="1" si="63"/>
        <v>838.56970478334711</v>
      </c>
      <c r="AG183" s="306">
        <f t="shared" ca="1" si="85"/>
        <v>-24.9147418424444</v>
      </c>
      <c r="AH183" s="304">
        <f t="shared" ca="1" si="86"/>
        <v>-15.49809855411625</v>
      </c>
    </row>
    <row r="184" spans="1:34" x14ac:dyDescent="0.2">
      <c r="A184" s="347">
        <f t="shared" ca="1" si="64"/>
        <v>0.01</v>
      </c>
      <c r="B184" s="304">
        <f t="shared" ca="1" si="65"/>
        <v>6.3999999999999613</v>
      </c>
      <c r="D184" s="306">
        <f t="shared" ca="1" si="66"/>
        <v>-4.3320269769488622</v>
      </c>
      <c r="E184" s="307">
        <f t="shared" ca="1" si="67"/>
        <v>-24.633064429693047</v>
      </c>
      <c r="F184" s="304">
        <f t="shared" ca="1" si="68"/>
        <v>25.011083961444402</v>
      </c>
      <c r="G184" s="306">
        <f t="shared" ca="1" si="69"/>
        <v>40.864991077387117</v>
      </c>
      <c r="H184" s="307">
        <f t="shared" ca="1" si="70"/>
        <v>139.73122213538048</v>
      </c>
      <c r="I184" s="304">
        <f t="shared" ca="1" si="71"/>
        <v>145.58420908601994</v>
      </c>
      <c r="J184" s="306">
        <f t="shared" ca="1" si="72"/>
        <v>207.67343843292625</v>
      </c>
      <c r="K184" s="307">
        <f t="shared" ca="1" si="73"/>
        <v>839.96824865792235</v>
      </c>
      <c r="L184" s="304">
        <f t="shared" ca="1" si="58"/>
        <v>865.26002784366017</v>
      </c>
      <c r="M184" s="306">
        <f t="shared" ca="1" si="74"/>
        <v>1.2862765259314</v>
      </c>
      <c r="N184" s="304">
        <f t="shared" ca="1" si="75"/>
        <v>73.69821622261901</v>
      </c>
      <c r="P184" s="310">
        <f t="shared" ca="1" si="76"/>
        <v>13</v>
      </c>
      <c r="Q184" s="304">
        <f t="shared" ca="1" si="77"/>
        <v>0</v>
      </c>
      <c r="R184" s="306">
        <f t="shared" ca="1" si="78"/>
        <v>0</v>
      </c>
      <c r="S184" s="307">
        <f t="shared" ca="1" si="79"/>
        <v>3.1652999999999984</v>
      </c>
      <c r="T184" s="304">
        <f t="shared" ca="1" si="59"/>
        <v>31.051592999999986</v>
      </c>
      <c r="U184" s="311">
        <f t="shared" ca="1" si="60"/>
        <v>0</v>
      </c>
      <c r="V184" s="306">
        <f t="shared" ca="1" si="61"/>
        <v>1.1262511830796844</v>
      </c>
      <c r="W184" s="304">
        <f t="shared" ca="1" si="62"/>
        <v>48.708747736072588</v>
      </c>
      <c r="Y184" s="314" t="str">
        <f t="shared" ca="1" si="80"/>
        <v/>
      </c>
      <c r="Z184" s="315" t="str">
        <f t="shared" ca="1" si="81"/>
        <v/>
      </c>
      <c r="AA184" s="316" t="str">
        <f t="shared" ca="1" si="82"/>
        <v/>
      </c>
      <c r="AC184" s="310" t="e">
        <f t="shared" ca="1" si="83"/>
        <v>#N/A</v>
      </c>
      <c r="AD184" s="323" t="e">
        <f t="shared" ca="1" si="84"/>
        <v>#N/A</v>
      </c>
      <c r="AE184" s="324">
        <f t="shared" ca="1" si="63"/>
        <v>839.96824865792235</v>
      </c>
      <c r="AG184" s="306">
        <f t="shared" ca="1" si="85"/>
        <v>-24.859236148108739</v>
      </c>
      <c r="AH184" s="304">
        <f t="shared" ca="1" si="86"/>
        <v>-15.443111629974185</v>
      </c>
    </row>
    <row r="185" spans="1:34" x14ac:dyDescent="0.2">
      <c r="A185" s="347">
        <f t="shared" ca="1" si="64"/>
        <v>0.01</v>
      </c>
      <c r="B185" s="304">
        <f t="shared" ca="1" si="65"/>
        <v>6.4099999999999611</v>
      </c>
      <c r="D185" s="306">
        <f t="shared" ca="1" si="66"/>
        <v>-4.3194576825008726</v>
      </c>
      <c r="E185" s="307">
        <f t="shared" ca="1" si="67"/>
        <v>-24.579686350718191</v>
      </c>
      <c r="F185" s="304">
        <f t="shared" ca="1" si="68"/>
        <v>24.956335784137018</v>
      </c>
      <c r="G185" s="306">
        <f t="shared" ca="1" si="69"/>
        <v>40.821796500562108</v>
      </c>
      <c r="H185" s="307">
        <f t="shared" ca="1" si="70"/>
        <v>139.48542527187328</v>
      </c>
      <c r="I185" s="304">
        <f t="shared" ca="1" si="71"/>
        <v>145.33617214172338</v>
      </c>
      <c r="J185" s="306">
        <f t="shared" ca="1" si="72"/>
        <v>208.081872370816</v>
      </c>
      <c r="K185" s="307">
        <f t="shared" ca="1" si="73"/>
        <v>841.36433189495858</v>
      </c>
      <c r="L185" s="304">
        <f t="shared" ca="1" si="58"/>
        <v>866.71333472746028</v>
      </c>
      <c r="M185" s="306">
        <f t="shared" ca="1" si="74"/>
        <v>1.2860870594327467</v>
      </c>
      <c r="N185" s="304">
        <f t="shared" ca="1" si="75"/>
        <v>73.687360591887057</v>
      </c>
      <c r="P185" s="310">
        <f t="shared" ca="1" si="76"/>
        <v>13</v>
      </c>
      <c r="Q185" s="304">
        <f t="shared" ca="1" si="77"/>
        <v>0</v>
      </c>
      <c r="R185" s="306">
        <f t="shared" ca="1" si="78"/>
        <v>0</v>
      </c>
      <c r="S185" s="307">
        <f t="shared" ca="1" si="79"/>
        <v>3.1652999999999984</v>
      </c>
      <c r="T185" s="304">
        <f t="shared" ca="1" si="59"/>
        <v>31.051592999999986</v>
      </c>
      <c r="U185" s="311">
        <f t="shared" ca="1" si="60"/>
        <v>0</v>
      </c>
      <c r="V185" s="306">
        <f t="shared" ca="1" si="61"/>
        <v>1.1260936817611296</v>
      </c>
      <c r="W185" s="304">
        <f t="shared" ca="1" si="62"/>
        <v>48.536126990542996</v>
      </c>
      <c r="Y185" s="314" t="str">
        <f t="shared" ca="1" si="80"/>
        <v/>
      </c>
      <c r="Z185" s="315" t="str">
        <f t="shared" ca="1" si="81"/>
        <v/>
      </c>
      <c r="AA185" s="316" t="str">
        <f t="shared" ca="1" si="82"/>
        <v/>
      </c>
      <c r="AC185" s="310" t="e">
        <f t="shared" ca="1" si="83"/>
        <v>#N/A</v>
      </c>
      <c r="AD185" s="323" t="e">
        <f t="shared" ca="1" si="84"/>
        <v>#N/A</v>
      </c>
      <c r="AE185" s="324">
        <f t="shared" ca="1" si="63"/>
        <v>841.36433189495858</v>
      </c>
      <c r="AG185" s="306">
        <f t="shared" ca="1" si="85"/>
        <v>-24.803955290309666</v>
      </c>
      <c r="AH185" s="304">
        <f t="shared" ca="1" si="86"/>
        <v>-15.388351099760722</v>
      </c>
    </row>
    <row r="186" spans="1:34" x14ac:dyDescent="0.2">
      <c r="A186" s="347">
        <f t="shared" ca="1" si="64"/>
        <v>0.01</v>
      </c>
      <c r="B186" s="304">
        <f t="shared" ca="1" si="65"/>
        <v>6.4199999999999608</v>
      </c>
      <c r="D186" s="306">
        <f t="shared" ca="1" si="66"/>
        <v>-4.3069381617909102</v>
      </c>
      <c r="E186" s="307">
        <f t="shared" ca="1" si="67"/>
        <v>-24.52652775273604</v>
      </c>
      <c r="F186" s="304">
        <f t="shared" ca="1" si="68"/>
        <v>24.901812784117183</v>
      </c>
      <c r="G186" s="306">
        <f t="shared" ca="1" si="69"/>
        <v>40.778727118944197</v>
      </c>
      <c r="H186" s="307">
        <f t="shared" ca="1" si="70"/>
        <v>139.24015999434593</v>
      </c>
      <c r="I186" s="304">
        <f t="shared" ca="1" si="71"/>
        <v>145.08868577767313</v>
      </c>
      <c r="J186" s="306">
        <f t="shared" ca="1" si="72"/>
        <v>208.48987498891353</v>
      </c>
      <c r="K186" s="307">
        <f t="shared" ca="1" si="73"/>
        <v>842.75795982128966</v>
      </c>
      <c r="L186" s="304">
        <f t="shared" ca="1" si="58"/>
        <v>868.16415890949747</v>
      </c>
      <c r="M186" s="306">
        <f t="shared" ca="1" si="74"/>
        <v>1.2858971467980171</v>
      </c>
      <c r="N186" s="304">
        <f t="shared" ca="1" si="75"/>
        <v>73.676479399440836</v>
      </c>
      <c r="P186" s="310">
        <f t="shared" ca="1" si="76"/>
        <v>13</v>
      </c>
      <c r="Q186" s="304">
        <f t="shared" ca="1" si="77"/>
        <v>0</v>
      </c>
      <c r="R186" s="306">
        <f t="shared" ca="1" si="78"/>
        <v>0</v>
      </c>
      <c r="S186" s="307">
        <f t="shared" ca="1" si="79"/>
        <v>3.1652999999999984</v>
      </c>
      <c r="T186" s="304">
        <f t="shared" ca="1" si="59"/>
        <v>31.051592999999986</v>
      </c>
      <c r="U186" s="311">
        <f t="shared" ca="1" si="60"/>
        <v>0</v>
      </c>
      <c r="V186" s="306">
        <f t="shared" ca="1" si="61"/>
        <v>1.125936478486081</v>
      </c>
      <c r="W186" s="304">
        <f t="shared" ca="1" si="62"/>
        <v>48.364215187929211</v>
      </c>
      <c r="Y186" s="314" t="str">
        <f t="shared" ca="1" si="80"/>
        <v/>
      </c>
      <c r="Z186" s="315" t="str">
        <f t="shared" ca="1" si="81"/>
        <v/>
      </c>
      <c r="AA186" s="316" t="str">
        <f t="shared" ca="1" si="82"/>
        <v/>
      </c>
      <c r="AC186" s="310" t="e">
        <f t="shared" ca="1" si="83"/>
        <v>#N/A</v>
      </c>
      <c r="AD186" s="323" t="e">
        <f t="shared" ca="1" si="84"/>
        <v>#N/A</v>
      </c>
      <c r="AE186" s="324">
        <f t="shared" ca="1" si="63"/>
        <v>842.75795982128966</v>
      </c>
      <c r="AG186" s="306">
        <f t="shared" ca="1" si="85"/>
        <v>-24.748898049319926</v>
      </c>
      <c r="AH186" s="304">
        <f t="shared" ca="1" si="86"/>
        <v>-15.333815749073711</v>
      </c>
    </row>
    <row r="187" spans="1:34" x14ac:dyDescent="0.2">
      <c r="A187" s="347">
        <f t="shared" ca="1" si="64"/>
        <v>0.01</v>
      </c>
      <c r="B187" s="304">
        <f t="shared" ca="1" si="65"/>
        <v>6.4299999999999606</v>
      </c>
      <c r="D187" s="306">
        <f t="shared" ca="1" si="66"/>
        <v>-4.2944681451140667</v>
      </c>
      <c r="E187" s="307">
        <f t="shared" ca="1" si="67"/>
        <v>-24.473587460004715</v>
      </c>
      <c r="F187" s="304">
        <f t="shared" ca="1" si="68"/>
        <v>24.847513755140564</v>
      </c>
      <c r="G187" s="306">
        <f t="shared" ca="1" si="69"/>
        <v>40.735782437493057</v>
      </c>
      <c r="H187" s="307">
        <f t="shared" ca="1" si="70"/>
        <v>138.99542411974588</v>
      </c>
      <c r="I187" s="304">
        <f t="shared" ca="1" si="71"/>
        <v>144.84174776984295</v>
      </c>
      <c r="J187" s="306">
        <f t="shared" ca="1" si="72"/>
        <v>208.89744753669572</v>
      </c>
      <c r="K187" s="307">
        <f t="shared" ca="1" si="73"/>
        <v>844.14913774186016</v>
      </c>
      <c r="L187" s="304">
        <f t="shared" ca="1" si="58"/>
        <v>869.61250585399966</v>
      </c>
      <c r="M187" s="306">
        <f t="shared" ca="1" si="74"/>
        <v>1.2857067869401395</v>
      </c>
      <c r="N187" s="304">
        <f t="shared" ca="1" si="75"/>
        <v>73.66557258299575</v>
      </c>
      <c r="P187" s="310">
        <f t="shared" ca="1" si="76"/>
        <v>13</v>
      </c>
      <c r="Q187" s="304">
        <f t="shared" ca="1" si="77"/>
        <v>0</v>
      </c>
      <c r="R187" s="306">
        <f t="shared" ca="1" si="78"/>
        <v>0</v>
      </c>
      <c r="S187" s="307">
        <f t="shared" ca="1" si="79"/>
        <v>3.1652999999999984</v>
      </c>
      <c r="T187" s="304">
        <f t="shared" ca="1" si="59"/>
        <v>31.051592999999986</v>
      </c>
      <c r="U187" s="311">
        <f t="shared" ca="1" si="60"/>
        <v>0</v>
      </c>
      <c r="V187" s="306">
        <f t="shared" ca="1" si="61"/>
        <v>1.1257795725409203</v>
      </c>
      <c r="W187" s="304">
        <f t="shared" ca="1" si="62"/>
        <v>48.193008536287046</v>
      </c>
      <c r="Y187" s="314" t="str">
        <f t="shared" ca="1" si="80"/>
        <v/>
      </c>
      <c r="Z187" s="315" t="str">
        <f t="shared" ca="1" si="81"/>
        <v/>
      </c>
      <c r="AA187" s="316" t="str">
        <f t="shared" ca="1" si="82"/>
        <v/>
      </c>
      <c r="AC187" s="310" t="e">
        <f t="shared" ca="1" si="83"/>
        <v>#N/A</v>
      </c>
      <c r="AD187" s="323" t="e">
        <f t="shared" ca="1" si="84"/>
        <v>#N/A</v>
      </c>
      <c r="AE187" s="324">
        <f t="shared" ca="1" si="63"/>
        <v>844.14913774186016</v>
      </c>
      <c r="AG187" s="306">
        <f t="shared" ca="1" si="85"/>
        <v>-24.694063213636337</v>
      </c>
      <c r="AH187" s="304">
        <f t="shared" ca="1" si="86"/>
        <v>-15.279504371759149</v>
      </c>
    </row>
    <row r="188" spans="1:34" x14ac:dyDescent="0.2">
      <c r="A188" s="347">
        <f t="shared" ca="1" si="64"/>
        <v>0.01</v>
      </c>
      <c r="B188" s="304">
        <f t="shared" ca="1" si="65"/>
        <v>6.4399999999999604</v>
      </c>
      <c r="D188" s="306">
        <f t="shared" ca="1" si="66"/>
        <v>-4.2820473645918904</v>
      </c>
      <c r="E188" s="307">
        <f t="shared" ca="1" si="67"/>
        <v>-24.420864304756396</v>
      </c>
      <c r="F188" s="304">
        <f t="shared" ca="1" si="68"/>
        <v>24.793437499143465</v>
      </c>
      <c r="G188" s="306">
        <f t="shared" ca="1" si="69"/>
        <v>40.692961963847139</v>
      </c>
      <c r="H188" s="307">
        <f t="shared" ca="1" si="70"/>
        <v>138.75121547669832</v>
      </c>
      <c r="I188" s="304">
        <f t="shared" ca="1" si="71"/>
        <v>144.59535590624023</v>
      </c>
      <c r="J188" s="306">
        <f t="shared" ca="1" si="72"/>
        <v>209.30459125870243</v>
      </c>
      <c r="K188" s="307">
        <f t="shared" ca="1" si="73"/>
        <v>845.53787093984238</v>
      </c>
      <c r="L188" s="304">
        <f t="shared" ca="1" si="58"/>
        <v>871.05838100293488</v>
      </c>
      <c r="M188" s="306">
        <f t="shared" ca="1" si="74"/>
        <v>1.2855159787679866</v>
      </c>
      <c r="N188" s="304">
        <f t="shared" ca="1" si="75"/>
        <v>73.654640080034781</v>
      </c>
      <c r="P188" s="310">
        <f t="shared" ca="1" si="76"/>
        <v>13</v>
      </c>
      <c r="Q188" s="304">
        <f t="shared" ca="1" si="77"/>
        <v>0</v>
      </c>
      <c r="R188" s="306">
        <f t="shared" ca="1" si="78"/>
        <v>0</v>
      </c>
      <c r="S188" s="307">
        <f t="shared" ca="1" si="79"/>
        <v>3.1652999999999984</v>
      </c>
      <c r="T188" s="304">
        <f t="shared" ca="1" si="59"/>
        <v>31.051592999999986</v>
      </c>
      <c r="U188" s="311">
        <f t="shared" ca="1" si="60"/>
        <v>0</v>
      </c>
      <c r="V188" s="306">
        <f t="shared" ca="1" si="61"/>
        <v>1.1256229632150425</v>
      </c>
      <c r="W188" s="304">
        <f t="shared" ca="1" si="62"/>
        <v>48.022503269356569</v>
      </c>
      <c r="Y188" s="314" t="str">
        <f t="shared" ca="1" si="80"/>
        <v/>
      </c>
      <c r="Z188" s="315" t="str">
        <f t="shared" ca="1" si="81"/>
        <v/>
      </c>
      <c r="AA188" s="316" t="str">
        <f t="shared" ca="1" si="82"/>
        <v/>
      </c>
      <c r="AC188" s="310" t="e">
        <f t="shared" ca="1" si="83"/>
        <v>#N/A</v>
      </c>
      <c r="AD188" s="323" t="e">
        <f t="shared" ca="1" si="84"/>
        <v>#N/A</v>
      </c>
      <c r="AE188" s="324">
        <f t="shared" ca="1" si="63"/>
        <v>845.53787093984238</v>
      </c>
      <c r="AG188" s="306">
        <f t="shared" ca="1" si="85"/>
        <v>-24.639449579912398</v>
      </c>
      <c r="AH188" s="304">
        <f t="shared" ca="1" si="86"/>
        <v>-15.225415769843954</v>
      </c>
    </row>
    <row r="189" spans="1:34" x14ac:dyDescent="0.2">
      <c r="A189" s="347">
        <f t="shared" ca="1" si="64"/>
        <v>0.01</v>
      </c>
      <c r="B189" s="304">
        <f t="shared" ca="1" si="65"/>
        <v>6.4499999999999602</v>
      </c>
      <c r="D189" s="306">
        <f t="shared" ca="1" si="66"/>
        <v>-4.2696755541575309</v>
      </c>
      <c r="E189" s="307">
        <f t="shared" ca="1" si="67"/>
        <v>-24.368357127132427</v>
      </c>
      <c r="F189" s="304">
        <f t="shared" ca="1" si="68"/>
        <v>24.739582826176278</v>
      </c>
      <c r="G189" s="306">
        <f t="shared" ca="1" si="69"/>
        <v>40.650265208305562</v>
      </c>
      <c r="H189" s="307">
        <f t="shared" ca="1" si="70"/>
        <v>138.50753190542699</v>
      </c>
      <c r="I189" s="304">
        <f t="shared" ca="1" si="71"/>
        <v>144.34950798682499</v>
      </c>
      <c r="J189" s="306">
        <f t="shared" ca="1" si="72"/>
        <v>209.71130739456319</v>
      </c>
      <c r="K189" s="307">
        <f t="shared" ca="1" si="73"/>
        <v>846.92416467675298</v>
      </c>
      <c r="L189" s="304">
        <f t="shared" ca="1" si="58"/>
        <v>872.50178977613155</v>
      </c>
      <c r="M189" s="306">
        <f t="shared" ca="1" si="74"/>
        <v>1.2853247211863594</v>
      </c>
      <c r="N189" s="304">
        <f t="shared" ca="1" si="75"/>
        <v>73.643681827807654</v>
      </c>
      <c r="P189" s="310">
        <f t="shared" ca="1" si="76"/>
        <v>13</v>
      </c>
      <c r="Q189" s="304">
        <f t="shared" ca="1" si="77"/>
        <v>0</v>
      </c>
      <c r="R189" s="306">
        <f t="shared" ca="1" si="78"/>
        <v>0</v>
      </c>
      <c r="S189" s="307">
        <f t="shared" ca="1" si="79"/>
        <v>3.1652999999999984</v>
      </c>
      <c r="T189" s="304">
        <f t="shared" ca="1" si="59"/>
        <v>31.051592999999986</v>
      </c>
      <c r="U189" s="311">
        <f t="shared" ca="1" si="60"/>
        <v>0</v>
      </c>
      <c r="V189" s="306">
        <f t="shared" ca="1" si="61"/>
        <v>1.125466649800843</v>
      </c>
      <c r="W189" s="304">
        <f t="shared" ca="1" si="62"/>
        <v>47.852695646353453</v>
      </c>
      <c r="Y189" s="314" t="str">
        <f t="shared" ca="1" si="80"/>
        <v/>
      </c>
      <c r="Z189" s="315" t="str">
        <f t="shared" ca="1" si="81"/>
        <v/>
      </c>
      <c r="AA189" s="316" t="str">
        <f t="shared" ca="1" si="82"/>
        <v/>
      </c>
      <c r="AC189" s="310" t="e">
        <f t="shared" ca="1" si="83"/>
        <v>#N/A</v>
      </c>
      <c r="AD189" s="323" t="e">
        <f t="shared" ca="1" si="84"/>
        <v>#N/A</v>
      </c>
      <c r="AE189" s="324">
        <f t="shared" ca="1" si="63"/>
        <v>846.92416467675298</v>
      </c>
      <c r="AG189" s="306">
        <f t="shared" ca="1" si="85"/>
        <v>-24.585055952891587</v>
      </c>
      <c r="AH189" s="304">
        <f t="shared" ca="1" si="86"/>
        <v>-15.171548753469368</v>
      </c>
    </row>
    <row r="190" spans="1:34" x14ac:dyDescent="0.2">
      <c r="A190" s="347">
        <f t="shared" ca="1" si="64"/>
        <v>0.01</v>
      </c>
      <c r="B190" s="304">
        <f t="shared" ca="1" si="65"/>
        <v>6.45999999999996</v>
      </c>
      <c r="D190" s="306">
        <f t="shared" ca="1" si="66"/>
        <v>-4.2573524495410018</v>
      </c>
      <c r="E190" s="307">
        <f t="shared" ca="1" si="67"/>
        <v>-24.316064775119038</v>
      </c>
      <c r="F190" s="304">
        <f t="shared" ca="1" si="68"/>
        <v>24.6859485543375</v>
      </c>
      <c r="G190" s="306">
        <f t="shared" ca="1" si="69"/>
        <v>40.607691683810152</v>
      </c>
      <c r="H190" s="307">
        <f t="shared" ca="1" si="70"/>
        <v>138.2643712576758</v>
      </c>
      <c r="I190" s="304">
        <f t="shared" ca="1" si="71"/>
        <v>144.1042018234298</v>
      </c>
      <c r="J190" s="306">
        <f t="shared" ca="1" si="72"/>
        <v>210.11759717902376</v>
      </c>
      <c r="K190" s="307">
        <f t="shared" ca="1" si="73"/>
        <v>848.3080241925685</v>
      </c>
      <c r="L190" s="304">
        <f t="shared" ca="1" si="58"/>
        <v>873.94273757139592</v>
      </c>
      <c r="M190" s="306">
        <f t="shared" ca="1" si="74"/>
        <v>1.2851330130959695</v>
      </c>
      <c r="N190" s="304">
        <f t="shared" ca="1" si="75"/>
        <v>73.632697763329801</v>
      </c>
      <c r="P190" s="310">
        <f t="shared" ca="1" si="76"/>
        <v>13</v>
      </c>
      <c r="Q190" s="304">
        <f t="shared" ca="1" si="77"/>
        <v>0</v>
      </c>
      <c r="R190" s="306">
        <f t="shared" ca="1" si="78"/>
        <v>0</v>
      </c>
      <c r="S190" s="307">
        <f t="shared" ca="1" si="79"/>
        <v>3.1652999999999984</v>
      </c>
      <c r="T190" s="304">
        <f t="shared" ca="1" si="59"/>
        <v>31.051592999999986</v>
      </c>
      <c r="U190" s="311">
        <f t="shared" ca="1" si="60"/>
        <v>0</v>
      </c>
      <c r="V190" s="306">
        <f t="shared" ca="1" si="61"/>
        <v>1.1253106315936985</v>
      </c>
      <c r="W190" s="304">
        <f t="shared" ca="1" si="62"/>
        <v>47.683581951762164</v>
      </c>
      <c r="Y190" s="314" t="str">
        <f t="shared" ca="1" si="80"/>
        <v/>
      </c>
      <c r="Z190" s="315" t="str">
        <f t="shared" ca="1" si="81"/>
        <v/>
      </c>
      <c r="AA190" s="316" t="str">
        <f t="shared" ca="1" si="82"/>
        <v/>
      </c>
      <c r="AC190" s="310" t="e">
        <f t="shared" ca="1" si="83"/>
        <v>#N/A</v>
      </c>
      <c r="AD190" s="323" t="e">
        <f t="shared" ca="1" si="84"/>
        <v>#N/A</v>
      </c>
      <c r="AE190" s="324">
        <f t="shared" ca="1" si="63"/>
        <v>848.3080241925685</v>
      </c>
      <c r="AG190" s="306">
        <f t="shared" ca="1" si="85"/>
        <v>-24.530881145341311</v>
      </c>
      <c r="AH190" s="304">
        <f t="shared" ca="1" si="86"/>
        <v>-15.117902140825032</v>
      </c>
    </row>
    <row r="191" spans="1:34" x14ac:dyDescent="0.2">
      <c r="A191" s="347">
        <f t="shared" ca="1" si="64"/>
        <v>0.01</v>
      </c>
      <c r="B191" s="304">
        <f t="shared" ca="1" si="65"/>
        <v>6.4699999999999598</v>
      </c>
      <c r="D191" s="306">
        <f t="shared" ca="1" si="66"/>
        <v>-4.2450777882546102</v>
      </c>
      <c r="E191" s="307">
        <f t="shared" ca="1" si="67"/>
        <v>-24.263986104483664</v>
      </c>
      <c r="F191" s="304">
        <f t="shared" ca="1" si="68"/>
        <v>24.632533509708434</v>
      </c>
      <c r="G191" s="306">
        <f t="shared" ca="1" si="69"/>
        <v>40.56524090592761</v>
      </c>
      <c r="H191" s="307">
        <f t="shared" ca="1" si="70"/>
        <v>138.02173139663097</v>
      </c>
      <c r="I191" s="304">
        <f t="shared" ca="1" si="71"/>
        <v>143.85943523968001</v>
      </c>
      <c r="J191" s="306">
        <f t="shared" ca="1" si="72"/>
        <v>210.52346184197245</v>
      </c>
      <c r="K191" s="307">
        <f t="shared" ca="1" si="73"/>
        <v>849.68945470584003</v>
      </c>
      <c r="L191" s="304">
        <f t="shared" ca="1" si="58"/>
        <v>875.38122976463012</v>
      </c>
      <c r="M191" s="306">
        <f t="shared" ca="1" si="74"/>
        <v>1.284940853393423</v>
      </c>
      <c r="N191" s="304">
        <f t="shared" ca="1" si="75"/>
        <v>73.621687823381407</v>
      </c>
      <c r="P191" s="310">
        <f t="shared" ca="1" si="76"/>
        <v>13</v>
      </c>
      <c r="Q191" s="304">
        <f t="shared" ca="1" si="77"/>
        <v>0</v>
      </c>
      <c r="R191" s="306">
        <f t="shared" ca="1" si="78"/>
        <v>0</v>
      </c>
      <c r="S191" s="307">
        <f t="shared" ca="1" si="79"/>
        <v>3.1652999999999984</v>
      </c>
      <c r="T191" s="304">
        <f t="shared" ca="1" si="59"/>
        <v>31.051592999999986</v>
      </c>
      <c r="U191" s="311">
        <f t="shared" ca="1" si="60"/>
        <v>0</v>
      </c>
      <c r="V191" s="306">
        <f t="shared" ca="1" si="61"/>
        <v>1.1251549078919518</v>
      </c>
      <c r="W191" s="304">
        <f t="shared" ca="1" si="62"/>
        <v>47.515158495131068</v>
      </c>
      <c r="Y191" s="314" t="str">
        <f t="shared" ca="1" si="80"/>
        <v/>
      </c>
      <c r="Z191" s="315" t="str">
        <f t="shared" ca="1" si="81"/>
        <v/>
      </c>
      <c r="AA191" s="316" t="str">
        <f t="shared" ca="1" si="82"/>
        <v/>
      </c>
      <c r="AC191" s="310" t="e">
        <f t="shared" ca="1" si="83"/>
        <v>#N/A</v>
      </c>
      <c r="AD191" s="323" t="e">
        <f t="shared" ca="1" si="84"/>
        <v>#N/A</v>
      </c>
      <c r="AE191" s="324">
        <f t="shared" ca="1" si="63"/>
        <v>849.68945470584003</v>
      </c>
      <c r="AG191" s="306">
        <f t="shared" ca="1" si="85"/>
        <v>-24.47692397798744</v>
      </c>
      <c r="AH191" s="304">
        <f t="shared" ca="1" si="86"/>
        <v>-15.064474758083653</v>
      </c>
    </row>
    <row r="192" spans="1:34" x14ac:dyDescent="0.2">
      <c r="A192" s="347">
        <f t="shared" ca="1" si="64"/>
        <v>0.01</v>
      </c>
      <c r="B192" s="304">
        <f t="shared" ca="1" si="65"/>
        <v>6.4799999999999596</v>
      </c>
      <c r="D192" s="306">
        <f t="shared" ca="1" si="66"/>
        <v>-4.2328513095784857</v>
      </c>
      <c r="E192" s="307">
        <f t="shared" ca="1" si="67"/>
        <v>-24.212119978711858</v>
      </c>
      <c r="F192" s="304">
        <f t="shared" ca="1" si="68"/>
        <v>24.579336526288461</v>
      </c>
      <c r="G192" s="306">
        <f t="shared" ca="1" si="69"/>
        <v>40.522912392831827</v>
      </c>
      <c r="H192" s="307">
        <f t="shared" ca="1" si="70"/>
        <v>137.77961019684386</v>
      </c>
      <c r="I192" s="304">
        <f t="shared" ca="1" si="71"/>
        <v>143.61520607091495</v>
      </c>
      <c r="J192" s="306">
        <f t="shared" ca="1" si="72"/>
        <v>210.92890260846625</v>
      </c>
      <c r="K192" s="307">
        <f t="shared" ca="1" si="73"/>
        <v>851.06846141380743</v>
      </c>
      <c r="L192" s="304">
        <f t="shared" ca="1" si="58"/>
        <v>876.81727170994827</v>
      </c>
      <c r="M192" s="306">
        <f t="shared" ca="1" si="74"/>
        <v>1.2847482409712025</v>
      </c>
      <c r="N192" s="304">
        <f t="shared" ca="1" si="75"/>
        <v>73.610651944506373</v>
      </c>
      <c r="P192" s="310">
        <f t="shared" ca="1" si="76"/>
        <v>13</v>
      </c>
      <c r="Q192" s="304">
        <f t="shared" ca="1" si="77"/>
        <v>0</v>
      </c>
      <c r="R192" s="306">
        <f t="shared" ca="1" si="78"/>
        <v>0</v>
      </c>
      <c r="S192" s="307">
        <f t="shared" ca="1" si="79"/>
        <v>3.1652999999999984</v>
      </c>
      <c r="T192" s="304">
        <f t="shared" ca="1" si="59"/>
        <v>31.051592999999986</v>
      </c>
      <c r="U192" s="311">
        <f t="shared" ca="1" si="60"/>
        <v>0</v>
      </c>
      <c r="V192" s="306">
        <f t="shared" ca="1" si="61"/>
        <v>1.1249994779968966</v>
      </c>
      <c r="W192" s="304">
        <f t="shared" ca="1" si="62"/>
        <v>47.347421610869723</v>
      </c>
      <c r="Y192" s="314" t="str">
        <f t="shared" ca="1" si="80"/>
        <v/>
      </c>
      <c r="Z192" s="315" t="str">
        <f t="shared" ca="1" si="81"/>
        <v/>
      </c>
      <c r="AA192" s="316" t="str">
        <f t="shared" ca="1" si="82"/>
        <v/>
      </c>
      <c r="AC192" s="310" t="e">
        <f t="shared" ca="1" si="83"/>
        <v>#N/A</v>
      </c>
      <c r="AD192" s="323" t="e">
        <f t="shared" ca="1" si="84"/>
        <v>#N/A</v>
      </c>
      <c r="AE192" s="324">
        <f t="shared" ca="1" si="63"/>
        <v>851.06846141380743</v>
      </c>
      <c r="AG192" s="306">
        <f t="shared" ca="1" si="85"/>
        <v>-24.423183279449439</v>
      </c>
      <c r="AH192" s="304">
        <f t="shared" ca="1" si="86"/>
        <v>-15.011265439336269</v>
      </c>
    </row>
    <row r="193" spans="1:34" x14ac:dyDescent="0.2">
      <c r="A193" s="347">
        <f t="shared" ca="1" si="64"/>
        <v>0.01</v>
      </c>
      <c r="B193" s="304">
        <f t="shared" ca="1" si="65"/>
        <v>6.4899999999999594</v>
      </c>
      <c r="D193" s="306">
        <f t="shared" ca="1" si="66"/>
        <v>-4.2206727545462916</v>
      </c>
      <c r="E193" s="307">
        <f t="shared" ca="1" si="67"/>
        <v>-24.16046526894484</v>
      </c>
      <c r="F193" s="304">
        <f t="shared" ca="1" si="68"/>
        <v>24.526356445930961</v>
      </c>
      <c r="G193" s="306">
        <f t="shared" ca="1" si="69"/>
        <v>40.480705665286365</v>
      </c>
      <c r="H193" s="307">
        <f t="shared" ca="1" si="70"/>
        <v>137.5380055441544</v>
      </c>
      <c r="I193" s="304">
        <f t="shared" ca="1" si="71"/>
        <v>143.37151216410948</v>
      </c>
      <c r="J193" s="306">
        <f t="shared" ca="1" si="72"/>
        <v>211.33392069875683</v>
      </c>
      <c r="K193" s="307">
        <f t="shared" ca="1" si="73"/>
        <v>852.44504949251245</v>
      </c>
      <c r="L193" s="304">
        <f t="shared" ca="1" si="58"/>
        <v>878.25086873979262</v>
      </c>
      <c r="M193" s="306">
        <f t="shared" ca="1" si="74"/>
        <v>1.2845551747176502</v>
      </c>
      <c r="N193" s="304">
        <f t="shared" ca="1" si="75"/>
        <v>73.599590063011433</v>
      </c>
      <c r="P193" s="310">
        <f t="shared" ca="1" si="76"/>
        <v>13</v>
      </c>
      <c r="Q193" s="304">
        <f t="shared" ca="1" si="77"/>
        <v>0</v>
      </c>
      <c r="R193" s="306">
        <f t="shared" ca="1" si="78"/>
        <v>0</v>
      </c>
      <c r="S193" s="307">
        <f t="shared" ca="1" si="79"/>
        <v>3.1652999999999984</v>
      </c>
      <c r="T193" s="304">
        <f t="shared" ca="1" si="59"/>
        <v>31.051592999999986</v>
      </c>
      <c r="U193" s="311">
        <f t="shared" ca="1" si="60"/>
        <v>0</v>
      </c>
      <c r="V193" s="306">
        <f t="shared" ca="1" si="61"/>
        <v>1.1248443412127596</v>
      </c>
      <c r="W193" s="304">
        <f t="shared" ca="1" si="62"/>
        <v>47.180367658047714</v>
      </c>
      <c r="Y193" s="314" t="str">
        <f t="shared" ca="1" si="80"/>
        <v/>
      </c>
      <c r="Z193" s="315" t="str">
        <f t="shared" ca="1" si="81"/>
        <v/>
      </c>
      <c r="AA193" s="316" t="str">
        <f t="shared" ca="1" si="82"/>
        <v/>
      </c>
      <c r="AC193" s="310" t="e">
        <f t="shared" ca="1" si="83"/>
        <v>#N/A</v>
      </c>
      <c r="AD193" s="323" t="e">
        <f t="shared" ca="1" si="84"/>
        <v>#N/A</v>
      </c>
      <c r="AE193" s="324">
        <f t="shared" ca="1" si="63"/>
        <v>852.44504949251245</v>
      </c>
      <c r="AG193" s="306">
        <f t="shared" ca="1" si="85"/>
        <v>-24.369657886176224</v>
      </c>
      <c r="AH193" s="304">
        <f t="shared" ca="1" si="86"/>
        <v>-14.958273026528211</v>
      </c>
    </row>
    <row r="194" spans="1:34" x14ac:dyDescent="0.2">
      <c r="A194" s="347">
        <f t="shared" ca="1" si="64"/>
        <v>0.01</v>
      </c>
      <c r="B194" s="304">
        <f t="shared" ca="1" si="65"/>
        <v>6.4999999999999591</v>
      </c>
      <c r="D194" s="306">
        <f t="shared" ca="1" si="66"/>
        <v>-4.2085418659310401</v>
      </c>
      <c r="E194" s="307">
        <f t="shared" ca="1" si="67"/>
        <v>-24.109020853917574</v>
      </c>
      <c r="F194" s="304">
        <f t="shared" ca="1" si="68"/>
        <v>24.47359211827979</v>
      </c>
      <c r="G194" s="306">
        <f t="shared" ca="1" si="69"/>
        <v>40.438620246627053</v>
      </c>
      <c r="H194" s="307">
        <f t="shared" ca="1" si="70"/>
        <v>137.29691533561524</v>
      </c>
      <c r="I194" s="304">
        <f t="shared" ca="1" si="71"/>
        <v>143.1283513777966</v>
      </c>
      <c r="J194" s="306">
        <f t="shared" ca="1" si="72"/>
        <v>211.73851732831639</v>
      </c>
      <c r="K194" s="307">
        <f t="shared" ca="1" si="73"/>
        <v>853.81922409691128</v>
      </c>
      <c r="L194" s="304">
        <f t="shared" ca="1" si="58"/>
        <v>879.68202616504868</v>
      </c>
      <c r="M194" s="306">
        <f t="shared" ca="1" si="74"/>
        <v>1.2843616535169513</v>
      </c>
      <c r="N194" s="304">
        <f t="shared" ca="1" si="75"/>
        <v>73.588502114965081</v>
      </c>
      <c r="P194" s="310">
        <f t="shared" ca="1" si="76"/>
        <v>13</v>
      </c>
      <c r="Q194" s="304">
        <f t="shared" ca="1" si="77"/>
        <v>0</v>
      </c>
      <c r="R194" s="306">
        <f t="shared" ca="1" si="78"/>
        <v>0</v>
      </c>
      <c r="S194" s="307">
        <f t="shared" ca="1" si="79"/>
        <v>3.1652999999999984</v>
      </c>
      <c r="T194" s="304">
        <f t="shared" ca="1" si="59"/>
        <v>31.051592999999986</v>
      </c>
      <c r="U194" s="311">
        <f t="shared" ca="1" si="60"/>
        <v>0</v>
      </c>
      <c r="V194" s="306">
        <f t="shared" ca="1" si="61"/>
        <v>1.1246894968466852</v>
      </c>
      <c r="W194" s="304">
        <f t="shared" ca="1" si="62"/>
        <v>47.013993020195819</v>
      </c>
      <c r="Y194" s="314" t="str">
        <f t="shared" ca="1" si="80"/>
        <v/>
      </c>
      <c r="Z194" s="315" t="str">
        <f t="shared" ca="1" si="81"/>
        <v/>
      </c>
      <c r="AA194" s="316" t="str">
        <f t="shared" ca="1" si="82"/>
        <v/>
      </c>
      <c r="AC194" s="310" t="e">
        <f t="shared" ca="1" si="83"/>
        <v>#N/A</v>
      </c>
      <c r="AD194" s="323" t="e">
        <f t="shared" ca="1" si="84"/>
        <v>#N/A</v>
      </c>
      <c r="AE194" s="324">
        <f t="shared" ca="1" si="63"/>
        <v>853.81922409691128</v>
      </c>
      <c r="AG194" s="306">
        <f t="shared" ca="1" si="85"/>
        <v>-24.316346642382456</v>
      </c>
      <c r="AH194" s="304">
        <f t="shared" ca="1" si="86"/>
        <v>-14.905496369395552</v>
      </c>
    </row>
    <row r="195" spans="1:34" x14ac:dyDescent="0.2">
      <c r="A195" s="347">
        <f t="shared" ca="1" si="64"/>
        <v>0.01</v>
      </c>
      <c r="B195" s="304">
        <f t="shared" ca="1" si="65"/>
        <v>6.5099999999999589</v>
      </c>
      <c r="D195" s="306">
        <f t="shared" ca="1" si="66"/>
        <v>-4.1964583882310418</v>
      </c>
      <c r="E195" s="307">
        <f t="shared" ca="1" si="67"/>
        <v>-24.057785619897523</v>
      </c>
      <c r="F195" s="304">
        <f t="shared" ca="1" si="68"/>
        <v>24.421042400706458</v>
      </c>
      <c r="G195" s="306">
        <f t="shared" ca="1" si="69"/>
        <v>40.396655662744742</v>
      </c>
      <c r="H195" s="307">
        <f t="shared" ca="1" si="70"/>
        <v>137.05633747941627</v>
      </c>
      <c r="I195" s="304">
        <f t="shared" ca="1" si="71"/>
        <v>142.88572158199017</v>
      </c>
      <c r="J195" s="306">
        <f t="shared" ca="1" si="72"/>
        <v>212.14269370786326</v>
      </c>
      <c r="K195" s="307">
        <f t="shared" ca="1" si="73"/>
        <v>855.19099036098646</v>
      </c>
      <c r="L195" s="304">
        <f t="shared" ca="1" si="58"/>
        <v>881.11074927515961</v>
      </c>
      <c r="M195" s="306">
        <f t="shared" ca="1" si="74"/>
        <v>1.284167676249115</v>
      </c>
      <c r="N195" s="304">
        <f t="shared" ca="1" si="75"/>
        <v>73.577388036196581</v>
      </c>
      <c r="P195" s="310">
        <f t="shared" ca="1" si="76"/>
        <v>13</v>
      </c>
      <c r="Q195" s="304">
        <f t="shared" ca="1" si="77"/>
        <v>0</v>
      </c>
      <c r="R195" s="306">
        <f t="shared" ca="1" si="78"/>
        <v>0</v>
      </c>
      <c r="S195" s="307">
        <f t="shared" ca="1" si="79"/>
        <v>3.1652999999999984</v>
      </c>
      <c r="T195" s="304">
        <f t="shared" ca="1" si="59"/>
        <v>31.051592999999986</v>
      </c>
      <c r="U195" s="311">
        <f t="shared" ca="1" si="60"/>
        <v>0</v>
      </c>
      <c r="V195" s="306">
        <f t="shared" ca="1" si="61"/>
        <v>1.1245349442087202</v>
      </c>
      <c r="W195" s="304">
        <f t="shared" ca="1" si="62"/>
        <v>46.848294105108671</v>
      </c>
      <c r="Y195" s="314" t="str">
        <f t="shared" ca="1" si="80"/>
        <v/>
      </c>
      <c r="Z195" s="315" t="str">
        <f t="shared" ca="1" si="81"/>
        <v/>
      </c>
      <c r="AA195" s="316" t="str">
        <f t="shared" ca="1" si="82"/>
        <v/>
      </c>
      <c r="AC195" s="310" t="e">
        <f t="shared" ca="1" si="83"/>
        <v>#N/A</v>
      </c>
      <c r="AD195" s="323" t="e">
        <f t="shared" ca="1" si="84"/>
        <v>#N/A</v>
      </c>
      <c r="AE195" s="324">
        <f t="shared" ca="1" si="63"/>
        <v>855.19099036098646</v>
      </c>
      <c r="AG195" s="306">
        <f t="shared" ca="1" si="85"/>
        <v>-24.263248399985596</v>
      </c>
      <c r="AH195" s="304">
        <f t="shared" ca="1" si="86"/>
        <v>-14.852934325402282</v>
      </c>
    </row>
    <row r="196" spans="1:34" x14ac:dyDescent="0.2">
      <c r="A196" s="347">
        <f t="shared" ca="1" si="64"/>
        <v>0.01</v>
      </c>
      <c r="B196" s="304">
        <f t="shared" ca="1" si="65"/>
        <v>6.5199999999999587</v>
      </c>
      <c r="D196" s="306">
        <f t="shared" ca="1" si="66"/>
        <v>-4.1844220676560244</v>
      </c>
      <c r="E196" s="307">
        <f t="shared" ca="1" si="67"/>
        <v>-24.006758460623882</v>
      </c>
      <c r="F196" s="304">
        <f t="shared" ca="1" si="68"/>
        <v>24.368706158247775</v>
      </c>
      <c r="G196" s="306">
        <f t="shared" ca="1" si="69"/>
        <v>40.354811442068183</v>
      </c>
      <c r="H196" s="307">
        <f t="shared" ca="1" si="70"/>
        <v>136.81626989481003</v>
      </c>
      <c r="I196" s="304">
        <f t="shared" ca="1" si="71"/>
        <v>142.64362065810857</v>
      </c>
      <c r="J196" s="306">
        <f t="shared" ca="1" si="72"/>
        <v>212.54645104338732</v>
      </c>
      <c r="K196" s="307">
        <f t="shared" ca="1" si="73"/>
        <v>856.56035339785763</v>
      </c>
      <c r="L196" s="304">
        <f t="shared" ref="L196:L259" ca="1" si="87">SQRT(pos_x^2+pos_z^2)</f>
        <v>882.53704333823964</v>
      </c>
      <c r="M196" s="306">
        <f t="shared" ca="1" si="74"/>
        <v>1.2839732417899581</v>
      </c>
      <c r="N196" s="304">
        <f t="shared" ca="1" si="75"/>
        <v>73.566247762294978</v>
      </c>
      <c r="P196" s="310">
        <f t="shared" ca="1" si="76"/>
        <v>13</v>
      </c>
      <c r="Q196" s="304">
        <f t="shared" ca="1" si="77"/>
        <v>0</v>
      </c>
      <c r="R196" s="306">
        <f t="shared" ca="1" si="78"/>
        <v>0</v>
      </c>
      <c r="S196" s="307">
        <f t="shared" ca="1" si="79"/>
        <v>3.1652999999999984</v>
      </c>
      <c r="T196" s="304">
        <f t="shared" ref="T196:T259" ca="1" si="88">m*g</f>
        <v>31.051592999999986</v>
      </c>
      <c r="U196" s="311">
        <f t="shared" ref="U196:U259" ca="1" si="89">IF(pos_xz&lt;L_rampe,Poids*COS(Beta),0)</f>
        <v>0</v>
      </c>
      <c r="V196" s="306">
        <f t="shared" ref="V196:V259" ca="1" si="90">Rho_moyen*(20000-Alt_rampe-pos_z)/(20000+Alt_rampe+pos_z)</f>
        <v>1.124380682611797</v>
      </c>
      <c r="W196" s="304">
        <f t="shared" ref="W196:W259" ca="1" si="91">1/2*Rho*Sref*Cx*vit_xz^2</f>
        <v>46.683267344649487</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856.56035339785763</v>
      </c>
      <c r="AG196" s="306">
        <f t="shared" ca="1" si="85"/>
        <v>-24.210362018543453</v>
      </c>
      <c r="AH196" s="304">
        <f t="shared" ca="1" si="86"/>
        <v>-14.800585759677976</v>
      </c>
    </row>
    <row r="197" spans="1:34" x14ac:dyDescent="0.2">
      <c r="A197" s="347">
        <f t="shared" ref="A197:A260" ca="1" si="93">IF(B196+0.01&lt;=T_ini+ROUNDUP(Temps_fin_propu,0), 0.01, IF(K196&gt;0, 0.1, 0.0001))</f>
        <v>0.01</v>
      </c>
      <c r="B197" s="304">
        <f t="shared" ref="B197:B260" ca="1" si="94">B196+pas</f>
        <v>6.5299999999999585</v>
      </c>
      <c r="D197" s="306">
        <f t="shared" ref="D197:D260" ca="1" si="95">IF(AND(L196&lt;L_rampe,Poussee&lt;Poids*SIN(M196)),0,(-W196+Poussee)/m*COS(M196)-U196/m*SIN(M196))</f>
        <v>-4.1724326521133275</v>
      </c>
      <c r="E197" s="307">
        <f t="shared" ref="E197:E260" ca="1" si="96">IF(AND(L196&lt;L_rampe,Poussee&lt;Poids*SIN(M196)),0,(-W196+Poussee)/m*SIN(M196)+U196/m*COS(M196)-Poids/m)</f>
        <v>-23.955938277247434</v>
      </c>
      <c r="F197" s="304">
        <f t="shared" ref="F197:F260" ca="1" si="97">SQRT(acc_x^2+acc_z^2)</f>
        <v>24.316582263544156</v>
      </c>
      <c r="G197" s="306">
        <f t="shared" ref="G197:G260" ca="1" si="98">G196+acc_x*pas</f>
        <v>40.313087115547049</v>
      </c>
      <c r="H197" s="307">
        <f t="shared" ref="H197:H260" ca="1" si="99">H196+acc_z*pas</f>
        <v>136.57671051203755</v>
      </c>
      <c r="I197" s="304">
        <f t="shared" ref="I197:I260" ca="1" si="100">SQRT(vit_x^2+vit_z^2)</f>
        <v>142.40204649889901</v>
      </c>
      <c r="J197" s="306">
        <f t="shared" ref="J197:J260" ca="1" si="101">J196+0.5*(vit_x+G196)*pas*(K196&gt;=0)</f>
        <v>212.94979053617539</v>
      </c>
      <c r="K197" s="307">
        <f t="shared" ref="K197:K260" ca="1" si="102">K196+0.5*(vit_z+H196)*pas</f>
        <v>857.92731829989191</v>
      </c>
      <c r="L197" s="304">
        <f t="shared" ca="1" si="87"/>
        <v>883.96091360118692</v>
      </c>
      <c r="M197" s="306">
        <f t="shared" ref="M197:M260" ca="1" si="103">IF(AND(L196&gt;L_rampe,G197&gt;0),ATAN2(G197,H197),$M$4)</f>
        <v>1.2837783490110879</v>
      </c>
      <c r="N197" s="304">
        <f t="shared" ref="N197:N260" ca="1" si="104">DEGREES(Beta)</f>
        <v>73.555081228608131</v>
      </c>
      <c r="P197" s="310">
        <f t="shared" ref="P197:P260" ca="1" si="105">MATCH(t-pas/2-T_ini,CdP_t)</f>
        <v>13</v>
      </c>
      <c r="Q197" s="304">
        <f t="shared" ref="Q197:Q260" ca="1" si="106">(INDEX(CdP,2,i_P+1)-INDEX(CdP,2,i_P+0))/(INDEX(CdP,1,i_P+1)-INDEX(CdP,1,i_P+0))*(t-pas/2-T_ini-INDEX(CdP,1,i_P+0))+INDEX(CdP,2,i_P+0)</f>
        <v>0</v>
      </c>
      <c r="R197" s="306">
        <f t="shared" ref="R197:R260" ca="1" si="107">Poussee/(g*ISP)</f>
        <v>0</v>
      </c>
      <c r="S197" s="307">
        <f t="shared" ref="S197:S260" ca="1" si="108">S196-Débit*pas</f>
        <v>3.1652999999999984</v>
      </c>
      <c r="T197" s="304">
        <f t="shared" ca="1" si="88"/>
        <v>31.051592999999986</v>
      </c>
      <c r="U197" s="311">
        <f t="shared" ca="1" si="89"/>
        <v>0</v>
      </c>
      <c r="V197" s="306">
        <f t="shared" ca="1" si="90"/>
        <v>1.1242267113717195</v>
      </c>
      <c r="W197" s="304">
        <f t="shared" ca="1" si="91"/>
        <v>46.51890919455662</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857.92731829989191</v>
      </c>
      <c r="AG197" s="306">
        <f t="shared" ref="AG197:AG260" ca="1" si="114">IF(AND(L196&lt;L_rampe,Poussee&lt;Poids*SIN(M196)),0,(-W196+Poussee)/m-Poids*SIN(M196)/m)</f>
        <v>-24.157686365192333</v>
      </c>
      <c r="AH197" s="304">
        <f t="shared" ref="AH197:AH260" ca="1" si="115">IF(AND(L196&lt;L_rampe,Poussee&lt;Poids*SIN(M196)), g*SIN(M196), (-W196+Poussee)/m)</f>
        <v>-14.74844954495609</v>
      </c>
    </row>
    <row r="198" spans="1:34" x14ac:dyDescent="0.2">
      <c r="A198" s="347">
        <f t="shared" ca="1" si="93"/>
        <v>0.01</v>
      </c>
      <c r="B198" s="304">
        <f t="shared" ca="1" si="94"/>
        <v>6.5399999999999583</v>
      </c>
      <c r="D198" s="306">
        <f t="shared" ca="1" si="95"/>
        <v>-4.1604898911942643</v>
      </c>
      <c r="E198" s="307">
        <f t="shared" ca="1" si="96"/>
        <v>-23.905323978270985</v>
      </c>
      <c r="F198" s="304">
        <f t="shared" ca="1" si="97"/>
        <v>24.264669596778511</v>
      </c>
      <c r="G198" s="306">
        <f t="shared" ca="1" si="98"/>
        <v>40.271482216635107</v>
      </c>
      <c r="H198" s="307">
        <f t="shared" ca="1" si="99"/>
        <v>136.33765727225483</v>
      </c>
      <c r="I198" s="304">
        <f t="shared" ca="1" si="100"/>
        <v>142.16099700836224</v>
      </c>
      <c r="J198" s="306">
        <f t="shared" ca="1" si="101"/>
        <v>213.3527133828363</v>
      </c>
      <c r="K198" s="307">
        <f t="shared" ca="1" si="102"/>
        <v>859.29189013881341</v>
      </c>
      <c r="L198" s="304">
        <f t="shared" ca="1" si="87"/>
        <v>885.38236528979576</v>
      </c>
      <c r="M198" s="306">
        <f t="shared" ca="1" si="103"/>
        <v>1.2835829967798835</v>
      </c>
      <c r="N198" s="304">
        <f t="shared" ca="1" si="104"/>
        <v>73.54388837024166</v>
      </c>
      <c r="P198" s="310">
        <f t="shared" ca="1" si="105"/>
        <v>13</v>
      </c>
      <c r="Q198" s="304">
        <f t="shared" ca="1" si="106"/>
        <v>0</v>
      </c>
      <c r="R198" s="306">
        <f t="shared" ca="1" si="107"/>
        <v>0</v>
      </c>
      <c r="S198" s="307">
        <f t="shared" ca="1" si="108"/>
        <v>3.1652999999999984</v>
      </c>
      <c r="T198" s="304">
        <f t="shared" ca="1" si="88"/>
        <v>31.051592999999986</v>
      </c>
      <c r="U198" s="311">
        <f t="shared" ca="1" si="89"/>
        <v>0</v>
      </c>
      <c r="V198" s="306">
        <f t="shared" ca="1" si="90"/>
        <v>1.1240730298071453</v>
      </c>
      <c r="W198" s="304">
        <f t="shared" ca="1" si="91"/>
        <v>46.355216134251847</v>
      </c>
      <c r="Y198" s="314" t="str">
        <f t="shared" ca="1" si="109"/>
        <v/>
      </c>
      <c r="Z198" s="315" t="str">
        <f t="shared" ca="1" si="110"/>
        <v/>
      </c>
      <c r="AA198" s="316" t="str">
        <f t="shared" ca="1" si="111"/>
        <v/>
      </c>
      <c r="AC198" s="310" t="e">
        <f t="shared" ca="1" si="112"/>
        <v>#N/A</v>
      </c>
      <c r="AD198" s="323" t="e">
        <f t="shared" ca="1" si="113"/>
        <v>#N/A</v>
      </c>
      <c r="AE198" s="324">
        <f t="shared" ca="1" si="92"/>
        <v>859.29189013881341</v>
      </c>
      <c r="AG198" s="306">
        <f t="shared" ca="1" si="114"/>
        <v>-24.105220314585811</v>
      </c>
      <c r="AH198" s="304">
        <f t="shared" ca="1" si="115"/>
        <v>-14.696524561512856</v>
      </c>
    </row>
    <row r="199" spans="1:34" x14ac:dyDescent="0.2">
      <c r="A199" s="347">
        <f t="shared" ca="1" si="93"/>
        <v>0.01</v>
      </c>
      <c r="B199" s="304">
        <f t="shared" ca="1" si="94"/>
        <v>6.5499999999999581</v>
      </c>
      <c r="D199" s="306">
        <f t="shared" ca="1" si="95"/>
        <v>-4.1485935361606021</v>
      </c>
      <c r="E199" s="307">
        <f t="shared" ca="1" si="96"/>
        <v>-23.854914479490333</v>
      </c>
      <c r="F199" s="304">
        <f t="shared" ca="1" si="97"/>
        <v>24.212967045615684</v>
      </c>
      <c r="G199" s="306">
        <f t="shared" ca="1" si="98"/>
        <v>40.2299962812735</v>
      </c>
      <c r="H199" s="307">
        <f t="shared" ca="1" si="99"/>
        <v>136.09910812745991</v>
      </c>
      <c r="I199" s="304">
        <f t="shared" ca="1" si="100"/>
        <v>141.92047010167809</v>
      </c>
      <c r="J199" s="306">
        <f t="shared" ca="1" si="101"/>
        <v>213.75522077532585</v>
      </c>
      <c r="K199" s="307">
        <f t="shared" ca="1" si="102"/>
        <v>860.65407396581202</v>
      </c>
      <c r="L199" s="304">
        <f t="shared" ca="1" si="87"/>
        <v>886.80140360886764</v>
      </c>
      <c r="M199" s="306">
        <f t="shared" ca="1" si="103"/>
        <v>1.2833871839594784</v>
      </c>
      <c r="N199" s="304">
        <f t="shared" ca="1" si="104"/>
        <v>73.532669122057897</v>
      </c>
      <c r="P199" s="310">
        <f t="shared" ca="1" si="105"/>
        <v>13</v>
      </c>
      <c r="Q199" s="304">
        <f t="shared" ca="1" si="106"/>
        <v>0</v>
      </c>
      <c r="R199" s="306">
        <f t="shared" ca="1" si="107"/>
        <v>0</v>
      </c>
      <c r="S199" s="307">
        <f t="shared" ca="1" si="108"/>
        <v>3.1652999999999984</v>
      </c>
      <c r="T199" s="304">
        <f t="shared" ca="1" si="88"/>
        <v>31.051592999999986</v>
      </c>
      <c r="U199" s="311">
        <f t="shared" ca="1" si="89"/>
        <v>0</v>
      </c>
      <c r="V199" s="306">
        <f t="shared" ca="1" si="90"/>
        <v>1.1239196372395732</v>
      </c>
      <c r="W199" s="304">
        <f t="shared" ca="1" si="91"/>
        <v>46.192184666650547</v>
      </c>
      <c r="Y199" s="314" t="str">
        <f t="shared" ca="1" si="109"/>
        <v/>
      </c>
      <c r="Z199" s="315" t="str">
        <f t="shared" ca="1" si="110"/>
        <v/>
      </c>
      <c r="AA199" s="316" t="str">
        <f t="shared" ca="1" si="111"/>
        <v/>
      </c>
      <c r="AC199" s="310" t="e">
        <f t="shared" ca="1" si="112"/>
        <v>#N/A</v>
      </c>
      <c r="AD199" s="323" t="e">
        <f t="shared" ca="1" si="113"/>
        <v>#N/A</v>
      </c>
      <c r="AE199" s="324">
        <f t="shared" ca="1" si="92"/>
        <v>860.65407396581202</v>
      </c>
      <c r="AG199" s="306">
        <f t="shared" ca="1" si="114"/>
        <v>-24.05296274883402</v>
      </c>
      <c r="AH199" s="304">
        <f t="shared" ca="1" si="115"/>
        <v>-14.644809697106711</v>
      </c>
    </row>
    <row r="200" spans="1:34" x14ac:dyDescent="0.2">
      <c r="A200" s="347">
        <f t="shared" ca="1" si="93"/>
        <v>0.01</v>
      </c>
      <c r="B200" s="304">
        <f t="shared" ca="1" si="94"/>
        <v>6.5599999999999579</v>
      </c>
      <c r="D200" s="306">
        <f t="shared" ca="1" si="95"/>
        <v>-4.1367433399311766</v>
      </c>
      <c r="E200" s="307">
        <f t="shared" ca="1" si="96"/>
        <v>-23.804708703935795</v>
      </c>
      <c r="F200" s="304">
        <f t="shared" ca="1" si="97"/>
        <v>24.161473505142467</v>
      </c>
      <c r="G200" s="306">
        <f t="shared" ca="1" si="98"/>
        <v>40.188628847874192</v>
      </c>
      <c r="H200" s="307">
        <f t="shared" ca="1" si="99"/>
        <v>135.86106104042057</v>
      </c>
      <c r="I200" s="304">
        <f t="shared" ca="1" si="100"/>
        <v>141.68046370513144</v>
      </c>
      <c r="J200" s="306">
        <f t="shared" ca="1" si="101"/>
        <v>214.15731390097159</v>
      </c>
      <c r="K200" s="307">
        <f t="shared" ca="1" si="102"/>
        <v>862.01387481165148</v>
      </c>
      <c r="L200" s="304">
        <f t="shared" ca="1" si="87"/>
        <v>888.21803374232206</v>
      </c>
      <c r="M200" s="306">
        <f t="shared" ca="1" si="103"/>
        <v>1.2831909094087428</v>
      </c>
      <c r="N200" s="304">
        <f t="shared" ca="1" si="104"/>
        <v>73.521423418674928</v>
      </c>
      <c r="P200" s="310">
        <f t="shared" ca="1" si="105"/>
        <v>13</v>
      </c>
      <c r="Q200" s="304">
        <f t="shared" ca="1" si="106"/>
        <v>0</v>
      </c>
      <c r="R200" s="306">
        <f t="shared" ca="1" si="107"/>
        <v>0</v>
      </c>
      <c r="S200" s="307">
        <f t="shared" ca="1" si="108"/>
        <v>3.1652999999999984</v>
      </c>
      <c r="T200" s="304">
        <f t="shared" ca="1" si="88"/>
        <v>31.051592999999986</v>
      </c>
      <c r="U200" s="311">
        <f t="shared" ca="1" si="89"/>
        <v>0</v>
      </c>
      <c r="V200" s="306">
        <f t="shared" ca="1" si="90"/>
        <v>1.1237665329933249</v>
      </c>
      <c r="W200" s="304">
        <f t="shared" ca="1" si="91"/>
        <v>46.029811317973603</v>
      </c>
      <c r="Y200" s="314" t="str">
        <f t="shared" ca="1" si="109"/>
        <v/>
      </c>
      <c r="Z200" s="315" t="str">
        <f t="shared" ca="1" si="110"/>
        <v/>
      </c>
      <c r="AA200" s="316" t="str">
        <f t="shared" ca="1" si="111"/>
        <v/>
      </c>
      <c r="AC200" s="310" t="e">
        <f t="shared" ca="1" si="112"/>
        <v>#N/A</v>
      </c>
      <c r="AD200" s="323" t="e">
        <f t="shared" ca="1" si="113"/>
        <v>#N/A</v>
      </c>
      <c r="AE200" s="324">
        <f t="shared" ca="1" si="92"/>
        <v>862.01387481165148</v>
      </c>
      <c r="AG200" s="306">
        <f t="shared" ca="1" si="114"/>
        <v>-24.000912557443549</v>
      </c>
      <c r="AH200" s="304">
        <f t="shared" ca="1" si="115"/>
        <v>-14.593303846918324</v>
      </c>
    </row>
    <row r="201" spans="1:34" x14ac:dyDescent="0.2">
      <c r="A201" s="347">
        <f t="shared" ca="1" si="93"/>
        <v>0.01</v>
      </c>
      <c r="B201" s="304">
        <f t="shared" ca="1" si="94"/>
        <v>6.5699999999999577</v>
      </c>
      <c r="D201" s="306">
        <f t="shared" ca="1" si="95"/>
        <v>-4.1249390570686115</v>
      </c>
      <c r="E201" s="307">
        <f t="shared" ca="1" si="96"/>
        <v>-23.754705581814278</v>
      </c>
      <c r="F201" s="304">
        <f t="shared" ca="1" si="97"/>
        <v>24.11018787780818</v>
      </c>
      <c r="G201" s="306">
        <f t="shared" ca="1" si="98"/>
        <v>40.147379457303508</v>
      </c>
      <c r="H201" s="307">
        <f t="shared" ca="1" si="99"/>
        <v>135.62351398460243</v>
      </c>
      <c r="I201" s="304">
        <f t="shared" ca="1" si="100"/>
        <v>141.44097575603882</v>
      </c>
      <c r="J201" s="306">
        <f t="shared" ca="1" si="101"/>
        <v>214.55899394249747</v>
      </c>
      <c r="K201" s="307">
        <f t="shared" ca="1" si="102"/>
        <v>863.37129768677664</v>
      </c>
      <c r="L201" s="304">
        <f t="shared" ca="1" si="87"/>
        <v>889.63226085330643</v>
      </c>
      <c r="M201" s="306">
        <f t="shared" ca="1" si="103"/>
        <v>1.2829941719822655</v>
      </c>
      <c r="N201" s="304">
        <f t="shared" ca="1" si="104"/>
        <v>73.510151194465507</v>
      </c>
      <c r="P201" s="310">
        <f t="shared" ca="1" si="105"/>
        <v>13</v>
      </c>
      <c r="Q201" s="304">
        <f t="shared" ca="1" si="106"/>
        <v>0</v>
      </c>
      <c r="R201" s="306">
        <f t="shared" ca="1" si="107"/>
        <v>0</v>
      </c>
      <c r="S201" s="307">
        <f t="shared" ca="1" si="108"/>
        <v>3.1652999999999984</v>
      </c>
      <c r="T201" s="304">
        <f t="shared" ca="1" si="88"/>
        <v>31.051592999999986</v>
      </c>
      <c r="U201" s="311">
        <f t="shared" ca="1" si="89"/>
        <v>0</v>
      </c>
      <c r="V201" s="306">
        <f t="shared" ca="1" si="90"/>
        <v>1.1236137163955315</v>
      </c>
      <c r="W201" s="304">
        <f t="shared" ca="1" si="91"/>
        <v>45.868092637560984</v>
      </c>
      <c r="Y201" s="314" t="str">
        <f t="shared" ca="1" si="109"/>
        <v/>
      </c>
      <c r="Z201" s="315" t="str">
        <f t="shared" ca="1" si="110"/>
        <v/>
      </c>
      <c r="AA201" s="316" t="str">
        <f t="shared" ca="1" si="111"/>
        <v/>
      </c>
      <c r="AC201" s="310" t="e">
        <f t="shared" ca="1" si="112"/>
        <v>#N/A</v>
      </c>
      <c r="AD201" s="323" t="e">
        <f t="shared" ca="1" si="113"/>
        <v>#N/A</v>
      </c>
      <c r="AE201" s="324">
        <f t="shared" ca="1" si="92"/>
        <v>863.37129768677664</v>
      </c>
      <c r="AG201" s="306">
        <f t="shared" ca="1" si="114"/>
        <v>-23.949068637257898</v>
      </c>
      <c r="AH201" s="304">
        <f t="shared" ca="1" si="115"/>
        <v>-14.542005913491177</v>
      </c>
    </row>
    <row r="202" spans="1:34" x14ac:dyDescent="0.2">
      <c r="A202" s="347">
        <f t="shared" ca="1" si="93"/>
        <v>0.01</v>
      </c>
      <c r="B202" s="304">
        <f t="shared" ca="1" si="94"/>
        <v>6.5799999999999574</v>
      </c>
      <c r="D202" s="306">
        <f t="shared" ca="1" si="95"/>
        <v>-4.1131804437661827</v>
      </c>
      <c r="E202" s="307">
        <f t="shared" ca="1" si="96"/>
        <v>-23.704904050451905</v>
      </c>
      <c r="F202" s="304">
        <f t="shared" ca="1" si="97"/>
        <v>24.059109073365782</v>
      </c>
      <c r="G202" s="306">
        <f t="shared" ca="1" si="98"/>
        <v>40.106247652865846</v>
      </c>
      <c r="H202" s="307">
        <f t="shared" ca="1" si="99"/>
        <v>135.3864649440979</v>
      </c>
      <c r="I202" s="304">
        <f t="shared" ca="1" si="100"/>
        <v>141.20200420267574</v>
      </c>
      <c r="J202" s="306">
        <f t="shared" ca="1" si="101"/>
        <v>214.96026207804832</v>
      </c>
      <c r="K202" s="307">
        <f t="shared" ca="1" si="102"/>
        <v>864.7263475814201</v>
      </c>
      <c r="L202" s="304">
        <f t="shared" ca="1" si="87"/>
        <v>891.04409008430457</v>
      </c>
      <c r="M202" s="306">
        <f t="shared" ca="1" si="103"/>
        <v>1.2827969705303361</v>
      </c>
      <c r="N202" s="304">
        <f t="shared" ca="1" si="104"/>
        <v>73.498852383556098</v>
      </c>
      <c r="P202" s="310">
        <f t="shared" ca="1" si="105"/>
        <v>13</v>
      </c>
      <c r="Q202" s="304">
        <f t="shared" ca="1" si="106"/>
        <v>0</v>
      </c>
      <c r="R202" s="306">
        <f t="shared" ca="1" si="107"/>
        <v>0</v>
      </c>
      <c r="S202" s="307">
        <f t="shared" ca="1" si="108"/>
        <v>3.1652999999999984</v>
      </c>
      <c r="T202" s="304">
        <f t="shared" ca="1" si="88"/>
        <v>31.051592999999986</v>
      </c>
      <c r="U202" s="311">
        <f t="shared" ca="1" si="89"/>
        <v>0</v>
      </c>
      <c r="V202" s="306">
        <f t="shared" ca="1" si="90"/>
        <v>1.1234611867761179</v>
      </c>
      <c r="W202" s="304">
        <f t="shared" ca="1" si="91"/>
        <v>45.707025197687287</v>
      </c>
      <c r="Y202" s="314" t="str">
        <f t="shared" ca="1" si="109"/>
        <v/>
      </c>
      <c r="Z202" s="315" t="str">
        <f t="shared" ca="1" si="110"/>
        <v/>
      </c>
      <c r="AA202" s="316" t="str">
        <f t="shared" ca="1" si="111"/>
        <v/>
      </c>
      <c r="AC202" s="310" t="e">
        <f t="shared" ca="1" si="112"/>
        <v>#N/A</v>
      </c>
      <c r="AD202" s="323" t="e">
        <f t="shared" ca="1" si="113"/>
        <v>#N/A</v>
      </c>
      <c r="AE202" s="324">
        <f t="shared" ca="1" si="92"/>
        <v>864.7263475814201</v>
      </c>
      <c r="AG202" s="306">
        <f t="shared" ca="1" si="114"/>
        <v>-23.897429892398424</v>
      </c>
      <c r="AH202" s="304">
        <f t="shared" ca="1" si="115"/>
        <v>-14.490914806672672</v>
      </c>
    </row>
    <row r="203" spans="1:34" x14ac:dyDescent="0.2">
      <c r="A203" s="347">
        <f t="shared" ca="1" si="93"/>
        <v>0.01</v>
      </c>
      <c r="B203" s="304">
        <f t="shared" ca="1" si="94"/>
        <v>6.5899999999999572</v>
      </c>
      <c r="D203" s="306">
        <f t="shared" ca="1" si="95"/>
        <v>-4.1014672578347913</v>
      </c>
      <c r="E203" s="307">
        <f t="shared" ca="1" si="96"/>
        <v>-23.655303054237159</v>
      </c>
      <c r="F203" s="304">
        <f t="shared" ca="1" si="97"/>
        <v>24.008236008813572</v>
      </c>
      <c r="G203" s="306">
        <f t="shared" ca="1" si="98"/>
        <v>40.065232980287497</v>
      </c>
      <c r="H203" s="307">
        <f t="shared" ca="1" si="99"/>
        <v>135.14991191355551</v>
      </c>
      <c r="I203" s="304">
        <f t="shared" ca="1" si="100"/>
        <v>140.96354700420434</v>
      </c>
      <c r="J203" s="306">
        <f t="shared" ca="1" si="101"/>
        <v>215.36111948121408</v>
      </c>
      <c r="K203" s="307">
        <f t="shared" ca="1" si="102"/>
        <v>866.07902946570835</v>
      </c>
      <c r="L203" s="304">
        <f t="shared" ca="1" si="87"/>
        <v>892.45352655724605</v>
      </c>
      <c r="M203" s="306">
        <f t="shared" ca="1" si="103"/>
        <v>1.2825993038989265</v>
      </c>
      <c r="N203" s="304">
        <f t="shared" ca="1" si="104"/>
        <v>73.487526919825768</v>
      </c>
      <c r="P203" s="310">
        <f t="shared" ca="1" si="105"/>
        <v>13</v>
      </c>
      <c r="Q203" s="304">
        <f t="shared" ca="1" si="106"/>
        <v>0</v>
      </c>
      <c r="R203" s="306">
        <f t="shared" ca="1" si="107"/>
        <v>0</v>
      </c>
      <c r="S203" s="307">
        <f t="shared" ca="1" si="108"/>
        <v>3.1652999999999984</v>
      </c>
      <c r="T203" s="304">
        <f t="shared" ca="1" si="88"/>
        <v>31.051592999999986</v>
      </c>
      <c r="U203" s="311">
        <f t="shared" ca="1" si="89"/>
        <v>0</v>
      </c>
      <c r="V203" s="306">
        <f t="shared" ca="1" si="90"/>
        <v>1.1233089434677888</v>
      </c>
      <c r="W203" s="304">
        <f t="shared" ca="1" si="91"/>
        <v>45.546605593378821</v>
      </c>
      <c r="Y203" s="314" t="str">
        <f t="shared" ca="1" si="109"/>
        <v/>
      </c>
      <c r="Z203" s="315" t="str">
        <f t="shared" ca="1" si="110"/>
        <v/>
      </c>
      <c r="AA203" s="316" t="str">
        <f t="shared" ca="1" si="111"/>
        <v/>
      </c>
      <c r="AC203" s="310" t="e">
        <f t="shared" ca="1" si="112"/>
        <v>#N/A</v>
      </c>
      <c r="AD203" s="323" t="e">
        <f t="shared" ca="1" si="113"/>
        <v>#N/A</v>
      </c>
      <c r="AE203" s="324">
        <f t="shared" ca="1" si="92"/>
        <v>866.07902946570835</v>
      </c>
      <c r="AG203" s="306">
        <f t="shared" ca="1" si="114"/>
        <v>-23.845995234205951</v>
      </c>
      <c r="AH203" s="304">
        <f t="shared" ca="1" si="115"/>
        <v>-14.440029443555844</v>
      </c>
    </row>
    <row r="204" spans="1:34" x14ac:dyDescent="0.2">
      <c r="A204" s="347">
        <f t="shared" ca="1" si="93"/>
        <v>0.01</v>
      </c>
      <c r="B204" s="304">
        <f t="shared" ca="1" si="94"/>
        <v>6.599999999999957</v>
      </c>
      <c r="D204" s="306">
        <f t="shared" ca="1" si="95"/>
        <v>-4.0897992586900793</v>
      </c>
      <c r="E204" s="307">
        <f t="shared" ca="1" si="96"/>
        <v>-23.605901544564599</v>
      </c>
      <c r="F204" s="304">
        <f t="shared" ca="1" si="97"/>
        <v>23.957567608337438</v>
      </c>
      <c r="G204" s="306">
        <f t="shared" ca="1" si="98"/>
        <v>40.024334987700598</v>
      </c>
      <c r="H204" s="307">
        <f t="shared" ca="1" si="99"/>
        <v>134.91385289810987</v>
      </c>
      <c r="I204" s="304">
        <f t="shared" ca="1" si="100"/>
        <v>140.72560213060203</v>
      </c>
      <c r="J204" s="306">
        <f t="shared" ca="1" si="101"/>
        <v>215.761567321054</v>
      </c>
      <c r="K204" s="307">
        <f t="shared" ca="1" si="102"/>
        <v>867.42934828976672</v>
      </c>
      <c r="L204" s="304">
        <f t="shared" ca="1" si="87"/>
        <v>893.8605753736133</v>
      </c>
      <c r="M204" s="306">
        <f t="shared" ca="1" si="103"/>
        <v>1.2824011709296732</v>
      </c>
      <c r="N204" s="304">
        <f t="shared" ca="1" si="104"/>
        <v>73.476174736905151</v>
      </c>
      <c r="P204" s="310">
        <f t="shared" ca="1" si="105"/>
        <v>13</v>
      </c>
      <c r="Q204" s="304">
        <f t="shared" ca="1" si="106"/>
        <v>0</v>
      </c>
      <c r="R204" s="306">
        <f t="shared" ca="1" si="107"/>
        <v>0</v>
      </c>
      <c r="S204" s="307">
        <f t="shared" ca="1" si="108"/>
        <v>3.1652999999999984</v>
      </c>
      <c r="T204" s="304">
        <f t="shared" ca="1" si="88"/>
        <v>31.051592999999986</v>
      </c>
      <c r="U204" s="311">
        <f t="shared" ca="1" si="89"/>
        <v>0</v>
      </c>
      <c r="V204" s="306">
        <f t="shared" ca="1" si="90"/>
        <v>1.1231569858060115</v>
      </c>
      <c r="W204" s="304">
        <f t="shared" ca="1" si="91"/>
        <v>45.386830442232466</v>
      </c>
      <c r="Y204" s="314" t="str">
        <f t="shared" ca="1" si="109"/>
        <v/>
      </c>
      <c r="Z204" s="315" t="str">
        <f t="shared" ca="1" si="110"/>
        <v/>
      </c>
      <c r="AA204" s="316" t="str">
        <f t="shared" ca="1" si="111"/>
        <v/>
      </c>
      <c r="AC204" s="310" t="e">
        <f t="shared" ca="1" si="112"/>
        <v>#N/A</v>
      </c>
      <c r="AD204" s="323" t="e">
        <f t="shared" ca="1" si="113"/>
        <v>#N/A</v>
      </c>
      <c r="AE204" s="324">
        <f t="shared" ca="1" si="92"/>
        <v>867.42934828976672</v>
      </c>
      <c r="AG204" s="306">
        <f t="shared" ca="1" si="114"/>
        <v>-23.794763581182821</v>
      </c>
      <c r="AH204" s="304">
        <f t="shared" ca="1" si="115"/>
        <v>-14.389348748421584</v>
      </c>
    </row>
    <row r="205" spans="1:34" x14ac:dyDescent="0.2">
      <c r="A205" s="347">
        <f t="shared" ca="1" si="93"/>
        <v>0.1</v>
      </c>
      <c r="B205" s="304">
        <f t="shared" ca="1" si="94"/>
        <v>6.6999999999999567</v>
      </c>
      <c r="D205" s="306">
        <f t="shared" ca="1" si="95"/>
        <v>-4.0781762073396353</v>
      </c>
      <c r="E205" s="307">
        <f t="shared" ca="1" si="96"/>
        <v>-23.556698479779048</v>
      </c>
      <c r="F205" s="304">
        <f t="shared" ca="1" si="97"/>
        <v>23.90710280325359</v>
      </c>
      <c r="G205" s="306">
        <f t="shared" ca="1" si="98"/>
        <v>39.616517366966633</v>
      </c>
      <c r="H205" s="307">
        <f t="shared" ca="1" si="99"/>
        <v>132.55818305013196</v>
      </c>
      <c r="I205" s="304">
        <f t="shared" ca="1" si="100"/>
        <v>138.35151008152914</v>
      </c>
      <c r="J205" s="306">
        <f t="shared" ca="1" si="101"/>
        <v>219.74360993878736</v>
      </c>
      <c r="K205" s="307">
        <f t="shared" ca="1" si="102"/>
        <v>880.80295008717883</v>
      </c>
      <c r="L205" s="304">
        <f t="shared" ca="1" si="87"/>
        <v>907.80013824145635</v>
      </c>
      <c r="M205" s="306">
        <f t="shared" ca="1" si="103"/>
        <v>1.2803844936419668</v>
      </c>
      <c r="N205" s="304">
        <f t="shared" ca="1" si="104"/>
        <v>73.360627639679691</v>
      </c>
      <c r="P205" s="310">
        <f t="shared" ca="1" si="105"/>
        <v>23</v>
      </c>
      <c r="Q205" s="304">
        <f t="shared" ca="1" si="106"/>
        <v>0</v>
      </c>
      <c r="R205" s="306">
        <f t="shared" ca="1" si="107"/>
        <v>0</v>
      </c>
      <c r="S205" s="307">
        <f t="shared" ca="1" si="108"/>
        <v>3.1652999999999984</v>
      </c>
      <c r="T205" s="304">
        <f t="shared" ca="1" si="88"/>
        <v>31.051592999999986</v>
      </c>
      <c r="U205" s="311">
        <f t="shared" ca="1" si="89"/>
        <v>0</v>
      </c>
      <c r="V205" s="306">
        <f t="shared" ca="1" si="90"/>
        <v>1.1216530533872704</v>
      </c>
      <c r="W205" s="304">
        <f t="shared" ca="1" si="91"/>
        <v>43.80962257948795</v>
      </c>
      <c r="Y205" s="314" t="str">
        <f t="shared" ca="1" si="109"/>
        <v/>
      </c>
      <c r="Z205" s="315" t="str">
        <f t="shared" ca="1" si="110"/>
        <v/>
      </c>
      <c r="AA205" s="316" t="str">
        <f t="shared" ca="1" si="111"/>
        <v/>
      </c>
      <c r="AC205" s="310" t="e">
        <f t="shared" ca="1" si="112"/>
        <v>#N/A</v>
      </c>
      <c r="AD205" s="323" t="e">
        <f t="shared" ca="1" si="113"/>
        <v>#N/A</v>
      </c>
      <c r="AE205" s="324">
        <f t="shared" ca="1" si="92"/>
        <v>880.80295008717883</v>
      </c>
      <c r="AG205" s="306">
        <f t="shared" ca="1" si="114"/>
        <v>-23.74373385893557</v>
      </c>
      <c r="AH205" s="304">
        <f t="shared" ca="1" si="115"/>
        <v>-14.338871652681416</v>
      </c>
    </row>
    <row r="206" spans="1:34" x14ac:dyDescent="0.2">
      <c r="A206" s="347">
        <f t="shared" ca="1" si="93"/>
        <v>0.1</v>
      </c>
      <c r="B206" s="304">
        <f t="shared" ca="1" si="94"/>
        <v>6.7999999999999563</v>
      </c>
      <c r="D206" s="306">
        <f t="shared" ca="1" si="95"/>
        <v>-3.9632094509523097</v>
      </c>
      <c r="E206" s="307">
        <f t="shared" ca="1" si="96"/>
        <v>-23.071030468655124</v>
      </c>
      <c r="F206" s="304">
        <f t="shared" ca="1" si="97"/>
        <v>23.408961447226375</v>
      </c>
      <c r="G206" s="306">
        <f t="shared" ca="1" si="98"/>
        <v>39.2201964218714</v>
      </c>
      <c r="H206" s="307">
        <f t="shared" ca="1" si="99"/>
        <v>130.25108000326645</v>
      </c>
      <c r="I206" s="304">
        <f t="shared" ca="1" si="100"/>
        <v>136.02781939510569</v>
      </c>
      <c r="J206" s="306">
        <f t="shared" ca="1" si="101"/>
        <v>223.68544562822927</v>
      </c>
      <c r="K206" s="307">
        <f t="shared" ca="1" si="102"/>
        <v>893.94341323984872</v>
      </c>
      <c r="L206" s="304">
        <f t="shared" ca="1" si="87"/>
        <v>921.50420761969963</v>
      </c>
      <c r="M206" s="306">
        <f t="shared" ca="1" si="103"/>
        <v>1.2783194274780567</v>
      </c>
      <c r="N206" s="304">
        <f t="shared" ca="1" si="104"/>
        <v>73.242308064072361</v>
      </c>
      <c r="P206" s="310">
        <f t="shared" ca="1" si="105"/>
        <v>23</v>
      </c>
      <c r="Q206" s="304">
        <f t="shared" ca="1" si="106"/>
        <v>0</v>
      </c>
      <c r="R206" s="306">
        <f t="shared" ca="1" si="107"/>
        <v>0</v>
      </c>
      <c r="S206" s="307">
        <f t="shared" ca="1" si="108"/>
        <v>3.1652999999999984</v>
      </c>
      <c r="T206" s="304">
        <f t="shared" ca="1" si="88"/>
        <v>31.051592999999986</v>
      </c>
      <c r="U206" s="311">
        <f t="shared" ca="1" si="89"/>
        <v>0</v>
      </c>
      <c r="V206" s="306">
        <f t="shared" ca="1" si="90"/>
        <v>1.1201772138403614</v>
      </c>
      <c r="W206" s="304">
        <f t="shared" ca="1" si="91"/>
        <v>42.294643411982896</v>
      </c>
      <c r="Y206" s="314" t="str">
        <f t="shared" ca="1" si="109"/>
        <v/>
      </c>
      <c r="Z206" s="315" t="str">
        <f t="shared" ca="1" si="110"/>
        <v/>
      </c>
      <c r="AA206" s="316" t="str">
        <f t="shared" ca="1" si="111"/>
        <v/>
      </c>
      <c r="AC206" s="310" t="e">
        <f t="shared" ca="1" si="112"/>
        <v>#N/A</v>
      </c>
      <c r="AD206" s="323" t="e">
        <f t="shared" ca="1" si="113"/>
        <v>#N/A</v>
      </c>
      <c r="AE206" s="324">
        <f t="shared" ca="1" si="92"/>
        <v>893.94341323984872</v>
      </c>
      <c r="AG206" s="306">
        <f t="shared" ca="1" si="114"/>
        <v>-23.239807315200352</v>
      </c>
      <c r="AH206" s="304">
        <f t="shared" ca="1" si="115"/>
        <v>-13.840590964359768</v>
      </c>
    </row>
    <row r="207" spans="1:34" x14ac:dyDescent="0.2">
      <c r="A207" s="347">
        <f t="shared" ca="1" si="93"/>
        <v>0.1</v>
      </c>
      <c r="B207" s="304">
        <f t="shared" ca="1" si="94"/>
        <v>6.8999999999999559</v>
      </c>
      <c r="D207" s="306">
        <f t="shared" ca="1" si="95"/>
        <v>-3.8525875624257284</v>
      </c>
      <c r="E207" s="307">
        <f t="shared" ca="1" si="96"/>
        <v>-22.604522633580402</v>
      </c>
      <c r="F207" s="304">
        <f t="shared" ca="1" si="97"/>
        <v>22.930479158059608</v>
      </c>
      <c r="G207" s="306">
        <f t="shared" ca="1" si="98"/>
        <v>38.834937665628829</v>
      </c>
      <c r="H207" s="307">
        <f t="shared" ca="1" si="99"/>
        <v>127.9906277399084</v>
      </c>
      <c r="I207" s="304">
        <f t="shared" ca="1" si="100"/>
        <v>133.75258192928123</v>
      </c>
      <c r="J207" s="306">
        <f t="shared" ca="1" si="101"/>
        <v>227.58820233260428</v>
      </c>
      <c r="K207" s="307">
        <f t="shared" ca="1" si="102"/>
        <v>906.85549862700748</v>
      </c>
      <c r="L207" s="304">
        <f t="shared" ca="1" si="87"/>
        <v>934.97769237079922</v>
      </c>
      <c r="M207" s="306">
        <f t="shared" ca="1" si="103"/>
        <v>1.2762047254342781</v>
      </c>
      <c r="N207" s="304">
        <f t="shared" ca="1" si="104"/>
        <v>73.121144562036164</v>
      </c>
      <c r="P207" s="310">
        <f t="shared" ca="1" si="105"/>
        <v>23</v>
      </c>
      <c r="Q207" s="304">
        <f t="shared" ca="1" si="106"/>
        <v>0</v>
      </c>
      <c r="R207" s="306">
        <f t="shared" ca="1" si="107"/>
        <v>0</v>
      </c>
      <c r="S207" s="307">
        <f t="shared" ca="1" si="108"/>
        <v>3.1652999999999984</v>
      </c>
      <c r="T207" s="304">
        <f t="shared" ca="1" si="88"/>
        <v>31.051592999999986</v>
      </c>
      <c r="U207" s="311">
        <f t="shared" ca="1" si="89"/>
        <v>0</v>
      </c>
      <c r="V207" s="306">
        <f t="shared" ca="1" si="90"/>
        <v>1.118728831110825</v>
      </c>
      <c r="W207" s="304">
        <f t="shared" ca="1" si="91"/>
        <v>40.838740579726931</v>
      </c>
      <c r="Y207" s="314" t="str">
        <f t="shared" ca="1" si="109"/>
        <v/>
      </c>
      <c r="Z207" s="315" t="str">
        <f t="shared" ca="1" si="110"/>
        <v/>
      </c>
      <c r="AA207" s="316" t="str">
        <f t="shared" ca="1" si="111"/>
        <v/>
      </c>
      <c r="AC207" s="310" t="e">
        <f t="shared" ca="1" si="112"/>
        <v>#N/A</v>
      </c>
      <c r="AD207" s="323" t="e">
        <f t="shared" ca="1" si="113"/>
        <v>#N/A</v>
      </c>
      <c r="AE207" s="324">
        <f t="shared" ca="1" si="92"/>
        <v>906.85549862700748</v>
      </c>
      <c r="AG207" s="306">
        <f t="shared" ca="1" si="114"/>
        <v>-22.755365341277354</v>
      </c>
      <c r="AH207" s="304">
        <f t="shared" ca="1" si="115"/>
        <v>-13.361969927647591</v>
      </c>
    </row>
    <row r="208" spans="1:34" x14ac:dyDescent="0.2">
      <c r="A208" s="347">
        <f t="shared" ca="1" si="93"/>
        <v>0.1</v>
      </c>
      <c r="B208" s="304">
        <f t="shared" ca="1" si="94"/>
        <v>6.9999999999999556</v>
      </c>
      <c r="D208" s="306">
        <f t="shared" ca="1" si="95"/>
        <v>-3.7460873580482712</v>
      </c>
      <c r="E208" s="307">
        <f t="shared" ca="1" si="96"/>
        <v>-22.156204251783482</v>
      </c>
      <c r="F208" s="304">
        <f t="shared" ca="1" si="97"/>
        <v>22.470659922238099</v>
      </c>
      <c r="G208" s="306">
        <f t="shared" ca="1" si="98"/>
        <v>38.460328929824001</v>
      </c>
      <c r="H208" s="307">
        <f t="shared" ca="1" si="99"/>
        <v>125.77500731473006</v>
      </c>
      <c r="I208" s="304">
        <f t="shared" ca="1" si="100"/>
        <v>131.52394978258013</v>
      </c>
      <c r="J208" s="306">
        <f t="shared" ca="1" si="101"/>
        <v>231.45296566237693</v>
      </c>
      <c r="K208" s="307">
        <f t="shared" ca="1" si="102"/>
        <v>919.54378037973936</v>
      </c>
      <c r="L208" s="304">
        <f t="shared" ca="1" si="87"/>
        <v>948.22531043469394</v>
      </c>
      <c r="M208" s="306">
        <f t="shared" ca="1" si="103"/>
        <v>1.274039092026872</v>
      </c>
      <c r="N208" s="304">
        <f t="shared" ca="1" si="104"/>
        <v>72.997062907819256</v>
      </c>
      <c r="P208" s="310">
        <f t="shared" ca="1" si="105"/>
        <v>23</v>
      </c>
      <c r="Q208" s="304">
        <f t="shared" ca="1" si="106"/>
        <v>0</v>
      </c>
      <c r="R208" s="306">
        <f t="shared" ca="1" si="107"/>
        <v>0</v>
      </c>
      <c r="S208" s="307">
        <f t="shared" ca="1" si="108"/>
        <v>3.1652999999999984</v>
      </c>
      <c r="T208" s="304">
        <f t="shared" ca="1" si="88"/>
        <v>31.051592999999986</v>
      </c>
      <c r="U208" s="311">
        <f t="shared" ca="1" si="89"/>
        <v>0</v>
      </c>
      <c r="V208" s="306">
        <f t="shared" ca="1" si="90"/>
        <v>1.1173072947679041</v>
      </c>
      <c r="W208" s="304">
        <f t="shared" ca="1" si="91"/>
        <v>39.43896242551839</v>
      </c>
      <c r="Y208" s="314" t="str">
        <f t="shared" ca="1" si="109"/>
        <v/>
      </c>
      <c r="Z208" s="315" t="str">
        <f t="shared" ca="1" si="110"/>
        <v/>
      </c>
      <c r="AA208" s="316" t="str">
        <f t="shared" ca="1" si="111"/>
        <v/>
      </c>
      <c r="AC208" s="310">
        <f t="shared" ca="1" si="112"/>
        <v>6.9999999999999556</v>
      </c>
      <c r="AD208" s="323">
        <f t="shared" ca="1" si="113"/>
        <v>231.45296566237693</v>
      </c>
      <c r="AE208" s="324">
        <f t="shared" ca="1" si="92"/>
        <v>919.54378037973936</v>
      </c>
      <c r="AG208" s="306">
        <f t="shared" ca="1" si="114"/>
        <v>-22.289405681420639</v>
      </c>
      <c r="AH208" s="304">
        <f t="shared" ca="1" si="115"/>
        <v>-12.902012630628045</v>
      </c>
    </row>
    <row r="209" spans="1:34" x14ac:dyDescent="0.2">
      <c r="A209" s="347">
        <f t="shared" ca="1" si="93"/>
        <v>0.1</v>
      </c>
      <c r="B209" s="304">
        <f t="shared" ca="1" si="94"/>
        <v>7.0999999999999552</v>
      </c>
      <c r="D209" s="306">
        <f t="shared" ca="1" si="95"/>
        <v>-3.6434998387370774</v>
      </c>
      <c r="E209" s="307">
        <f t="shared" ca="1" si="96"/>
        <v>-21.725166396640358</v>
      </c>
      <c r="F209" s="304">
        <f t="shared" ca="1" si="97"/>
        <v>22.028571130161584</v>
      </c>
      <c r="G209" s="306">
        <f t="shared" ca="1" si="98"/>
        <v>38.095978945950293</v>
      </c>
      <c r="H209" s="307">
        <f t="shared" ca="1" si="99"/>
        <v>123.60249067506602</v>
      </c>
      <c r="I209" s="304">
        <f t="shared" ca="1" si="100"/>
        <v>129.34016898446544</v>
      </c>
      <c r="J209" s="306">
        <f t="shared" ca="1" si="101"/>
        <v>235.28078105616564</v>
      </c>
      <c r="K209" s="307">
        <f t="shared" ca="1" si="102"/>
        <v>932.01265527922919</v>
      </c>
      <c r="L209" s="304">
        <f t="shared" ca="1" si="87"/>
        <v>961.25159845642838</v>
      </c>
      <c r="M209" s="306">
        <f t="shared" ca="1" si="103"/>
        <v>1.2718211811488822</v>
      </c>
      <c r="N209" s="304">
        <f t="shared" ca="1" si="104"/>
        <v>72.869985975174288</v>
      </c>
      <c r="P209" s="310">
        <f t="shared" ca="1" si="105"/>
        <v>23</v>
      </c>
      <c r="Q209" s="304">
        <f t="shared" ca="1" si="106"/>
        <v>0</v>
      </c>
      <c r="R209" s="306">
        <f t="shared" ca="1" si="107"/>
        <v>0</v>
      </c>
      <c r="S209" s="307">
        <f t="shared" ca="1" si="108"/>
        <v>3.1652999999999984</v>
      </c>
      <c r="T209" s="304">
        <f t="shared" ca="1" si="88"/>
        <v>31.051592999999986</v>
      </c>
      <c r="U209" s="311">
        <f t="shared" ca="1" si="89"/>
        <v>0</v>
      </c>
      <c r="V209" s="306">
        <f t="shared" ca="1" si="90"/>
        <v>1.1159120186845384</v>
      </c>
      <c r="W209" s="304">
        <f t="shared" ca="1" si="91"/>
        <v>38.092542822649641</v>
      </c>
      <c r="Y209" s="314" t="str">
        <f t="shared" ca="1" si="109"/>
        <v/>
      </c>
      <c r="Z209" s="315" t="str">
        <f t="shared" ca="1" si="110"/>
        <v/>
      </c>
      <c r="AA209" s="316" t="str">
        <f t="shared" ca="1" si="111"/>
        <v/>
      </c>
      <c r="AC209" s="310" t="e">
        <f t="shared" ca="1" si="112"/>
        <v>#N/A</v>
      </c>
      <c r="AD209" s="323" t="e">
        <f t="shared" ca="1" si="113"/>
        <v>#N/A</v>
      </c>
      <c r="AE209" s="324">
        <f t="shared" ca="1" si="92"/>
        <v>932.01265527922919</v>
      </c>
      <c r="AG209" s="306">
        <f t="shared" ca="1" si="114"/>
        <v>-21.840989184505354</v>
      </c>
      <c r="AH209" s="304">
        <f t="shared" ca="1" si="115"/>
        <v>-12.459786568577515</v>
      </c>
    </row>
    <row r="210" spans="1:34" x14ac:dyDescent="0.2">
      <c r="A210" s="347">
        <f t="shared" ca="1" si="93"/>
        <v>0.1</v>
      </c>
      <c r="B210" s="304">
        <f t="shared" ca="1" si="94"/>
        <v>7.1999999999999549</v>
      </c>
      <c r="D210" s="306">
        <f t="shared" ca="1" si="95"/>
        <v>-3.5446291176567208</v>
      </c>
      <c r="E210" s="307">
        <f t="shared" ca="1" si="96"/>
        <v>-21.310557265724398</v>
      </c>
      <c r="F210" s="304">
        <f t="shared" ca="1" si="97"/>
        <v>21.603338782638641</v>
      </c>
      <c r="G210" s="306">
        <f t="shared" ca="1" si="98"/>
        <v>37.74151603418462</v>
      </c>
      <c r="H210" s="307">
        <f t="shared" ca="1" si="99"/>
        <v>121.47143494849358</v>
      </c>
      <c r="I210" s="304">
        <f t="shared" ca="1" si="100"/>
        <v>127.19957366675693</v>
      </c>
      <c r="J210" s="306">
        <f t="shared" ca="1" si="101"/>
        <v>239.07265580517239</v>
      </c>
      <c r="K210" s="307">
        <f t="shared" ca="1" si="102"/>
        <v>944.2663515604072</v>
      </c>
      <c r="L210" s="304">
        <f t="shared" ca="1" si="87"/>
        <v>974.06092080677422</v>
      </c>
      <c r="M210" s="306">
        <f t="shared" ca="1" si="103"/>
        <v>1.269549593810986</v>
      </c>
      <c r="N210" s="304">
        <f t="shared" ca="1" si="104"/>
        <v>72.739833607917475</v>
      </c>
      <c r="P210" s="310">
        <f t="shared" ca="1" si="105"/>
        <v>23</v>
      </c>
      <c r="Q210" s="304">
        <f t="shared" ca="1" si="106"/>
        <v>0</v>
      </c>
      <c r="R210" s="306">
        <f t="shared" ca="1" si="107"/>
        <v>0</v>
      </c>
      <c r="S210" s="307">
        <f t="shared" ca="1" si="108"/>
        <v>3.1652999999999984</v>
      </c>
      <c r="T210" s="304">
        <f t="shared" ca="1" si="88"/>
        <v>31.051592999999986</v>
      </c>
      <c r="U210" s="311">
        <f t="shared" ca="1" si="89"/>
        <v>0</v>
      </c>
      <c r="V210" s="306">
        <f t="shared" ca="1" si="90"/>
        <v>1.1145424398023549</v>
      </c>
      <c r="W210" s="304">
        <f t="shared" ca="1" si="91"/>
        <v>36.79688732995497</v>
      </c>
      <c r="Y210" s="314" t="str">
        <f t="shared" ca="1" si="109"/>
        <v/>
      </c>
      <c r="Z210" s="315" t="str">
        <f t="shared" ca="1" si="110"/>
        <v/>
      </c>
      <c r="AA210" s="316" t="str">
        <f t="shared" ca="1" si="111"/>
        <v/>
      </c>
      <c r="AC210" s="310" t="e">
        <f t="shared" ca="1" si="112"/>
        <v>#N/A</v>
      </c>
      <c r="AD210" s="323" t="e">
        <f t="shared" ca="1" si="113"/>
        <v>#N/A</v>
      </c>
      <c r="AE210" s="324">
        <f t="shared" ca="1" si="92"/>
        <v>944.2663515604072</v>
      </c>
      <c r="AG210" s="306">
        <f t="shared" ca="1" si="114"/>
        <v>-21.409234994019506</v>
      </c>
      <c r="AH210" s="304">
        <f t="shared" ca="1" si="115"/>
        <v>-12.03441785064596</v>
      </c>
    </row>
    <row r="211" spans="1:34" x14ac:dyDescent="0.2">
      <c r="A211" s="347">
        <f t="shared" ca="1" si="93"/>
        <v>0.1</v>
      </c>
      <c r="B211" s="304">
        <f t="shared" ca="1" si="94"/>
        <v>7.2999999999999545</v>
      </c>
      <c r="D211" s="306">
        <f t="shared" ca="1" si="95"/>
        <v>-3.4492914417084091</v>
      </c>
      <c r="E211" s="307">
        <f t="shared" ca="1" si="96"/>
        <v>-20.911577917547756</v>
      </c>
      <c r="F211" s="304">
        <f t="shared" ca="1" si="97"/>
        <v>21.1941431167083</v>
      </c>
      <c r="G211" s="306">
        <f t="shared" ca="1" si="98"/>
        <v>37.396586890013779</v>
      </c>
      <c r="H211" s="307">
        <f t="shared" ca="1" si="99"/>
        <v>119.3802771567388</v>
      </c>
      <c r="I211" s="304">
        <f t="shared" ca="1" si="100"/>
        <v>125.10058067428034</v>
      </c>
      <c r="J211" s="306">
        <f t="shared" ca="1" si="101"/>
        <v>242.82956095138232</v>
      </c>
      <c r="K211" s="307">
        <f t="shared" ca="1" si="102"/>
        <v>956.30893716566879</v>
      </c>
      <c r="L211" s="304">
        <f t="shared" ca="1" si="87"/>
        <v>986.65747804127659</v>
      </c>
      <c r="M211" s="306">
        <f t="shared" ca="1" si="103"/>
        <v>1.2672228757593591</v>
      </c>
      <c r="N211" s="304">
        <f t="shared" ca="1" si="104"/>
        <v>72.606522483442347</v>
      </c>
      <c r="P211" s="310">
        <f t="shared" ca="1" si="105"/>
        <v>23</v>
      </c>
      <c r="Q211" s="304">
        <f t="shared" ca="1" si="106"/>
        <v>0</v>
      </c>
      <c r="R211" s="306">
        <f t="shared" ca="1" si="107"/>
        <v>0</v>
      </c>
      <c r="S211" s="307">
        <f t="shared" ca="1" si="108"/>
        <v>3.1652999999999984</v>
      </c>
      <c r="T211" s="304">
        <f t="shared" ca="1" si="88"/>
        <v>31.051592999999986</v>
      </c>
      <c r="U211" s="311">
        <f t="shared" ca="1" si="89"/>
        <v>0</v>
      </c>
      <c r="V211" s="306">
        <f t="shared" ca="1" si="90"/>
        <v>1.1131980169751798</v>
      </c>
      <c r="W211" s="304">
        <f t="shared" ca="1" si="91"/>
        <v>35.549560542786473</v>
      </c>
      <c r="Y211" s="314" t="str">
        <f t="shared" ca="1" si="109"/>
        <v/>
      </c>
      <c r="Z211" s="315" t="str">
        <f t="shared" ca="1" si="110"/>
        <v/>
      </c>
      <c r="AA211" s="316" t="str">
        <f t="shared" ca="1" si="111"/>
        <v/>
      </c>
      <c r="AC211" s="310" t="e">
        <f t="shared" ca="1" si="112"/>
        <v>#N/A</v>
      </c>
      <c r="AD211" s="323" t="e">
        <f t="shared" ca="1" si="113"/>
        <v>#N/A</v>
      </c>
      <c r="AE211" s="324">
        <f t="shared" ca="1" si="92"/>
        <v>956.30893716566879</v>
      </c>
      <c r="AG211" s="306">
        <f t="shared" ca="1" si="114"/>
        <v>-20.993316156321782</v>
      </c>
      <c r="AH211" s="304">
        <f t="shared" ca="1" si="115"/>
        <v>-11.625086825879059</v>
      </c>
    </row>
    <row r="212" spans="1:34" x14ac:dyDescent="0.2">
      <c r="A212" s="347">
        <f t="shared" ca="1" si="93"/>
        <v>0.1</v>
      </c>
      <c r="B212" s="304">
        <f t="shared" ca="1" si="94"/>
        <v>7.3999999999999542</v>
      </c>
      <c r="D212" s="306">
        <f t="shared" ca="1" si="95"/>
        <v>-3.3573142975994896</v>
      </c>
      <c r="E212" s="307">
        <f t="shared" ca="1" si="96"/>
        <v>-20.527478376528954</v>
      </c>
      <c r="F212" s="304">
        <f t="shared" ca="1" si="97"/>
        <v>20.800214609270977</v>
      </c>
      <c r="G212" s="306">
        <f t="shared" ca="1" si="98"/>
        <v>37.060855460253833</v>
      </c>
      <c r="H212" s="307">
        <f t="shared" ca="1" si="99"/>
        <v>117.3275293190859</v>
      </c>
      <c r="I212" s="304">
        <f t="shared" ca="1" si="100"/>
        <v>123.04168457708464</v>
      </c>
      <c r="J212" s="306">
        <f t="shared" ca="1" si="101"/>
        <v>246.55243306889571</v>
      </c>
      <c r="K212" s="307">
        <f t="shared" ca="1" si="102"/>
        <v>968.14432748946001</v>
      </c>
      <c r="L212" s="304">
        <f t="shared" ca="1" si="87"/>
        <v>999.04531483922744</v>
      </c>
      <c r="M212" s="306">
        <f t="shared" ca="1" si="103"/>
        <v>1.2648395149632168</v>
      </c>
      <c r="N212" s="304">
        <f t="shared" ca="1" si="104"/>
        <v>72.469965968766459</v>
      </c>
      <c r="P212" s="310">
        <f t="shared" ca="1" si="105"/>
        <v>23</v>
      </c>
      <c r="Q212" s="304">
        <f t="shared" ca="1" si="106"/>
        <v>0</v>
      </c>
      <c r="R212" s="306">
        <f t="shared" ca="1" si="107"/>
        <v>0</v>
      </c>
      <c r="S212" s="307">
        <f t="shared" ca="1" si="108"/>
        <v>3.1652999999999984</v>
      </c>
      <c r="T212" s="304">
        <f t="shared" ca="1" si="88"/>
        <v>31.051592999999986</v>
      </c>
      <c r="U212" s="311">
        <f t="shared" ca="1" si="89"/>
        <v>0</v>
      </c>
      <c r="V212" s="306">
        <f t="shared" ca="1" si="90"/>
        <v>1.1118782298851539</v>
      </c>
      <c r="W212" s="304">
        <f t="shared" ca="1" si="91"/>
        <v>34.348274522994728</v>
      </c>
      <c r="Y212" s="314" t="str">
        <f t="shared" ca="1" si="109"/>
        <v/>
      </c>
      <c r="Z212" s="315" t="str">
        <f t="shared" ca="1" si="110"/>
        <v/>
      </c>
      <c r="AA212" s="316" t="str">
        <f t="shared" ca="1" si="111"/>
        <v/>
      </c>
      <c r="AC212" s="310" t="e">
        <f t="shared" ca="1" si="112"/>
        <v>#N/A</v>
      </c>
      <c r="AD212" s="323" t="e">
        <f t="shared" ca="1" si="113"/>
        <v>#N/A</v>
      </c>
      <c r="AE212" s="324">
        <f t="shared" ca="1" si="92"/>
        <v>968.14432748946001</v>
      </c>
      <c r="AG212" s="306">
        <f t="shared" ca="1" si="114"/>
        <v>-20.592455605570866</v>
      </c>
      <c r="AH212" s="304">
        <f t="shared" ca="1" si="115"/>
        <v>-11.231024087064888</v>
      </c>
    </row>
    <row r="213" spans="1:34" x14ac:dyDescent="0.2">
      <c r="A213" s="347">
        <f t="shared" ca="1" si="93"/>
        <v>0.1</v>
      </c>
      <c r="B213" s="304">
        <f t="shared" ca="1" si="94"/>
        <v>7.4999999999999538</v>
      </c>
      <c r="D213" s="306">
        <f t="shared" ca="1" si="95"/>
        <v>-3.2685355942277714</v>
      </c>
      <c r="E213" s="307">
        <f t="shared" ca="1" si="96"/>
        <v>-20.157554070183572</v>
      </c>
      <c r="F213" s="304">
        <f t="shared" ca="1" si="97"/>
        <v>20.420830321588497</v>
      </c>
      <c r="G213" s="306">
        <f t="shared" ca="1" si="98"/>
        <v>36.734001900831053</v>
      </c>
      <c r="H213" s="307">
        <f t="shared" ca="1" si="99"/>
        <v>115.31177391206754</v>
      </c>
      <c r="I213" s="304">
        <f t="shared" ca="1" si="100"/>
        <v>121.02145305026724</v>
      </c>
      <c r="J213" s="306">
        <f t="shared" ca="1" si="101"/>
        <v>250.24217593694996</v>
      </c>
      <c r="K213" s="307">
        <f t="shared" ca="1" si="102"/>
        <v>979.77629265101768</v>
      </c>
      <c r="L213" s="304">
        <f t="shared" ca="1" si="87"/>
        <v>1011.2283274605355</v>
      </c>
      <c r="M213" s="306">
        <f t="shared" ca="1" si="103"/>
        <v>1.2623979389641846</v>
      </c>
      <c r="N213" s="304">
        <f t="shared" ca="1" si="104"/>
        <v>72.33007396866148</v>
      </c>
      <c r="P213" s="310">
        <f t="shared" ca="1" si="105"/>
        <v>23</v>
      </c>
      <c r="Q213" s="304">
        <f t="shared" ca="1" si="106"/>
        <v>0</v>
      </c>
      <c r="R213" s="306">
        <f t="shared" ca="1" si="107"/>
        <v>0</v>
      </c>
      <c r="S213" s="307">
        <f t="shared" ca="1" si="108"/>
        <v>3.1652999999999984</v>
      </c>
      <c r="T213" s="304">
        <f t="shared" ca="1" si="88"/>
        <v>31.051592999999986</v>
      </c>
      <c r="U213" s="311">
        <f t="shared" ca="1" si="89"/>
        <v>0</v>
      </c>
      <c r="V213" s="306">
        <f t="shared" ca="1" si="90"/>
        <v>1.1105825780260656</v>
      </c>
      <c r="W213" s="304">
        <f t="shared" ca="1" si="91"/>
        <v>33.190878203727003</v>
      </c>
      <c r="Y213" s="314" t="str">
        <f t="shared" ca="1" si="109"/>
        <v/>
      </c>
      <c r="Z213" s="315" t="str">
        <f t="shared" ca="1" si="110"/>
        <v/>
      </c>
      <c r="AA213" s="316" t="str">
        <f t="shared" ca="1" si="111"/>
        <v/>
      </c>
      <c r="AC213" s="310" t="e">
        <f t="shared" ca="1" si="112"/>
        <v>#N/A</v>
      </c>
      <c r="AD213" s="323" t="e">
        <f t="shared" ca="1" si="113"/>
        <v>#N/A</v>
      </c>
      <c r="AE213" s="324">
        <f t="shared" ca="1" si="92"/>
        <v>979.77629265101768</v>
      </c>
      <c r="AG213" s="306">
        <f t="shared" ca="1" si="114"/>
        <v>-20.205922488303763</v>
      </c>
      <c r="AH213" s="304">
        <f t="shared" ca="1" si="115"/>
        <v>-10.851506815466069</v>
      </c>
    </row>
    <row r="214" spans="1:34" x14ac:dyDescent="0.2">
      <c r="A214" s="347">
        <f t="shared" ca="1" si="93"/>
        <v>0.1</v>
      </c>
      <c r="B214" s="304">
        <f t="shared" ca="1" si="94"/>
        <v>7.5999999999999535</v>
      </c>
      <c r="D214" s="306">
        <f t="shared" ca="1" si="95"/>
        <v>-3.1828029140159488</v>
      </c>
      <c r="E214" s="307">
        <f t="shared" ca="1" si="96"/>
        <v>-19.801142566456218</v>
      </c>
      <c r="F214" s="304">
        <f t="shared" ca="1" si="97"/>
        <v>20.055310551736483</v>
      </c>
      <c r="G214" s="306">
        <f t="shared" ca="1" si="98"/>
        <v>36.415721609429461</v>
      </c>
      <c r="H214" s="307">
        <f t="shared" ca="1" si="99"/>
        <v>113.33165965542192</v>
      </c>
      <c r="I214" s="304">
        <f t="shared" ca="1" si="100"/>
        <v>119.03852259074731</v>
      </c>
      <c r="J214" s="306">
        <f t="shared" ca="1" si="101"/>
        <v>253.89966211246298</v>
      </c>
      <c r="K214" s="307">
        <f t="shared" ca="1" si="102"/>
        <v>991.2084643293922</v>
      </c>
      <c r="L214" s="304">
        <f t="shared" ca="1" si="87"/>
        <v>1023.2102707552611</v>
      </c>
      <c r="M214" s="306">
        <f t="shared" ca="1" si="103"/>
        <v>1.259896512079123</v>
      </c>
      <c r="N214" s="304">
        <f t="shared" ca="1" si="104"/>
        <v>72.186752765386885</v>
      </c>
      <c r="P214" s="310">
        <f t="shared" ca="1" si="105"/>
        <v>23</v>
      </c>
      <c r="Q214" s="304">
        <f t="shared" ca="1" si="106"/>
        <v>0</v>
      </c>
      <c r="R214" s="306">
        <f t="shared" ca="1" si="107"/>
        <v>0</v>
      </c>
      <c r="S214" s="307">
        <f t="shared" ca="1" si="108"/>
        <v>3.1652999999999984</v>
      </c>
      <c r="T214" s="304">
        <f t="shared" ca="1" si="88"/>
        <v>31.051592999999986</v>
      </c>
      <c r="U214" s="311">
        <f t="shared" ca="1" si="89"/>
        <v>0</v>
      </c>
      <c r="V214" s="306">
        <f t="shared" ca="1" si="90"/>
        <v>1.1093105797489591</v>
      </c>
      <c r="W214" s="304">
        <f t="shared" ca="1" si="91"/>
        <v>32.075347676063593</v>
      </c>
      <c r="Y214" s="314" t="str">
        <f t="shared" ca="1" si="109"/>
        <v/>
      </c>
      <c r="Z214" s="315" t="str">
        <f t="shared" ca="1" si="110"/>
        <v/>
      </c>
      <c r="AA214" s="316" t="str">
        <f t="shared" ca="1" si="111"/>
        <v/>
      </c>
      <c r="AC214" s="310" t="e">
        <f t="shared" ca="1" si="112"/>
        <v>#N/A</v>
      </c>
      <c r="AD214" s="323" t="e">
        <f t="shared" ca="1" si="113"/>
        <v>#N/A</v>
      </c>
      <c r="AE214" s="324">
        <f t="shared" ca="1" si="92"/>
        <v>991.2084643293922</v>
      </c>
      <c r="AG214" s="306">
        <f t="shared" ca="1" si="114"/>
        <v>-19.833028794657562</v>
      </c>
      <c r="AH214" s="304">
        <f t="shared" ca="1" si="115"/>
        <v>-10.485855433521946</v>
      </c>
    </row>
    <row r="215" spans="1:34" x14ac:dyDescent="0.2">
      <c r="A215" s="347">
        <f t="shared" ca="1" si="93"/>
        <v>0.1</v>
      </c>
      <c r="B215" s="304">
        <f t="shared" ca="1" si="94"/>
        <v>7.6999999999999531</v>
      </c>
      <c r="D215" s="306">
        <f t="shared" ca="1" si="95"/>
        <v>-3.0999728266240698</v>
      </c>
      <c r="E215" s="307">
        <f t="shared" ca="1" si="96"/>
        <v>-19.457620582562981</v>
      </c>
      <c r="F215" s="304">
        <f t="shared" ca="1" si="97"/>
        <v>19.703015765633094</v>
      </c>
      <c r="G215" s="306">
        <f t="shared" ca="1" si="98"/>
        <v>36.105724326767053</v>
      </c>
      <c r="H215" s="307">
        <f t="shared" ca="1" si="99"/>
        <v>111.38589759716562</v>
      </c>
      <c r="I215" s="304">
        <f t="shared" ca="1" si="100"/>
        <v>117.09159454327524</v>
      </c>
      <c r="J215" s="306">
        <f t="shared" ca="1" si="101"/>
        <v>257.52573440927279</v>
      </c>
      <c r="K215" s="307">
        <f t="shared" ca="1" si="102"/>
        <v>1002.4443421920216</v>
      </c>
      <c r="L215" s="304">
        <f t="shared" ca="1" si="87"/>
        <v>1034.9947647576921</v>
      </c>
      <c r="M215" s="306">
        <f t="shared" ca="1" si="103"/>
        <v>1.2573335324474759</v>
      </c>
      <c r="N215" s="304">
        <f t="shared" ca="1" si="104"/>
        <v>72.039904849515523</v>
      </c>
      <c r="P215" s="310">
        <f t="shared" ca="1" si="105"/>
        <v>23</v>
      </c>
      <c r="Q215" s="304">
        <f t="shared" ca="1" si="106"/>
        <v>0</v>
      </c>
      <c r="R215" s="306">
        <f t="shared" ca="1" si="107"/>
        <v>0</v>
      </c>
      <c r="S215" s="307">
        <f t="shared" ca="1" si="108"/>
        <v>3.1652999999999984</v>
      </c>
      <c r="T215" s="304">
        <f t="shared" ca="1" si="88"/>
        <v>31.051592999999986</v>
      </c>
      <c r="U215" s="311">
        <f t="shared" ca="1" si="89"/>
        <v>0</v>
      </c>
      <c r="V215" s="306">
        <f t="shared" ca="1" si="90"/>
        <v>1.1080617713655077</v>
      </c>
      <c r="W215" s="304">
        <f t="shared" ca="1" si="91"/>
        <v>30.99977727439633</v>
      </c>
      <c r="Y215" s="314" t="str">
        <f t="shared" ca="1" si="109"/>
        <v/>
      </c>
      <c r="Z215" s="315" t="str">
        <f t="shared" ca="1" si="110"/>
        <v/>
      </c>
      <c r="AA215" s="316" t="str">
        <f t="shared" ca="1" si="111"/>
        <v/>
      </c>
      <c r="AC215" s="310" t="e">
        <f t="shared" ca="1" si="112"/>
        <v>#N/A</v>
      </c>
      <c r="AD215" s="323" t="e">
        <f t="shared" ca="1" si="113"/>
        <v>#N/A</v>
      </c>
      <c r="AE215" s="324">
        <f t="shared" ca="1" si="92"/>
        <v>1002.4443421920216</v>
      </c>
      <c r="AG215" s="306">
        <f t="shared" ca="1" si="114"/>
        <v>-19.473126266762634</v>
      </c>
      <c r="AH215" s="304">
        <f t="shared" ca="1" si="115"/>
        <v>-10.133430536146212</v>
      </c>
    </row>
    <row r="216" spans="1:34" x14ac:dyDescent="0.2">
      <c r="A216" s="347">
        <f t="shared" ca="1" si="93"/>
        <v>0.1</v>
      </c>
      <c r="B216" s="304">
        <f t="shared" ca="1" si="94"/>
        <v>7.7999999999999527</v>
      </c>
      <c r="D216" s="306">
        <f t="shared" ca="1" si="95"/>
        <v>-3.0199102591669873</v>
      </c>
      <c r="E216" s="307">
        <f t="shared" ca="1" si="96"/>
        <v>-19.126401239756643</v>
      </c>
      <c r="F216" s="304">
        <f t="shared" ca="1" si="97"/>
        <v>19.363343780390476</v>
      </c>
      <c r="G216" s="306">
        <f t="shared" ca="1" si="98"/>
        <v>35.803733300850354</v>
      </c>
      <c r="H216" s="307">
        <f t="shared" ca="1" si="99"/>
        <v>109.47325747318996</v>
      </c>
      <c r="I216" s="304">
        <f t="shared" ca="1" si="100"/>
        <v>115.17943141060283</v>
      </c>
      <c r="J216" s="306">
        <f t="shared" ca="1" si="101"/>
        <v>261.12120729065367</v>
      </c>
      <c r="K216" s="307">
        <f t="shared" ca="1" si="102"/>
        <v>1013.4872999455393</v>
      </c>
      <c r="L216" s="304">
        <f t="shared" ca="1" si="87"/>
        <v>1046.585300894212</v>
      </c>
      <c r="M216" s="306">
        <f t="shared" ca="1" si="103"/>
        <v>1.2547072289136112</v>
      </c>
      <c r="N216" s="304">
        <f t="shared" ca="1" si="104"/>
        <v>71.889428741304783</v>
      </c>
      <c r="P216" s="310">
        <f t="shared" ca="1" si="105"/>
        <v>23</v>
      </c>
      <c r="Q216" s="304">
        <f t="shared" ca="1" si="106"/>
        <v>0</v>
      </c>
      <c r="R216" s="306">
        <f t="shared" ca="1" si="107"/>
        <v>0</v>
      </c>
      <c r="S216" s="307">
        <f t="shared" ca="1" si="108"/>
        <v>3.1652999999999984</v>
      </c>
      <c r="T216" s="304">
        <f t="shared" ca="1" si="88"/>
        <v>31.051592999999986</v>
      </c>
      <c r="U216" s="311">
        <f t="shared" ca="1" si="89"/>
        <v>0</v>
      </c>
      <c r="V216" s="306">
        <f t="shared" ca="1" si="90"/>
        <v>1.1068357063050165</v>
      </c>
      <c r="W216" s="304">
        <f t="shared" ca="1" si="91"/>
        <v>29.962371386179953</v>
      </c>
      <c r="Y216" s="314" t="str">
        <f t="shared" ca="1" si="109"/>
        <v/>
      </c>
      <c r="Z216" s="315" t="str">
        <f t="shared" ca="1" si="110"/>
        <v/>
      </c>
      <c r="AA216" s="316" t="str">
        <f t="shared" ca="1" si="111"/>
        <v/>
      </c>
      <c r="AC216" s="310" t="e">
        <f t="shared" ca="1" si="112"/>
        <v>#N/A</v>
      </c>
      <c r="AD216" s="323" t="e">
        <f t="shared" ca="1" si="113"/>
        <v>#N/A</v>
      </c>
      <c r="AE216" s="324">
        <f t="shared" ca="1" si="92"/>
        <v>1013.4872999455393</v>
      </c>
      <c r="AG216" s="306">
        <f t="shared" ca="1" si="114"/>
        <v>-19.125603557949916</v>
      </c>
      <c r="AH216" s="304">
        <f t="shared" ca="1" si="115"/>
        <v>-9.7936300743677833</v>
      </c>
    </row>
    <row r="217" spans="1:34" x14ac:dyDescent="0.2">
      <c r="A217" s="347">
        <f t="shared" ca="1" si="93"/>
        <v>0.1</v>
      </c>
      <c r="B217" s="304">
        <f t="shared" ca="1" si="94"/>
        <v>7.8999999999999524</v>
      </c>
      <c r="D217" s="306">
        <f t="shared" ca="1" si="95"/>
        <v>-2.9424879176810146</v>
      </c>
      <c r="E217" s="307">
        <f t="shared" ca="1" si="96"/>
        <v>-18.806931541113723</v>
      </c>
      <c r="F217" s="304">
        <f t="shared" ca="1" si="97"/>
        <v>19.035727176492024</v>
      </c>
      <c r="G217" s="306">
        <f t="shared" ca="1" si="98"/>
        <v>35.509484509082249</v>
      </c>
      <c r="H217" s="307">
        <f t="shared" ca="1" si="99"/>
        <v>107.59256431907859</v>
      </c>
      <c r="I217" s="304">
        <f t="shared" ca="1" si="100"/>
        <v>113.30085342509921</v>
      </c>
      <c r="J217" s="306">
        <f t="shared" ca="1" si="101"/>
        <v>264.68686818115032</v>
      </c>
      <c r="K217" s="307">
        <f t="shared" ca="1" si="102"/>
        <v>1024.3405910351528</v>
      </c>
      <c r="L217" s="304">
        <f t="shared" ca="1" si="87"/>
        <v>1057.9852478318362</v>
      </c>
      <c r="M217" s="306">
        <f t="shared" ca="1" si="103"/>
        <v>1.252015757733987</v>
      </c>
      <c r="N217" s="304">
        <f t="shared" ca="1" si="104"/>
        <v>71.735218802031213</v>
      </c>
      <c r="P217" s="310">
        <f t="shared" ca="1" si="105"/>
        <v>23</v>
      </c>
      <c r="Q217" s="304">
        <f t="shared" ca="1" si="106"/>
        <v>0</v>
      </c>
      <c r="R217" s="306">
        <f t="shared" ca="1" si="107"/>
        <v>0</v>
      </c>
      <c r="S217" s="307">
        <f t="shared" ca="1" si="108"/>
        <v>3.1652999999999984</v>
      </c>
      <c r="T217" s="304">
        <f t="shared" ca="1" si="88"/>
        <v>31.051592999999986</v>
      </c>
      <c r="U217" s="311">
        <f t="shared" ca="1" si="89"/>
        <v>0</v>
      </c>
      <c r="V217" s="306">
        <f t="shared" ca="1" si="90"/>
        <v>1.1056319543212574</v>
      </c>
      <c r="W217" s="304">
        <f t="shared" ca="1" si="91"/>
        <v>28.961436919405244</v>
      </c>
      <c r="Y217" s="314" t="str">
        <f t="shared" ca="1" si="109"/>
        <v/>
      </c>
      <c r="Z217" s="315" t="str">
        <f t="shared" ca="1" si="110"/>
        <v/>
      </c>
      <c r="AA217" s="316" t="str">
        <f t="shared" ca="1" si="111"/>
        <v/>
      </c>
      <c r="AC217" s="310" t="e">
        <f t="shared" ca="1" si="112"/>
        <v>#N/A</v>
      </c>
      <c r="AD217" s="323" t="e">
        <f t="shared" ca="1" si="113"/>
        <v>#N/A</v>
      </c>
      <c r="AE217" s="324">
        <f t="shared" ca="1" si="92"/>
        <v>1024.3405910351528</v>
      </c>
      <c r="AG217" s="306">
        <f t="shared" ca="1" si="114"/>
        <v>-18.78988361916327</v>
      </c>
      <c r="AH217" s="304">
        <f t="shared" ca="1" si="115"/>
        <v>-9.4658867678197858</v>
      </c>
    </row>
    <row r="218" spans="1:34" x14ac:dyDescent="0.2">
      <c r="A218" s="347">
        <f t="shared" ca="1" si="93"/>
        <v>0.1</v>
      </c>
      <c r="B218" s="304">
        <f t="shared" ca="1" si="94"/>
        <v>7.999999999999952</v>
      </c>
      <c r="D218" s="306">
        <f t="shared" ca="1" si="95"/>
        <v>-2.8675857551298738</v>
      </c>
      <c r="E218" s="307">
        <f t="shared" ca="1" si="96"/>
        <v>-18.498690051819022</v>
      </c>
      <c r="F218" s="304">
        <f t="shared" ca="1" si="97"/>
        <v>18.719630917736914</v>
      </c>
      <c r="G218" s="306">
        <f t="shared" ca="1" si="98"/>
        <v>35.222725933569258</v>
      </c>
      <c r="H218" s="307">
        <f t="shared" ca="1" si="99"/>
        <v>105.74269531389669</v>
      </c>
      <c r="I218" s="304">
        <f t="shared" ca="1" si="100"/>
        <v>111.45473536121703</v>
      </c>
      <c r="J218" s="306">
        <f t="shared" ca="1" si="101"/>
        <v>268.22347870328286</v>
      </c>
      <c r="K218" s="307">
        <f t="shared" ca="1" si="102"/>
        <v>1035.0073540168016</v>
      </c>
      <c r="L218" s="304">
        <f t="shared" ca="1" si="87"/>
        <v>1069.1978569921243</v>
      </c>
      <c r="M218" s="306">
        <f t="shared" ca="1" si="103"/>
        <v>1.249257199098287</v>
      </c>
      <c r="N218" s="304">
        <f t="shared" ca="1" si="104"/>
        <v>71.577165034666237</v>
      </c>
      <c r="P218" s="310">
        <f t="shared" ca="1" si="105"/>
        <v>23</v>
      </c>
      <c r="Q218" s="304">
        <f t="shared" ca="1" si="106"/>
        <v>0</v>
      </c>
      <c r="R218" s="306">
        <f t="shared" ca="1" si="107"/>
        <v>0</v>
      </c>
      <c r="S218" s="307">
        <f t="shared" ca="1" si="108"/>
        <v>3.1652999999999984</v>
      </c>
      <c r="T218" s="304">
        <f t="shared" ca="1" si="88"/>
        <v>31.051592999999986</v>
      </c>
      <c r="U218" s="311">
        <f t="shared" ca="1" si="89"/>
        <v>0</v>
      </c>
      <c r="V218" s="306">
        <f t="shared" ca="1" si="90"/>
        <v>1.1044501007456535</v>
      </c>
      <c r="W218" s="304">
        <f t="shared" ca="1" si="91"/>
        <v>27.995376367980171</v>
      </c>
      <c r="Y218" s="314" t="str">
        <f t="shared" ca="1" si="109"/>
        <v/>
      </c>
      <c r="Z218" s="315" t="str">
        <f t="shared" ca="1" si="110"/>
        <v/>
      </c>
      <c r="AA218" s="316" t="str">
        <f t="shared" ca="1" si="111"/>
        <v/>
      </c>
      <c r="AC218" s="310">
        <f t="shared" ca="1" si="112"/>
        <v>7.999999999999952</v>
      </c>
      <c r="AD218" s="323">
        <f t="shared" ca="1" si="113"/>
        <v>268.22347870328286</v>
      </c>
      <c r="AE218" s="324">
        <f t="shared" ca="1" si="92"/>
        <v>1035.0073540168016</v>
      </c>
      <c r="AG218" s="306">
        <f t="shared" ca="1" si="114"/>
        <v>-18.465421291397078</v>
      </c>
      <c r="AH218" s="304">
        <f t="shared" ca="1" si="115"/>
        <v>-9.1496657250198279</v>
      </c>
    </row>
    <row r="219" spans="1:34" x14ac:dyDescent="0.2">
      <c r="A219" s="347">
        <f t="shared" ca="1" si="93"/>
        <v>0.1</v>
      </c>
      <c r="B219" s="304">
        <f t="shared" ca="1" si="94"/>
        <v>8.0999999999999517</v>
      </c>
      <c r="D219" s="306">
        <f t="shared" ca="1" si="95"/>
        <v>-2.7950904817238245</v>
      </c>
      <c r="E219" s="307">
        <f t="shared" ca="1" si="96"/>
        <v>-18.201184763528175</v>
      </c>
      <c r="F219" s="304">
        <f t="shared" ca="1" si="97"/>
        <v>18.414550160053146</v>
      </c>
      <c r="G219" s="306">
        <f t="shared" ca="1" si="98"/>
        <v>34.943216885396879</v>
      </c>
      <c r="H219" s="307">
        <f t="shared" ca="1" si="99"/>
        <v>103.92257683754387</v>
      </c>
      <c r="I219" s="304">
        <f t="shared" ca="1" si="100"/>
        <v>109.64000357011621</v>
      </c>
      <c r="J219" s="306">
        <f t="shared" ca="1" si="101"/>
        <v>271.73177584423115</v>
      </c>
      <c r="K219" s="307">
        <f t="shared" ca="1" si="102"/>
        <v>1045.4906176243737</v>
      </c>
      <c r="L219" s="304">
        <f t="shared" ca="1" si="87"/>
        <v>1080.2262677532212</v>
      </c>
      <c r="M219" s="306">
        <f t="shared" ca="1" si="103"/>
        <v>1.2464295534529528</v>
      </c>
      <c r="N219" s="304">
        <f t="shared" ca="1" si="104"/>
        <v>71.415152873230042</v>
      </c>
      <c r="P219" s="310">
        <f t="shared" ca="1" si="105"/>
        <v>23</v>
      </c>
      <c r="Q219" s="304">
        <f t="shared" ca="1" si="106"/>
        <v>0</v>
      </c>
      <c r="R219" s="306">
        <f t="shared" ca="1" si="107"/>
        <v>0</v>
      </c>
      <c r="S219" s="307">
        <f t="shared" ca="1" si="108"/>
        <v>3.1652999999999984</v>
      </c>
      <c r="T219" s="304">
        <f t="shared" ca="1" si="88"/>
        <v>31.051592999999986</v>
      </c>
      <c r="U219" s="311">
        <f t="shared" ca="1" si="89"/>
        <v>0</v>
      </c>
      <c r="V219" s="306">
        <f t="shared" ca="1" si="90"/>
        <v>1.1032897457836097</v>
      </c>
      <c r="W219" s="304">
        <f t="shared" ca="1" si="91"/>
        <v>27.0626814212699</v>
      </c>
      <c r="Y219" s="314" t="str">
        <f t="shared" ca="1" si="109"/>
        <v/>
      </c>
      <c r="Z219" s="315" t="str">
        <f t="shared" ca="1" si="110"/>
        <v/>
      </c>
      <c r="AA219" s="316" t="str">
        <f t="shared" ca="1" si="111"/>
        <v/>
      </c>
      <c r="AC219" s="310" t="e">
        <f t="shared" ca="1" si="112"/>
        <v>#N/A</v>
      </c>
      <c r="AD219" s="323" t="e">
        <f t="shared" ca="1" si="113"/>
        <v>#N/A</v>
      </c>
      <c r="AE219" s="324">
        <f t="shared" ca="1" si="92"/>
        <v>1045.4906176243737</v>
      </c>
      <c r="AG219" s="306">
        <f t="shared" ca="1" si="114"/>
        <v>-18.151701085129147</v>
      </c>
      <c r="AH219" s="304">
        <f t="shared" ca="1" si="115"/>
        <v>-8.8444622525448402</v>
      </c>
    </row>
    <row r="220" spans="1:34" x14ac:dyDescent="0.2">
      <c r="A220" s="347">
        <f t="shared" ca="1" si="93"/>
        <v>0.1</v>
      </c>
      <c r="B220" s="304">
        <f t="shared" ca="1" si="94"/>
        <v>8.1999999999999513</v>
      </c>
      <c r="D220" s="306">
        <f t="shared" ca="1" si="95"/>
        <v>-2.7248951137547577</v>
      </c>
      <c r="E220" s="307">
        <f t="shared" ca="1" si="96"/>
        <v>-17.913951126256201</v>
      </c>
      <c r="F220" s="304">
        <f t="shared" ca="1" si="97"/>
        <v>18.120008232196263</v>
      </c>
      <c r="G220" s="306">
        <f t="shared" ca="1" si="98"/>
        <v>34.670727374021403</v>
      </c>
      <c r="H220" s="307">
        <f t="shared" ca="1" si="99"/>
        <v>102.13118172491825</v>
      </c>
      <c r="I220" s="304">
        <f t="shared" ca="1" si="100"/>
        <v>107.85563321946607</v>
      </c>
      <c r="J220" s="306">
        <f t="shared" ca="1" si="101"/>
        <v>275.21247305720209</v>
      </c>
      <c r="K220" s="307">
        <f t="shared" ca="1" si="102"/>
        <v>1055.7933055524968</v>
      </c>
      <c r="L220" s="304">
        <f t="shared" ca="1" si="87"/>
        <v>1091.0735123609816</v>
      </c>
      <c r="M220" s="306">
        <f t="shared" ca="1" si="103"/>
        <v>1.2435307376147515</v>
      </c>
      <c r="N220" s="304">
        <f t="shared" ca="1" si="104"/>
        <v>71.249062960115424</v>
      </c>
      <c r="P220" s="310">
        <f t="shared" ca="1" si="105"/>
        <v>23</v>
      </c>
      <c r="Q220" s="304">
        <f t="shared" ca="1" si="106"/>
        <v>0</v>
      </c>
      <c r="R220" s="306">
        <f t="shared" ca="1" si="107"/>
        <v>0</v>
      </c>
      <c r="S220" s="307">
        <f t="shared" ca="1" si="108"/>
        <v>3.1652999999999984</v>
      </c>
      <c r="T220" s="304">
        <f t="shared" ca="1" si="88"/>
        <v>31.051592999999986</v>
      </c>
      <c r="U220" s="311">
        <f t="shared" ca="1" si="89"/>
        <v>0</v>
      </c>
      <c r="V220" s="306">
        <f t="shared" ca="1" si="90"/>
        <v>1.1021505038510475</v>
      </c>
      <c r="W220" s="304">
        <f t="shared" ca="1" si="91"/>
        <v>26.161927069435119</v>
      </c>
      <c r="Y220" s="314" t="str">
        <f t="shared" ca="1" si="109"/>
        <v/>
      </c>
      <c r="Z220" s="315" t="str">
        <f t="shared" ca="1" si="110"/>
        <v/>
      </c>
      <c r="AA220" s="316" t="str">
        <f t="shared" ca="1" si="111"/>
        <v/>
      </c>
      <c r="AC220" s="310" t="e">
        <f t="shared" ca="1" si="112"/>
        <v>#N/A</v>
      </c>
      <c r="AD220" s="323" t="e">
        <f t="shared" ca="1" si="113"/>
        <v>#N/A</v>
      </c>
      <c r="AE220" s="324">
        <f t="shared" ca="1" si="92"/>
        <v>1055.7933055524968</v>
      </c>
      <c r="AG220" s="306">
        <f t="shared" ca="1" si="114"/>
        <v>-17.848235129624065</v>
      </c>
      <c r="AH220" s="304">
        <f t="shared" ca="1" si="115"/>
        <v>-8.5497998361197709</v>
      </c>
    </row>
    <row r="221" spans="1:34" x14ac:dyDescent="0.2">
      <c r="A221" s="347">
        <f t="shared" ca="1" si="93"/>
        <v>0.1</v>
      </c>
      <c r="B221" s="304">
        <f t="shared" ca="1" si="94"/>
        <v>8.299999999999951</v>
      </c>
      <c r="D221" s="306">
        <f t="shared" ca="1" si="95"/>
        <v>-2.6568985575314352</v>
      </c>
      <c r="E221" s="307">
        <f t="shared" ca="1" si="96"/>
        <v>-17.636550232898749</v>
      </c>
      <c r="F221" s="304">
        <f t="shared" ca="1" si="97"/>
        <v>17.835554773052998</v>
      </c>
      <c r="G221" s="306">
        <f t="shared" ca="1" si="98"/>
        <v>34.405037518268259</v>
      </c>
      <c r="H221" s="307">
        <f t="shared" ca="1" si="99"/>
        <v>100.36752670162838</v>
      </c>
      <c r="I221" s="304">
        <f t="shared" ca="1" si="100"/>
        <v>106.10064572299045</v>
      </c>
      <c r="J221" s="306">
        <f t="shared" ca="1" si="101"/>
        <v>278.66626130181658</v>
      </c>
      <c r="K221" s="307">
        <f t="shared" ca="1" si="102"/>
        <v>1065.9182409738241</v>
      </c>
      <c r="L221" s="304">
        <f t="shared" ca="1" si="87"/>
        <v>1101.7425205685145</v>
      </c>
      <c r="M221" s="306">
        <f t="shared" ca="1" si="103"/>
        <v>1.2405585806611963</v>
      </c>
      <c r="N221" s="304">
        <f t="shared" ca="1" si="104"/>
        <v>71.078770910626261</v>
      </c>
      <c r="P221" s="310">
        <f t="shared" ca="1" si="105"/>
        <v>23</v>
      </c>
      <c r="Q221" s="304">
        <f t="shared" ca="1" si="106"/>
        <v>0</v>
      </c>
      <c r="R221" s="306">
        <f t="shared" ca="1" si="107"/>
        <v>0</v>
      </c>
      <c r="S221" s="307">
        <f t="shared" ca="1" si="108"/>
        <v>3.1652999999999984</v>
      </c>
      <c r="T221" s="304">
        <f t="shared" ca="1" si="88"/>
        <v>31.051592999999986</v>
      </c>
      <c r="U221" s="311">
        <f t="shared" ca="1" si="89"/>
        <v>0</v>
      </c>
      <c r="V221" s="306">
        <f t="shared" ca="1" si="90"/>
        <v>1.1010320029484202</v>
      </c>
      <c r="W221" s="304">
        <f t="shared" ca="1" si="91"/>
        <v>25.291766161000911</v>
      </c>
      <c r="Y221" s="314" t="str">
        <f t="shared" ca="1" si="109"/>
        <v/>
      </c>
      <c r="Z221" s="315" t="str">
        <f t="shared" ca="1" si="110"/>
        <v/>
      </c>
      <c r="AA221" s="316" t="str">
        <f t="shared" ca="1" si="111"/>
        <v/>
      </c>
      <c r="AC221" s="310" t="e">
        <f t="shared" ca="1" si="112"/>
        <v>#N/A</v>
      </c>
      <c r="AD221" s="323" t="e">
        <f t="shared" ca="1" si="113"/>
        <v>#N/A</v>
      </c>
      <c r="AE221" s="324">
        <f t="shared" ca="1" si="92"/>
        <v>1065.9182409738241</v>
      </c>
      <c r="AG221" s="306">
        <f t="shared" ca="1" si="114"/>
        <v>-17.55456127667253</v>
      </c>
      <c r="AH221" s="304">
        <f t="shared" ca="1" si="115"/>
        <v>-8.2652282783417466</v>
      </c>
    </row>
    <row r="222" spans="1:34" x14ac:dyDescent="0.2">
      <c r="A222" s="347">
        <f t="shared" ca="1" si="93"/>
        <v>0.1</v>
      </c>
      <c r="B222" s="304">
        <f t="shared" ca="1" si="94"/>
        <v>8.3999999999999506</v>
      </c>
      <c r="D222" s="306">
        <f t="shared" ca="1" si="95"/>
        <v>-2.591005225338141</v>
      </c>
      <c r="E222" s="307">
        <f t="shared" ca="1" si="96"/>
        <v>-17.368567142968601</v>
      </c>
      <c r="F222" s="304">
        <f t="shared" ca="1" si="97"/>
        <v>17.560764011783142</v>
      </c>
      <c r="G222" s="306">
        <f t="shared" ca="1" si="98"/>
        <v>34.145936995734445</v>
      </c>
      <c r="H222" s="307">
        <f t="shared" ca="1" si="99"/>
        <v>98.630669987331515</v>
      </c>
      <c r="I222" s="304">
        <f t="shared" ca="1" si="100"/>
        <v>104.37410634571472</v>
      </c>
      <c r="J222" s="306">
        <f t="shared" ca="1" si="101"/>
        <v>282.09381002751672</v>
      </c>
      <c r="K222" s="307">
        <f t="shared" ca="1" si="102"/>
        <v>1075.868150808272</v>
      </c>
      <c r="L222" s="304">
        <f t="shared" ca="1" si="87"/>
        <v>1112.2361240219864</v>
      </c>
      <c r="M222" s="306">
        <f t="shared" ca="1" si="103"/>
        <v>1.2375108195837532</v>
      </c>
      <c r="N222" s="304">
        <f t="shared" ca="1" si="104"/>
        <v>70.904147063924526</v>
      </c>
      <c r="P222" s="310">
        <f t="shared" ca="1" si="105"/>
        <v>23</v>
      </c>
      <c r="Q222" s="304">
        <f t="shared" ca="1" si="106"/>
        <v>0</v>
      </c>
      <c r="R222" s="306">
        <f t="shared" ca="1" si="107"/>
        <v>0</v>
      </c>
      <c r="S222" s="307">
        <f t="shared" ca="1" si="108"/>
        <v>3.1652999999999984</v>
      </c>
      <c r="T222" s="304">
        <f t="shared" ca="1" si="88"/>
        <v>31.051592999999986</v>
      </c>
      <c r="U222" s="311">
        <f t="shared" ca="1" si="89"/>
        <v>0</v>
      </c>
      <c r="V222" s="306">
        <f t="shared" ca="1" si="90"/>
        <v>1.0999338840697206</v>
      </c>
      <c r="W222" s="304">
        <f t="shared" ca="1" si="91"/>
        <v>24.450924373359808</v>
      </c>
      <c r="Y222" s="314" t="str">
        <f t="shared" ca="1" si="109"/>
        <v/>
      </c>
      <c r="Z222" s="315" t="str">
        <f t="shared" ca="1" si="110"/>
        <v/>
      </c>
      <c r="AA222" s="316" t="str">
        <f t="shared" ca="1" si="111"/>
        <v/>
      </c>
      <c r="AC222" s="310" t="e">
        <f t="shared" ca="1" si="112"/>
        <v>#N/A</v>
      </c>
      <c r="AD222" s="323" t="e">
        <f t="shared" ca="1" si="113"/>
        <v>#N/A</v>
      </c>
      <c r="AE222" s="324">
        <f t="shared" ca="1" si="92"/>
        <v>1075.868150808272</v>
      </c>
      <c r="AG222" s="306">
        <f t="shared" ca="1" si="114"/>
        <v>-17.270241344833433</v>
      </c>
      <c r="AH222" s="304">
        <f t="shared" ca="1" si="115"/>
        <v>-7.9903219792755582</v>
      </c>
    </row>
    <row r="223" spans="1:34" x14ac:dyDescent="0.2">
      <c r="A223" s="347">
        <f t="shared" ca="1" si="93"/>
        <v>0.1</v>
      </c>
      <c r="B223" s="304">
        <f t="shared" ca="1" si="94"/>
        <v>8.4999999999999503</v>
      </c>
      <c r="D223" s="306">
        <f t="shared" ca="1" si="95"/>
        <v>-2.52712468064234</v>
      </c>
      <c r="E223" s="307">
        <f t="shared" ca="1" si="96"/>
        <v>-17.109609333444624</v>
      </c>
      <c r="F223" s="304">
        <f t="shared" ca="1" si="97"/>
        <v>17.295233178382041</v>
      </c>
      <c r="G223" s="306">
        <f t="shared" ca="1" si="98"/>
        <v>33.893224527670213</v>
      </c>
      <c r="H223" s="307">
        <f t="shared" ca="1" si="99"/>
        <v>96.919709053987049</v>
      </c>
      <c r="I223" s="304">
        <f t="shared" ca="1" si="100"/>
        <v>102.67512197213385</v>
      </c>
      <c r="J223" s="306">
        <f t="shared" ca="1" si="101"/>
        <v>285.49576810368694</v>
      </c>
      <c r="K223" s="307">
        <f t="shared" ca="1" si="102"/>
        <v>1085.645669760338</v>
      </c>
      <c r="L223" s="304">
        <f t="shared" ca="1" si="87"/>
        <v>1122.5570604091745</v>
      </c>
      <c r="M223" s="306">
        <f t="shared" ca="1" si="103"/>
        <v>1.2343850946888217</v>
      </c>
      <c r="N223" s="304">
        <f t="shared" ca="1" si="104"/>
        <v>70.725056219525982</v>
      </c>
      <c r="P223" s="310">
        <f t="shared" ca="1" si="105"/>
        <v>23</v>
      </c>
      <c r="Q223" s="304">
        <f t="shared" ca="1" si="106"/>
        <v>0</v>
      </c>
      <c r="R223" s="306">
        <f t="shared" ca="1" si="107"/>
        <v>0</v>
      </c>
      <c r="S223" s="307">
        <f t="shared" ca="1" si="108"/>
        <v>3.1652999999999984</v>
      </c>
      <c r="T223" s="304">
        <f t="shared" ca="1" si="88"/>
        <v>31.051592999999986</v>
      </c>
      <c r="U223" s="311">
        <f t="shared" ca="1" si="89"/>
        <v>0</v>
      </c>
      <c r="V223" s="306">
        <f t="shared" ca="1" si="90"/>
        <v>1.0988558006441611</v>
      </c>
      <c r="W223" s="304">
        <f t="shared" ca="1" si="91"/>
        <v>23.638195560721027</v>
      </c>
      <c r="Y223" s="314" t="str">
        <f t="shared" ca="1" si="109"/>
        <v/>
      </c>
      <c r="Z223" s="315" t="str">
        <f t="shared" ca="1" si="110"/>
        <v/>
      </c>
      <c r="AA223" s="316" t="str">
        <f t="shared" ca="1" si="111"/>
        <v/>
      </c>
      <c r="AC223" s="310" t="e">
        <f t="shared" ca="1" si="112"/>
        <v>#N/A</v>
      </c>
      <c r="AD223" s="323" t="e">
        <f t="shared" ca="1" si="113"/>
        <v>#N/A</v>
      </c>
      <c r="AE223" s="324">
        <f t="shared" ca="1" si="92"/>
        <v>1085.645669760338</v>
      </c>
      <c r="AG223" s="306">
        <f t="shared" ca="1" si="114"/>
        <v>-16.994859491580698</v>
      </c>
      <c r="AH223" s="304">
        <f t="shared" ca="1" si="115"/>
        <v>-7.7246783475057086</v>
      </c>
    </row>
    <row r="224" spans="1:34" x14ac:dyDescent="0.2">
      <c r="A224" s="347">
        <f t="shared" ca="1" si="93"/>
        <v>0.1</v>
      </c>
      <c r="B224" s="304">
        <f t="shared" ca="1" si="94"/>
        <v>8.5999999999999499</v>
      </c>
      <c r="D224" s="306">
        <f t="shared" ca="1" si="95"/>
        <v>-2.4651713100465686</v>
      </c>
      <c r="E224" s="307">
        <f t="shared" ca="1" si="96"/>
        <v>-16.859305265803012</v>
      </c>
      <c r="F224" s="304">
        <f t="shared" ca="1" si="97"/>
        <v>17.038581033449056</v>
      </c>
      <c r="G224" s="306">
        <f t="shared" ca="1" si="98"/>
        <v>33.646707396665555</v>
      </c>
      <c r="H224" s="307">
        <f t="shared" ca="1" si="99"/>
        <v>95.233778527406741</v>
      </c>
      <c r="I224" s="304">
        <f t="shared" ca="1" si="100"/>
        <v>101.00283902566296</v>
      </c>
      <c r="J224" s="306">
        <f t="shared" ca="1" si="101"/>
        <v>288.87276469990371</v>
      </c>
      <c r="K224" s="307">
        <f t="shared" ca="1" si="102"/>
        <v>1095.2533441394078</v>
      </c>
      <c r="L224" s="304">
        <f t="shared" ca="1" si="87"/>
        <v>1132.7079773860171</v>
      </c>
      <c r="M224" s="306">
        <f t="shared" ca="1" si="103"/>
        <v>1.2311789447304851</v>
      </c>
      <c r="N224" s="304">
        <f t="shared" ca="1" si="104"/>
        <v>70.541357358427234</v>
      </c>
      <c r="P224" s="310">
        <f t="shared" ca="1" si="105"/>
        <v>23</v>
      </c>
      <c r="Q224" s="304">
        <f t="shared" ca="1" si="106"/>
        <v>0</v>
      </c>
      <c r="R224" s="306">
        <f t="shared" ca="1" si="107"/>
        <v>0</v>
      </c>
      <c r="S224" s="307">
        <f t="shared" ca="1" si="108"/>
        <v>3.1652999999999984</v>
      </c>
      <c r="T224" s="304">
        <f t="shared" ca="1" si="88"/>
        <v>31.051592999999986</v>
      </c>
      <c r="U224" s="311">
        <f t="shared" ca="1" si="89"/>
        <v>0</v>
      </c>
      <c r="V224" s="306">
        <f t="shared" ca="1" si="90"/>
        <v>1.0977974180083963</v>
      </c>
      <c r="W224" s="304">
        <f t="shared" ca="1" si="91"/>
        <v>22.852437447421643</v>
      </c>
      <c r="Y224" s="314" t="str">
        <f t="shared" ca="1" si="109"/>
        <v/>
      </c>
      <c r="Z224" s="315" t="str">
        <f t="shared" ca="1" si="110"/>
        <v/>
      </c>
      <c r="AA224" s="316" t="str">
        <f t="shared" ca="1" si="111"/>
        <v/>
      </c>
      <c r="AC224" s="310" t="e">
        <f t="shared" ca="1" si="112"/>
        <v>#N/A</v>
      </c>
      <c r="AD224" s="323" t="e">
        <f t="shared" ca="1" si="113"/>
        <v>#N/A</v>
      </c>
      <c r="AE224" s="324">
        <f t="shared" ca="1" si="92"/>
        <v>1095.2533441394078</v>
      </c>
      <c r="AG224" s="306">
        <f t="shared" ca="1" si="114"/>
        <v>-16.728020701944764</v>
      </c>
      <c r="AH224" s="304">
        <f t="shared" ca="1" si="115"/>
        <v>-7.4679163304334626</v>
      </c>
    </row>
    <row r="225" spans="1:34" x14ac:dyDescent="0.2">
      <c r="A225" s="347">
        <f t="shared" ca="1" si="93"/>
        <v>0.1</v>
      </c>
      <c r="B225" s="304">
        <f t="shared" ca="1" si="94"/>
        <v>8.6999999999999496</v>
      </c>
      <c r="D225" s="306">
        <f t="shared" ca="1" si="95"/>
        <v>-2.4050640197207156</v>
      </c>
      <c r="E225" s="307">
        <f t="shared" ca="1" si="96"/>
        <v>-16.617303059348266</v>
      </c>
      <c r="F225" s="304">
        <f t="shared" ca="1" si="97"/>
        <v>16.790446507022391</v>
      </c>
      <c r="G225" s="306">
        <f t="shared" ca="1" si="98"/>
        <v>33.406200994693485</v>
      </c>
      <c r="H225" s="307">
        <f t="shared" ca="1" si="99"/>
        <v>93.572048221471917</v>
      </c>
      <c r="I225" s="304">
        <f t="shared" ca="1" si="100"/>
        <v>99.356441528767164</v>
      </c>
      <c r="J225" s="306">
        <f t="shared" ca="1" si="101"/>
        <v>292.22541011947169</v>
      </c>
      <c r="K225" s="307">
        <f t="shared" ca="1" si="102"/>
        <v>1104.6936354768518</v>
      </c>
      <c r="L225" s="304">
        <f t="shared" ca="1" si="87"/>
        <v>1142.6914362952743</v>
      </c>
      <c r="M225" s="306">
        <f t="shared" ca="1" si="103"/>
        <v>1.2278898017579458</v>
      </c>
      <c r="N225" s="304">
        <f t="shared" ca="1" si="104"/>
        <v>70.352903347885629</v>
      </c>
      <c r="P225" s="310">
        <f t="shared" ca="1" si="105"/>
        <v>23</v>
      </c>
      <c r="Q225" s="304">
        <f t="shared" ca="1" si="106"/>
        <v>0</v>
      </c>
      <c r="R225" s="306">
        <f t="shared" ca="1" si="107"/>
        <v>0</v>
      </c>
      <c r="S225" s="307">
        <f t="shared" ca="1" si="108"/>
        <v>3.1652999999999984</v>
      </c>
      <c r="T225" s="304">
        <f t="shared" ca="1" si="88"/>
        <v>31.051592999999986</v>
      </c>
      <c r="U225" s="311">
        <f t="shared" ca="1" si="89"/>
        <v>0</v>
      </c>
      <c r="V225" s="306">
        <f t="shared" ca="1" si="90"/>
        <v>1.0967584129073225</v>
      </c>
      <c r="W225" s="304">
        <f t="shared" ca="1" si="91"/>
        <v>22.092567637558332</v>
      </c>
      <c r="Y225" s="314" t="str">
        <f t="shared" ca="1" si="109"/>
        <v/>
      </c>
      <c r="Z225" s="315" t="str">
        <f t="shared" ca="1" si="110"/>
        <v/>
      </c>
      <c r="AA225" s="316" t="str">
        <f t="shared" ca="1" si="111"/>
        <v/>
      </c>
      <c r="AC225" s="310" t="e">
        <f t="shared" ca="1" si="112"/>
        <v>#N/A</v>
      </c>
      <c r="AD225" s="323" t="e">
        <f t="shared" ca="1" si="113"/>
        <v>#N/A</v>
      </c>
      <c r="AE225" s="324">
        <f t="shared" ca="1" si="92"/>
        <v>1104.6936354768518</v>
      </c>
      <c r="AG225" s="306">
        <f t="shared" ca="1" si="114"/>
        <v>-16.469349383297136</v>
      </c>
      <c r="AH225" s="304">
        <f t="shared" ca="1" si="115"/>
        <v>-7.2196750536826384</v>
      </c>
    </row>
    <row r="226" spans="1:34" x14ac:dyDescent="0.2">
      <c r="A226" s="347">
        <f t="shared" ca="1" si="93"/>
        <v>0.1</v>
      </c>
      <c r="B226" s="304">
        <f t="shared" ca="1" si="94"/>
        <v>8.7999999999999492</v>
      </c>
      <c r="D226" s="306">
        <f t="shared" ca="1" si="95"/>
        <v>-2.3467259542665091</v>
      </c>
      <c r="E226" s="307">
        <f t="shared" ca="1" si="96"/>
        <v>-16.383269261898011</v>
      </c>
      <c r="F226" s="304">
        <f t="shared" ca="1" si="97"/>
        <v>16.550487437301665</v>
      </c>
      <c r="G226" s="306">
        <f t="shared" ca="1" si="98"/>
        <v>33.171528399266833</v>
      </c>
      <c r="H226" s="307">
        <f t="shared" ca="1" si="99"/>
        <v>91.933721295282112</v>
      </c>
      <c r="I226" s="304">
        <f t="shared" ca="1" si="100"/>
        <v>97.735149294110016</v>
      </c>
      <c r="J226" s="306">
        <f t="shared" ca="1" si="101"/>
        <v>295.55429658916972</v>
      </c>
      <c r="K226" s="307">
        <f t="shared" ca="1" si="102"/>
        <v>1113.9689239526895</v>
      </c>
      <c r="L226" s="304">
        <f t="shared" ca="1" si="87"/>
        <v>1152.5099156903734</v>
      </c>
      <c r="M226" s="306">
        <f t="shared" ca="1" si="103"/>
        <v>1.2245149856594526</v>
      </c>
      <c r="N226" s="304">
        <f t="shared" ca="1" si="104"/>
        <v>70.159540628809154</v>
      </c>
      <c r="P226" s="310">
        <f t="shared" ca="1" si="105"/>
        <v>23</v>
      </c>
      <c r="Q226" s="304">
        <f t="shared" ca="1" si="106"/>
        <v>0</v>
      </c>
      <c r="R226" s="306">
        <f t="shared" ca="1" si="107"/>
        <v>0</v>
      </c>
      <c r="S226" s="307">
        <f t="shared" ca="1" si="108"/>
        <v>3.1652999999999984</v>
      </c>
      <c r="T226" s="304">
        <f t="shared" ca="1" si="88"/>
        <v>31.051592999999986</v>
      </c>
      <c r="U226" s="311">
        <f t="shared" ca="1" si="89"/>
        <v>0</v>
      </c>
      <c r="V226" s="306">
        <f t="shared" ca="1" si="90"/>
        <v>1.0957384730216249</v>
      </c>
      <c r="W226" s="304">
        <f t="shared" ca="1" si="91"/>
        <v>21.357559914624055</v>
      </c>
      <c r="Y226" s="314" t="str">
        <f t="shared" ca="1" si="109"/>
        <v/>
      </c>
      <c r="Z226" s="315" t="str">
        <f t="shared" ca="1" si="110"/>
        <v/>
      </c>
      <c r="AA226" s="316" t="str">
        <f t="shared" ca="1" si="111"/>
        <v/>
      </c>
      <c r="AC226" s="310" t="e">
        <f t="shared" ca="1" si="112"/>
        <v>#N/A</v>
      </c>
      <c r="AD226" s="323" t="e">
        <f t="shared" ca="1" si="113"/>
        <v>#N/A</v>
      </c>
      <c r="AE226" s="324">
        <f t="shared" ca="1" si="92"/>
        <v>1113.9689239526895</v>
      </c>
      <c r="AG226" s="306">
        <f t="shared" ca="1" si="114"/>
        <v>-16.218488056869575</v>
      </c>
      <c r="AH226" s="304">
        <f t="shared" ca="1" si="115"/>
        <v>-6.9796125604392456</v>
      </c>
    </row>
    <row r="227" spans="1:34" x14ac:dyDescent="0.2">
      <c r="A227" s="347">
        <f t="shared" ca="1" si="93"/>
        <v>0.1</v>
      </c>
      <c r="B227" s="304">
        <f t="shared" ca="1" si="94"/>
        <v>8.8999999999999488</v>
      </c>
      <c r="D227" s="306">
        <f t="shared" ca="1" si="95"/>
        <v>-2.2900842361589904</v>
      </c>
      <c r="E227" s="307">
        <f t="shared" ca="1" si="96"/>
        <v>-16.156887709714727</v>
      </c>
      <c r="F227" s="304">
        <f t="shared" ca="1" si="97"/>
        <v>16.318379400940362</v>
      </c>
      <c r="G227" s="306">
        <f t="shared" ca="1" si="98"/>
        <v>32.942519975650931</v>
      </c>
      <c r="H227" s="307">
        <f t="shared" ca="1" si="99"/>
        <v>90.318032524310638</v>
      </c>
      <c r="I227" s="304">
        <f t="shared" ca="1" si="100"/>
        <v>96.138216237917561</v>
      </c>
      <c r="J227" s="306">
        <f t="shared" ca="1" si="101"/>
        <v>298.85999900791563</v>
      </c>
      <c r="K227" s="307">
        <f t="shared" ca="1" si="102"/>
        <v>1123.081511643669</v>
      </c>
      <c r="L227" s="304">
        <f t="shared" ca="1" si="87"/>
        <v>1162.1658146765633</v>
      </c>
      <c r="M227" s="306">
        <f t="shared" ca="1" si="103"/>
        <v>1.2210516983832997</v>
      </c>
      <c r="N227" s="304">
        <f t="shared" ca="1" si="104"/>
        <v>69.961108884644247</v>
      </c>
      <c r="P227" s="310">
        <f t="shared" ca="1" si="105"/>
        <v>23</v>
      </c>
      <c r="Q227" s="304">
        <f t="shared" ca="1" si="106"/>
        <v>0</v>
      </c>
      <c r="R227" s="306">
        <f t="shared" ca="1" si="107"/>
        <v>0</v>
      </c>
      <c r="S227" s="307">
        <f t="shared" ca="1" si="108"/>
        <v>3.1652999999999984</v>
      </c>
      <c r="T227" s="304">
        <f t="shared" ca="1" si="88"/>
        <v>31.051592999999986</v>
      </c>
      <c r="U227" s="311">
        <f t="shared" ca="1" si="89"/>
        <v>0</v>
      </c>
      <c r="V227" s="306">
        <f t="shared" ca="1" si="90"/>
        <v>1.0947372965203848</v>
      </c>
      <c r="W227" s="304">
        <f t="shared" ca="1" si="91"/>
        <v>20.646440807277827</v>
      </c>
      <c r="Y227" s="314" t="str">
        <f t="shared" ca="1" si="109"/>
        <v/>
      </c>
      <c r="Z227" s="315" t="str">
        <f t="shared" ca="1" si="110"/>
        <v/>
      </c>
      <c r="AA227" s="316" t="str">
        <f t="shared" ca="1" si="111"/>
        <v/>
      </c>
      <c r="AC227" s="310" t="e">
        <f t="shared" ca="1" si="112"/>
        <v>#N/A</v>
      </c>
      <c r="AD227" s="323" t="e">
        <f t="shared" ca="1" si="113"/>
        <v>#N/A</v>
      </c>
      <c r="AE227" s="324">
        <f t="shared" ca="1" si="92"/>
        <v>1123.081511643669</v>
      </c>
      <c r="AG227" s="306">
        <f t="shared" ca="1" si="114"/>
        <v>-15.975096137440872</v>
      </c>
      <c r="AH227" s="304">
        <f t="shared" ca="1" si="115"/>
        <v>-6.7474046424111664</v>
      </c>
    </row>
    <row r="228" spans="1:34" x14ac:dyDescent="0.2">
      <c r="A228" s="347">
        <f t="shared" ca="1" si="93"/>
        <v>0.1</v>
      </c>
      <c r="B228" s="304">
        <f t="shared" ca="1" si="94"/>
        <v>8.9999999999999485</v>
      </c>
      <c r="D228" s="306">
        <f t="shared" ca="1" si="95"/>
        <v>-2.2350697240831714</v>
      </c>
      <c r="E228" s="307">
        <f t="shared" ca="1" si="96"/>
        <v>-15.937858469329411</v>
      </c>
      <c r="F228" s="304">
        <f t="shared" ca="1" si="97"/>
        <v>16.093814627361919</v>
      </c>
      <c r="G228" s="306">
        <f t="shared" ca="1" si="98"/>
        <v>32.719013003242615</v>
      </c>
      <c r="H228" s="307">
        <f t="shared" ca="1" si="99"/>
        <v>88.724246677377693</v>
      </c>
      <c r="I228" s="304">
        <f t="shared" ca="1" si="100"/>
        <v>94.56492880753693</v>
      </c>
      <c r="J228" s="306">
        <f t="shared" ca="1" si="101"/>
        <v>302.14307565686033</v>
      </c>
      <c r="K228" s="307">
        <f t="shared" ca="1" si="102"/>
        <v>1132.0336256037535</v>
      </c>
      <c r="L228" s="304">
        <f t="shared" ca="1" si="87"/>
        <v>1171.6614560806233</v>
      </c>
      <c r="M228" s="306">
        <f t="shared" ca="1" si="103"/>
        <v>1.217497017815234</v>
      </c>
      <c r="N228" s="304">
        <f t="shared" ca="1" si="104"/>
        <v>69.757440690576914</v>
      </c>
      <c r="P228" s="310">
        <f t="shared" ca="1" si="105"/>
        <v>23</v>
      </c>
      <c r="Q228" s="304">
        <f t="shared" ca="1" si="106"/>
        <v>0</v>
      </c>
      <c r="R228" s="306">
        <f t="shared" ca="1" si="107"/>
        <v>0</v>
      </c>
      <c r="S228" s="307">
        <f t="shared" ca="1" si="108"/>
        <v>3.1652999999999984</v>
      </c>
      <c r="T228" s="304">
        <f t="shared" ca="1" si="88"/>
        <v>31.051592999999986</v>
      </c>
      <c r="U228" s="311">
        <f t="shared" ca="1" si="89"/>
        <v>0</v>
      </c>
      <c r="V228" s="306">
        <f t="shared" ca="1" si="90"/>
        <v>1.0937545916371805</v>
      </c>
      <c r="W228" s="304">
        <f t="shared" ca="1" si="91"/>
        <v>19.958286399569023</v>
      </c>
      <c r="Y228" s="314" t="str">
        <f t="shared" ca="1" si="109"/>
        <v/>
      </c>
      <c r="Z228" s="315" t="str">
        <f t="shared" ca="1" si="110"/>
        <v/>
      </c>
      <c r="AA228" s="316" t="str">
        <f t="shared" ca="1" si="111"/>
        <v/>
      </c>
      <c r="AC228" s="310">
        <f t="shared" ca="1" si="112"/>
        <v>8.9999999999999485</v>
      </c>
      <c r="AD228" s="323">
        <f t="shared" ca="1" si="113"/>
        <v>302.14307565686033</v>
      </c>
      <c r="AE228" s="324">
        <f t="shared" ca="1" si="92"/>
        <v>1132.0336256037535</v>
      </c>
      <c r="AG228" s="306">
        <f t="shared" ca="1" si="114"/>
        <v>-15.73884879337461</v>
      </c>
      <c r="AH228" s="304">
        <f t="shared" ca="1" si="115"/>
        <v>-6.5227437548661538</v>
      </c>
    </row>
    <row r="229" spans="1:34" x14ac:dyDescent="0.2">
      <c r="A229" s="347">
        <f t="shared" ca="1" si="93"/>
        <v>0.1</v>
      </c>
      <c r="B229" s="304">
        <f t="shared" ca="1" si="94"/>
        <v>9.0999999999999481</v>
      </c>
      <c r="D229" s="306">
        <f t="shared" ca="1" si="95"/>
        <v>-2.1816167886394506</v>
      </c>
      <c r="E229" s="307">
        <f t="shared" ca="1" si="96"/>
        <v>-15.72589685457725</v>
      </c>
      <c r="F229" s="304">
        <f t="shared" ca="1" si="97"/>
        <v>15.876500990245809</v>
      </c>
      <c r="G229" s="306">
        <f t="shared" ca="1" si="98"/>
        <v>32.500851324378672</v>
      </c>
      <c r="H229" s="307">
        <f t="shared" ca="1" si="99"/>
        <v>87.151656991919964</v>
      </c>
      <c r="I229" s="304">
        <f t="shared" ca="1" si="100"/>
        <v>93.014604515885779</v>
      </c>
      <c r="J229" s="306">
        <f t="shared" ca="1" si="101"/>
        <v>305.40406887324139</v>
      </c>
      <c r="K229" s="307">
        <f t="shared" ca="1" si="102"/>
        <v>1140.8274207872184</v>
      </c>
      <c r="L229" s="304">
        <f t="shared" ca="1" si="87"/>
        <v>1180.9990894595765</v>
      </c>
      <c r="M229" s="306">
        <f t="shared" ca="1" si="103"/>
        <v>1.2138478912902411</v>
      </c>
      <c r="N229" s="304">
        <f t="shared" ca="1" si="104"/>
        <v>69.548361141785577</v>
      </c>
      <c r="P229" s="310">
        <f t="shared" ca="1" si="105"/>
        <v>23</v>
      </c>
      <c r="Q229" s="304">
        <f t="shared" ca="1" si="106"/>
        <v>0</v>
      </c>
      <c r="R229" s="306">
        <f t="shared" ca="1" si="107"/>
        <v>0</v>
      </c>
      <c r="S229" s="307">
        <f t="shared" ca="1" si="108"/>
        <v>3.1652999999999984</v>
      </c>
      <c r="T229" s="304">
        <f t="shared" ca="1" si="88"/>
        <v>31.051592999999986</v>
      </c>
      <c r="U229" s="311">
        <f t="shared" ca="1" si="89"/>
        <v>0</v>
      </c>
      <c r="V229" s="306">
        <f t="shared" ca="1" si="90"/>
        <v>1.0927900762682348</v>
      </c>
      <c r="W229" s="304">
        <f t="shared" ca="1" si="91"/>
        <v>19.292219365909929</v>
      </c>
      <c r="Y229" s="314" t="str">
        <f t="shared" ca="1" si="109"/>
        <v/>
      </c>
      <c r="Z229" s="315" t="str">
        <f t="shared" ca="1" si="110"/>
        <v/>
      </c>
      <c r="AA229" s="316" t="str">
        <f t="shared" ca="1" si="111"/>
        <v/>
      </c>
      <c r="AC229" s="310" t="e">
        <f t="shared" ca="1" si="112"/>
        <v>#N/A</v>
      </c>
      <c r="AD229" s="323" t="e">
        <f t="shared" ca="1" si="113"/>
        <v>#N/A</v>
      </c>
      <c r="AE229" s="324">
        <f t="shared" ca="1" si="92"/>
        <v>1140.8274207872184</v>
      </c>
      <c r="AG229" s="306">
        <f t="shared" ca="1" si="114"/>
        <v>-15.509435879860812</v>
      </c>
      <c r="AH229" s="304">
        <f t="shared" ca="1" si="115"/>
        <v>-6.3053380088993247</v>
      </c>
    </row>
    <row r="230" spans="1:34" x14ac:dyDescent="0.2">
      <c r="A230" s="347">
        <f t="shared" ca="1" si="93"/>
        <v>0.1</v>
      </c>
      <c r="B230" s="304">
        <f t="shared" ca="1" si="94"/>
        <v>9.1999999999999478</v>
      </c>
      <c r="D230" s="306">
        <f t="shared" ca="1" si="95"/>
        <v>-2.1296631040314891</v>
      </c>
      <c r="E230" s="307">
        <f t="shared" ca="1" si="96"/>
        <v>-15.520732512772053</v>
      </c>
      <c r="F230" s="304">
        <f t="shared" ca="1" si="97"/>
        <v>15.666161069952413</v>
      </c>
      <c r="G230" s="306">
        <f t="shared" ca="1" si="98"/>
        <v>32.287885013975526</v>
      </c>
      <c r="H230" s="307">
        <f t="shared" ca="1" si="99"/>
        <v>85.599583740642757</v>
      </c>
      <c r="I230" s="304">
        <f t="shared" ca="1" si="100"/>
        <v>91.486590576144096</v>
      </c>
      <c r="J230" s="306">
        <f t="shared" ca="1" si="101"/>
        <v>308.64350569015909</v>
      </c>
      <c r="K230" s="307">
        <f t="shared" ca="1" si="102"/>
        <v>1149.4649828238466</v>
      </c>
      <c r="L230" s="304">
        <f t="shared" ca="1" si="87"/>
        <v>1190.1808939581149</v>
      </c>
      <c r="M230" s="306">
        <f t="shared" ca="1" si="103"/>
        <v>1.2101011287152779</v>
      </c>
      <c r="N230" s="304">
        <f t="shared" ca="1" si="104"/>
        <v>69.333687459402611</v>
      </c>
      <c r="P230" s="310">
        <f t="shared" ca="1" si="105"/>
        <v>23</v>
      </c>
      <c r="Q230" s="304">
        <f t="shared" ca="1" si="106"/>
        <v>0</v>
      </c>
      <c r="R230" s="306">
        <f t="shared" ca="1" si="107"/>
        <v>0</v>
      </c>
      <c r="S230" s="307">
        <f t="shared" ca="1" si="108"/>
        <v>3.1652999999999984</v>
      </c>
      <c r="T230" s="304">
        <f t="shared" ca="1" si="88"/>
        <v>31.051592999999986</v>
      </c>
      <c r="U230" s="311">
        <f t="shared" ca="1" si="89"/>
        <v>0</v>
      </c>
      <c r="V230" s="306">
        <f t="shared" ca="1" si="90"/>
        <v>1.0918434775912516</v>
      </c>
      <c r="W230" s="304">
        <f t="shared" ca="1" si="91"/>
        <v>18.647406212863583</v>
      </c>
      <c r="Y230" s="314" t="str">
        <f t="shared" ca="1" si="109"/>
        <v/>
      </c>
      <c r="Z230" s="315" t="str">
        <f t="shared" ca="1" si="110"/>
        <v/>
      </c>
      <c r="AA230" s="316" t="str">
        <f t="shared" ca="1" si="111"/>
        <v/>
      </c>
      <c r="AC230" s="310" t="e">
        <f t="shared" ca="1" si="112"/>
        <v>#N/A</v>
      </c>
      <c r="AD230" s="323" t="e">
        <f t="shared" ca="1" si="113"/>
        <v>#N/A</v>
      </c>
      <c r="AE230" s="324">
        <f t="shared" ca="1" si="92"/>
        <v>1149.4649828238466</v>
      </c>
      <c r="AG230" s="306">
        <f t="shared" ca="1" si="114"/>
        <v>-15.28656093881207</v>
      </c>
      <c r="AH230" s="304">
        <f t="shared" ca="1" si="115"/>
        <v>-6.0949102347044324</v>
      </c>
    </row>
    <row r="231" spans="1:34" x14ac:dyDescent="0.2">
      <c r="A231" s="347">
        <f t="shared" ca="1" si="93"/>
        <v>0.1</v>
      </c>
      <c r="B231" s="304">
        <f t="shared" ca="1" si="94"/>
        <v>9.2999999999999474</v>
      </c>
      <c r="D231" s="306">
        <f t="shared" ca="1" si="95"/>
        <v>-2.0791494544760898</v>
      </c>
      <c r="E231" s="307">
        <f t="shared" ca="1" si="96"/>
        <v>-15.322108574491736</v>
      </c>
      <c r="F231" s="304">
        <f t="shared" ca="1" si="97"/>
        <v>15.462531281215291</v>
      </c>
      <c r="G231" s="306">
        <f t="shared" ca="1" si="98"/>
        <v>32.079970068527913</v>
      </c>
      <c r="H231" s="307">
        <f t="shared" ca="1" si="99"/>
        <v>84.067372883193585</v>
      </c>
      <c r="I231" s="304">
        <f t="shared" ca="1" si="100"/>
        <v>89.980262630643381</v>
      </c>
      <c r="J231" s="306">
        <f t="shared" ca="1" si="101"/>
        <v>311.86189844428424</v>
      </c>
      <c r="K231" s="307">
        <f t="shared" ca="1" si="102"/>
        <v>1157.9483306550385</v>
      </c>
      <c r="L231" s="304">
        <f t="shared" ca="1" si="87"/>
        <v>1199.2089810237678</v>
      </c>
      <c r="M231" s="306">
        <f t="shared" ca="1" si="103"/>
        <v>1.2062533952780234</v>
      </c>
      <c r="N231" s="304">
        <f t="shared" ca="1" si="104"/>
        <v>69.113228572756569</v>
      </c>
      <c r="P231" s="310">
        <f t="shared" ca="1" si="105"/>
        <v>23</v>
      </c>
      <c r="Q231" s="304">
        <f t="shared" ca="1" si="106"/>
        <v>0</v>
      </c>
      <c r="R231" s="306">
        <f t="shared" ca="1" si="107"/>
        <v>0</v>
      </c>
      <c r="S231" s="307">
        <f t="shared" ca="1" si="108"/>
        <v>3.1652999999999984</v>
      </c>
      <c r="T231" s="304">
        <f t="shared" ca="1" si="88"/>
        <v>31.051592999999986</v>
      </c>
      <c r="U231" s="311">
        <f t="shared" ca="1" si="89"/>
        <v>0</v>
      </c>
      <c r="V231" s="306">
        <f t="shared" ca="1" si="90"/>
        <v>1.0909145317036979</v>
      </c>
      <c r="W231" s="304">
        <f t="shared" ca="1" si="91"/>
        <v>18.023054711412478</v>
      </c>
      <c r="Y231" s="314" t="str">
        <f t="shared" ca="1" si="109"/>
        <v/>
      </c>
      <c r="Z231" s="315" t="str">
        <f t="shared" ca="1" si="110"/>
        <v/>
      </c>
      <c r="AA231" s="316" t="str">
        <f t="shared" ca="1" si="111"/>
        <v/>
      </c>
      <c r="AC231" s="310" t="e">
        <f t="shared" ca="1" si="112"/>
        <v>#N/A</v>
      </c>
      <c r="AD231" s="323" t="e">
        <f t="shared" ca="1" si="113"/>
        <v>#N/A</v>
      </c>
      <c r="AE231" s="324">
        <f t="shared" ca="1" si="92"/>
        <v>1157.9483306550385</v>
      </c>
      <c r="AG231" s="306">
        <f t="shared" ca="1" si="114"/>
        <v>-15.069940259397171</v>
      </c>
      <c r="AH231" s="304">
        <f t="shared" ca="1" si="115"/>
        <v>-5.8911971101834242</v>
      </c>
    </row>
    <row r="232" spans="1:34" x14ac:dyDescent="0.2">
      <c r="A232" s="347">
        <f t="shared" ca="1" si="93"/>
        <v>0.1</v>
      </c>
      <c r="B232" s="304">
        <f t="shared" ca="1" si="94"/>
        <v>9.3999999999999471</v>
      </c>
      <c r="D232" s="306">
        <f t="shared" ca="1" si="95"/>
        <v>-2.030019554188303</v>
      </c>
      <c r="E232" s="307">
        <f t="shared" ca="1" si="96"/>
        <v>-15.129780861938743</v>
      </c>
      <c r="F232" s="304">
        <f t="shared" ca="1" si="97"/>
        <v>15.265361060933827</v>
      </c>
      <c r="G232" s="306">
        <f t="shared" ca="1" si="98"/>
        <v>31.876968113109083</v>
      </c>
      <c r="H232" s="307">
        <f t="shared" ca="1" si="99"/>
        <v>82.554394796999716</v>
      </c>
      <c r="I232" s="304">
        <f t="shared" ca="1" si="100"/>
        <v>88.49502356846439</v>
      </c>
      <c r="J232" s="306">
        <f t="shared" ca="1" si="101"/>
        <v>315.05974535336611</v>
      </c>
      <c r="K232" s="307">
        <f t="shared" ca="1" si="102"/>
        <v>1166.2794190390482</v>
      </c>
      <c r="L232" s="304">
        <f t="shared" ca="1" si="87"/>
        <v>1208.085396988221</v>
      </c>
      <c r="M232" s="306">
        <f t="shared" ca="1" si="103"/>
        <v>1.2023012037151497</v>
      </c>
      <c r="N232" s="304">
        <f t="shared" ca="1" si="104"/>
        <v>68.886784676376692</v>
      </c>
      <c r="P232" s="310">
        <f t="shared" ca="1" si="105"/>
        <v>23</v>
      </c>
      <c r="Q232" s="304">
        <f t="shared" ca="1" si="106"/>
        <v>0</v>
      </c>
      <c r="R232" s="306">
        <f t="shared" ca="1" si="107"/>
        <v>0</v>
      </c>
      <c r="S232" s="307">
        <f t="shared" ca="1" si="108"/>
        <v>3.1652999999999984</v>
      </c>
      <c r="T232" s="304">
        <f t="shared" ca="1" si="88"/>
        <v>31.051592999999986</v>
      </c>
      <c r="U232" s="311">
        <f t="shared" ca="1" si="89"/>
        <v>0</v>
      </c>
      <c r="V232" s="306">
        <f t="shared" ca="1" si="90"/>
        <v>1.0900029832793641</v>
      </c>
      <c r="W232" s="304">
        <f t="shared" ca="1" si="91"/>
        <v>17.418411504814603</v>
      </c>
      <c r="Y232" s="314" t="str">
        <f t="shared" ca="1" si="109"/>
        <v/>
      </c>
      <c r="Z232" s="315" t="str">
        <f t="shared" ca="1" si="110"/>
        <v/>
      </c>
      <c r="AA232" s="316" t="str">
        <f t="shared" ca="1" si="111"/>
        <v/>
      </c>
      <c r="AC232" s="310" t="e">
        <f t="shared" ca="1" si="112"/>
        <v>#N/A</v>
      </c>
      <c r="AD232" s="323" t="e">
        <f t="shared" ca="1" si="113"/>
        <v>#N/A</v>
      </c>
      <c r="AE232" s="324">
        <f t="shared" ca="1" si="92"/>
        <v>1166.2794190390482</v>
      </c>
      <c r="AG232" s="306">
        <f t="shared" ca="1" si="114"/>
        <v>-14.859301993670311</v>
      </c>
      <c r="AH232" s="304">
        <f t="shared" ca="1" si="115"/>
        <v>-5.6939483497338284</v>
      </c>
    </row>
    <row r="233" spans="1:34" x14ac:dyDescent="0.2">
      <c r="A233" s="347">
        <f t="shared" ca="1" si="93"/>
        <v>0.1</v>
      </c>
      <c r="B233" s="304">
        <f t="shared" ca="1" si="94"/>
        <v>9.4999999999999467</v>
      </c>
      <c r="D233" s="306">
        <f t="shared" ca="1" si="95"/>
        <v>-1.9822198798975528</v>
      </c>
      <c r="E233" s="307">
        <f t="shared" ca="1" si="96"/>
        <v>-14.943517151282286</v>
      </c>
      <c r="F233" s="304">
        <f t="shared" ca="1" si="97"/>
        <v>15.074412111353759</v>
      </c>
      <c r="G233" s="306">
        <f t="shared" ca="1" si="98"/>
        <v>31.678746125119329</v>
      </c>
      <c r="H233" s="307">
        <f t="shared" ca="1" si="99"/>
        <v>81.060043081871484</v>
      </c>
      <c r="I233" s="304">
        <f t="shared" ca="1" si="100"/>
        <v>87.030302426767562</v>
      </c>
      <c r="J233" s="306">
        <f t="shared" ca="1" si="101"/>
        <v>318.23753106527755</v>
      </c>
      <c r="K233" s="307">
        <f t="shared" ca="1" si="102"/>
        <v>1174.4601409329919</v>
      </c>
      <c r="L233" s="304">
        <f t="shared" ca="1" si="87"/>
        <v>1216.812125522616</v>
      </c>
      <c r="M233" s="306">
        <f t="shared" ca="1" si="103"/>
        <v>1.1982409061119867</v>
      </c>
      <c r="N233" s="304">
        <f t="shared" ca="1" si="104"/>
        <v>68.654146760148365</v>
      </c>
      <c r="P233" s="310">
        <f t="shared" ca="1" si="105"/>
        <v>23</v>
      </c>
      <c r="Q233" s="304">
        <f t="shared" ca="1" si="106"/>
        <v>0</v>
      </c>
      <c r="R233" s="306">
        <f t="shared" ca="1" si="107"/>
        <v>0</v>
      </c>
      <c r="S233" s="307">
        <f t="shared" ca="1" si="108"/>
        <v>3.1652999999999984</v>
      </c>
      <c r="T233" s="304">
        <f t="shared" ca="1" si="88"/>
        <v>31.051592999999986</v>
      </c>
      <c r="U233" s="311">
        <f t="shared" ca="1" si="89"/>
        <v>0</v>
      </c>
      <c r="V233" s="306">
        <f t="shared" ca="1" si="90"/>
        <v>1.0891085852421152</v>
      </c>
      <c r="W233" s="304">
        <f t="shared" ca="1" si="91"/>
        <v>16.832759878454059</v>
      </c>
      <c r="Y233" s="314" t="str">
        <f t="shared" ca="1" si="109"/>
        <v/>
      </c>
      <c r="Z233" s="315" t="str">
        <f t="shared" ca="1" si="110"/>
        <v/>
      </c>
      <c r="AA233" s="316" t="str">
        <f t="shared" ca="1" si="111"/>
        <v/>
      </c>
      <c r="AC233" s="310" t="e">
        <f t="shared" ca="1" si="112"/>
        <v>#N/A</v>
      </c>
      <c r="AD233" s="323" t="e">
        <f t="shared" ca="1" si="113"/>
        <v>#N/A</v>
      </c>
      <c r="AE233" s="324">
        <f t="shared" ca="1" si="92"/>
        <v>1174.4601409329919</v>
      </c>
      <c r="AG233" s="306">
        <f t="shared" ca="1" si="114"/>
        <v>-14.654385322176406</v>
      </c>
      <c r="AH233" s="304">
        <f t="shared" ca="1" si="115"/>
        <v>-5.5029259485087074</v>
      </c>
    </row>
    <row r="234" spans="1:34" x14ac:dyDescent="0.2">
      <c r="A234" s="347">
        <f t="shared" ca="1" si="93"/>
        <v>0.1</v>
      </c>
      <c r="B234" s="304">
        <f t="shared" ca="1" si="94"/>
        <v>9.5999999999999464</v>
      </c>
      <c r="D234" s="306">
        <f t="shared" ca="1" si="95"/>
        <v>-1.9356995149432012</v>
      </c>
      <c r="E234" s="307">
        <f t="shared" ca="1" si="96"/>
        <v>-14.76309648478906</v>
      </c>
      <c r="F234" s="304">
        <f t="shared" ca="1" si="97"/>
        <v>14.889457694333345</v>
      </c>
      <c r="G234" s="306">
        <f t="shared" ca="1" si="98"/>
        <v>31.485176173625007</v>
      </c>
      <c r="H234" s="307">
        <f t="shared" ca="1" si="99"/>
        <v>79.583733433392581</v>
      </c>
      <c r="I234" s="304">
        <f t="shared" ca="1" si="100"/>
        <v>85.585553371357548</v>
      </c>
      <c r="J234" s="306">
        <f t="shared" ca="1" si="101"/>
        <v>321.39572718021475</v>
      </c>
      <c r="K234" s="307">
        <f t="shared" ca="1" si="102"/>
        <v>1182.492329758755</v>
      </c>
      <c r="L234" s="304">
        <f t="shared" ca="1" si="87"/>
        <v>1225.3910899741304</v>
      </c>
      <c r="M234" s="306">
        <f t="shared" ca="1" si="103"/>
        <v>1.1940686852037441</v>
      </c>
      <c r="N234" s="304">
        <f t="shared" ca="1" si="104"/>
        <v>68.415096110909829</v>
      </c>
      <c r="P234" s="310">
        <f t="shared" ca="1" si="105"/>
        <v>23</v>
      </c>
      <c r="Q234" s="304">
        <f t="shared" ca="1" si="106"/>
        <v>0</v>
      </c>
      <c r="R234" s="306">
        <f t="shared" ca="1" si="107"/>
        <v>0</v>
      </c>
      <c r="S234" s="307">
        <f t="shared" ca="1" si="108"/>
        <v>3.1652999999999984</v>
      </c>
      <c r="T234" s="304">
        <f t="shared" ca="1" si="88"/>
        <v>31.051592999999986</v>
      </c>
      <c r="U234" s="311">
        <f t="shared" ca="1" si="89"/>
        <v>0</v>
      </c>
      <c r="V234" s="306">
        <f t="shared" ca="1" si="90"/>
        <v>1.0882310984558283</v>
      </c>
      <c r="W234" s="304">
        <f t="shared" ca="1" si="91"/>
        <v>16.265417679269536</v>
      </c>
      <c r="Y234" s="314" t="str">
        <f t="shared" ca="1" si="109"/>
        <v/>
      </c>
      <c r="Z234" s="315" t="str">
        <f t="shared" ca="1" si="110"/>
        <v/>
      </c>
      <c r="AA234" s="316" t="str">
        <f t="shared" ca="1" si="111"/>
        <v/>
      </c>
      <c r="AC234" s="310" t="e">
        <f t="shared" ca="1" si="112"/>
        <v>#N/A</v>
      </c>
      <c r="AD234" s="323" t="e">
        <f t="shared" ca="1" si="113"/>
        <v>#N/A</v>
      </c>
      <c r="AE234" s="324">
        <f t="shared" ca="1" si="92"/>
        <v>1182.492329758755</v>
      </c>
      <c r="AG234" s="306">
        <f t="shared" ca="1" si="114"/>
        <v>-14.454939664788586</v>
      </c>
      <c r="AH234" s="304">
        <f t="shared" ca="1" si="115"/>
        <v>-5.3179034778548848</v>
      </c>
    </row>
    <row r="235" spans="1:34" x14ac:dyDescent="0.2">
      <c r="A235" s="347">
        <f t="shared" ca="1" si="93"/>
        <v>0.1</v>
      </c>
      <c r="B235" s="304">
        <f t="shared" ca="1" si="94"/>
        <v>9.699999999999946</v>
      </c>
      <c r="D235" s="306">
        <f t="shared" ca="1" si="95"/>
        <v>-1.8904100040819787</v>
      </c>
      <c r="E235" s="307">
        <f t="shared" ca="1" si="96"/>
        <v>-14.5883085289104</v>
      </c>
      <c r="F235" s="304">
        <f t="shared" ca="1" si="97"/>
        <v>14.710281972763578</v>
      </c>
      <c r="G235" s="306">
        <f t="shared" ca="1" si="98"/>
        <v>31.296135173216808</v>
      </c>
      <c r="H235" s="307">
        <f t="shared" ca="1" si="99"/>
        <v>78.124902580501541</v>
      </c>
      <c r="I235" s="304">
        <f t="shared" ca="1" si="100"/>
        <v>84.160254752425232</v>
      </c>
      <c r="J235" s="306">
        <f t="shared" ca="1" si="101"/>
        <v>324.53479274755682</v>
      </c>
      <c r="K235" s="307">
        <f t="shared" ca="1" si="102"/>
        <v>1190.3777615594497</v>
      </c>
      <c r="L235" s="304">
        <f t="shared" ca="1" si="87"/>
        <v>1233.824155590652</v>
      </c>
      <c r="M235" s="306">
        <f t="shared" ca="1" si="103"/>
        <v>1.1897805451466799</v>
      </c>
      <c r="N235" s="304">
        <f t="shared" ca="1" si="104"/>
        <v>68.169403783679059</v>
      </c>
      <c r="P235" s="310">
        <f t="shared" ca="1" si="105"/>
        <v>23</v>
      </c>
      <c r="Q235" s="304">
        <f t="shared" ca="1" si="106"/>
        <v>0</v>
      </c>
      <c r="R235" s="306">
        <f t="shared" ca="1" si="107"/>
        <v>0</v>
      </c>
      <c r="S235" s="307">
        <f t="shared" ca="1" si="108"/>
        <v>3.1652999999999984</v>
      </c>
      <c r="T235" s="304">
        <f t="shared" ca="1" si="88"/>
        <v>31.051592999999986</v>
      </c>
      <c r="U235" s="311">
        <f t="shared" ca="1" si="89"/>
        <v>0</v>
      </c>
      <c r="V235" s="306">
        <f t="shared" ca="1" si="90"/>
        <v>1.0873702914295749</v>
      </c>
      <c r="W235" s="304">
        <f t="shared" ca="1" si="91"/>
        <v>15.715735373407147</v>
      </c>
      <c r="Y235" s="314" t="str">
        <f t="shared" ca="1" si="109"/>
        <v/>
      </c>
      <c r="Z235" s="315" t="str">
        <f t="shared" ca="1" si="110"/>
        <v/>
      </c>
      <c r="AA235" s="316" t="str">
        <f t="shared" ca="1" si="111"/>
        <v/>
      </c>
      <c r="AC235" s="310" t="e">
        <f t="shared" ca="1" si="112"/>
        <v>#N/A</v>
      </c>
      <c r="AD235" s="323" t="e">
        <f t="shared" ca="1" si="113"/>
        <v>#N/A</v>
      </c>
      <c r="AE235" s="324">
        <f t="shared" ca="1" si="92"/>
        <v>1190.3777615594497</v>
      </c>
      <c r="AG235" s="306">
        <f t="shared" ca="1" si="114"/>
        <v>-14.260723932367059</v>
      </c>
      <c r="AH235" s="304">
        <f t="shared" ca="1" si="115"/>
        <v>-5.1386654280066804</v>
      </c>
    </row>
    <row r="236" spans="1:34" x14ac:dyDescent="0.2">
      <c r="A236" s="347">
        <f t="shared" ca="1" si="93"/>
        <v>0.1</v>
      </c>
      <c r="B236" s="304">
        <f t="shared" ca="1" si="94"/>
        <v>9.7999999999999456</v>
      </c>
      <c r="D236" s="306">
        <f t="shared" ca="1" si="95"/>
        <v>-1.8463052182157118</v>
      </c>
      <c r="E236" s="307">
        <f t="shared" ca="1" si="96"/>
        <v>-14.418952974820245</v>
      </c>
      <c r="F236" s="304">
        <f t="shared" ca="1" si="97"/>
        <v>14.536679395545882</v>
      </c>
      <c r="G236" s="306">
        <f t="shared" ca="1" si="98"/>
        <v>31.111504651395236</v>
      </c>
      <c r="H236" s="307">
        <f t="shared" ca="1" si="99"/>
        <v>76.683007283019521</v>
      </c>
      <c r="I236" s="304">
        <f t="shared" ca="1" si="100"/>
        <v>82.753908231825605</v>
      </c>
      <c r="J236" s="306">
        <f t="shared" ca="1" si="101"/>
        <v>327.65517473878742</v>
      </c>
      <c r="K236" s="307">
        <f t="shared" ca="1" si="102"/>
        <v>1198.1181570526257</v>
      </c>
      <c r="L236" s="304">
        <f t="shared" ca="1" si="87"/>
        <v>1242.1131316399023</v>
      </c>
      <c r="M236" s="306">
        <f t="shared" ca="1" si="103"/>
        <v>1.1853723017258009</v>
      </c>
      <c r="N236" s="304">
        <f t="shared" ca="1" si="104"/>
        <v>67.916830040596381</v>
      </c>
      <c r="P236" s="310">
        <f t="shared" ca="1" si="105"/>
        <v>23</v>
      </c>
      <c r="Q236" s="304">
        <f t="shared" ca="1" si="106"/>
        <v>0</v>
      </c>
      <c r="R236" s="306">
        <f t="shared" ca="1" si="107"/>
        <v>0</v>
      </c>
      <c r="S236" s="307">
        <f t="shared" ca="1" si="108"/>
        <v>3.1652999999999984</v>
      </c>
      <c r="T236" s="304">
        <f t="shared" ca="1" si="88"/>
        <v>31.051592999999986</v>
      </c>
      <c r="U236" s="311">
        <f t="shared" ca="1" si="89"/>
        <v>0</v>
      </c>
      <c r="V236" s="306">
        <f t="shared" ca="1" si="90"/>
        <v>1.0865259400371667</v>
      </c>
      <c r="W236" s="304">
        <f t="shared" ca="1" si="91"/>
        <v>15.183094231707404</v>
      </c>
      <c r="Y236" s="314" t="str">
        <f t="shared" ca="1" si="109"/>
        <v/>
      </c>
      <c r="Z236" s="315" t="str">
        <f t="shared" ca="1" si="110"/>
        <v/>
      </c>
      <c r="AA236" s="316" t="str">
        <f t="shared" ca="1" si="111"/>
        <v/>
      </c>
      <c r="AC236" s="310" t="e">
        <f t="shared" ca="1" si="112"/>
        <v>#N/A</v>
      </c>
      <c r="AD236" s="323" t="e">
        <f t="shared" ca="1" si="113"/>
        <v>#N/A</v>
      </c>
      <c r="AE236" s="324">
        <f t="shared" ca="1" si="92"/>
        <v>1198.1181570526257</v>
      </c>
      <c r="AG236" s="306">
        <f t="shared" ca="1" si="114"/>
        <v>-14.071505815122695</v>
      </c>
      <c r="AH236" s="304">
        <f t="shared" ca="1" si="115"/>
        <v>-4.9650065944482842</v>
      </c>
    </row>
    <row r="237" spans="1:34" x14ac:dyDescent="0.2">
      <c r="A237" s="347">
        <f t="shared" ca="1" si="93"/>
        <v>0.1</v>
      </c>
      <c r="B237" s="304">
        <f t="shared" ca="1" si="94"/>
        <v>9.8999999999999453</v>
      </c>
      <c r="D237" s="306">
        <f t="shared" ca="1" si="95"/>
        <v>-1.8033412283167689</v>
      </c>
      <c r="E237" s="307">
        <f t="shared" ca="1" si="96"/>
        <v>-14.254838978193959</v>
      </c>
      <c r="F237" s="304">
        <f t="shared" ca="1" si="97"/>
        <v>14.368454122833981</v>
      </c>
      <c r="G237" s="306">
        <f t="shared" ca="1" si="98"/>
        <v>30.931170528563559</v>
      </c>
      <c r="H237" s="307">
        <f t="shared" ca="1" si="99"/>
        <v>75.25752338520013</v>
      </c>
      <c r="I237" s="304">
        <f t="shared" ca="1" si="100"/>
        <v>81.366037978637152</v>
      </c>
      <c r="J237" s="306">
        <f t="shared" ca="1" si="101"/>
        <v>330.75730849778535</v>
      </c>
      <c r="K237" s="307">
        <f t="shared" ca="1" si="102"/>
        <v>1205.7151835860368</v>
      </c>
      <c r="L237" s="304">
        <f t="shared" ca="1" si="87"/>
        <v>1250.25977342895</v>
      </c>
      <c r="M237" s="306">
        <f t="shared" ca="1" si="103"/>
        <v>1.180839571963791</v>
      </c>
      <c r="N237" s="304">
        <f t="shared" ca="1" si="104"/>
        <v>67.65712375555988</v>
      </c>
      <c r="P237" s="310">
        <f t="shared" ca="1" si="105"/>
        <v>23</v>
      </c>
      <c r="Q237" s="304">
        <f t="shared" ca="1" si="106"/>
        <v>0</v>
      </c>
      <c r="R237" s="306">
        <f t="shared" ca="1" si="107"/>
        <v>0</v>
      </c>
      <c r="S237" s="307">
        <f t="shared" ca="1" si="108"/>
        <v>3.1652999999999984</v>
      </c>
      <c r="T237" s="304">
        <f t="shared" ca="1" si="88"/>
        <v>31.051592999999986</v>
      </c>
      <c r="U237" s="311">
        <f t="shared" ca="1" si="89"/>
        <v>0</v>
      </c>
      <c r="V237" s="306">
        <f t="shared" ca="1" si="90"/>
        <v>1.0856978272502553</v>
      </c>
      <c r="W237" s="304">
        <f t="shared" ca="1" si="91"/>
        <v>14.666904633509105</v>
      </c>
      <c r="Y237" s="314" t="str">
        <f t="shared" ca="1" si="109"/>
        <v/>
      </c>
      <c r="Z237" s="315" t="str">
        <f t="shared" ca="1" si="110"/>
        <v/>
      </c>
      <c r="AA237" s="316" t="str">
        <f t="shared" ca="1" si="111"/>
        <v/>
      </c>
      <c r="AC237" s="310" t="e">
        <f t="shared" ca="1" si="112"/>
        <v>#N/A</v>
      </c>
      <c r="AD237" s="323" t="e">
        <f t="shared" ca="1" si="113"/>
        <v>#N/A</v>
      </c>
      <c r="AE237" s="324">
        <f t="shared" ca="1" si="92"/>
        <v>1205.7151835860368</v>
      </c>
      <c r="AG237" s="306">
        <f t="shared" ca="1" si="114"/>
        <v>-13.887061103828131</v>
      </c>
      <c r="AH237" s="304">
        <f t="shared" ca="1" si="115"/>
        <v>-4.7967315046622474</v>
      </c>
    </row>
    <row r="238" spans="1:34" x14ac:dyDescent="0.2">
      <c r="A238" s="347">
        <f t="shared" ca="1" si="93"/>
        <v>0.1</v>
      </c>
      <c r="B238" s="304">
        <f t="shared" ca="1" si="94"/>
        <v>9.9999999999999449</v>
      </c>
      <c r="D238" s="306">
        <f t="shared" ca="1" si="95"/>
        <v>-1.7614761878914644</v>
      </c>
      <c r="E238" s="307">
        <f t="shared" ca="1" si="96"/>
        <v>-14.095784635285556</v>
      </c>
      <c r="F238" s="304">
        <f t="shared" ca="1" si="97"/>
        <v>14.205419488521308</v>
      </c>
      <c r="G238" s="306">
        <f t="shared" ca="1" si="98"/>
        <v>30.755022909774411</v>
      </c>
      <c r="H238" s="307">
        <f t="shared" ca="1" si="99"/>
        <v>73.847944921671569</v>
      </c>
      <c r="I238" s="304">
        <f t="shared" ca="1" si="100"/>
        <v>79.99618993011471</v>
      </c>
      <c r="J238" s="306">
        <f t="shared" ca="1" si="101"/>
        <v>333.84161816970226</v>
      </c>
      <c r="K238" s="307">
        <f t="shared" ca="1" si="102"/>
        <v>1213.1704570013803</v>
      </c>
      <c r="L238" s="304">
        <f t="shared" ca="1" si="87"/>
        <v>1258.2657842296687</v>
      </c>
      <c r="M238" s="306">
        <f t="shared" ca="1" si="103"/>
        <v>1.1761777630939918</v>
      </c>
      <c r="N238" s="304">
        <f t="shared" ca="1" si="104"/>
        <v>67.39002178242373</v>
      </c>
      <c r="P238" s="310">
        <f t="shared" ca="1" si="105"/>
        <v>23</v>
      </c>
      <c r="Q238" s="304">
        <f t="shared" ca="1" si="106"/>
        <v>0</v>
      </c>
      <c r="R238" s="306">
        <f t="shared" ca="1" si="107"/>
        <v>0</v>
      </c>
      <c r="S238" s="307">
        <f t="shared" ca="1" si="108"/>
        <v>3.1652999999999984</v>
      </c>
      <c r="T238" s="304">
        <f t="shared" ca="1" si="88"/>
        <v>31.051592999999986</v>
      </c>
      <c r="U238" s="311">
        <f t="shared" ca="1" si="89"/>
        <v>0</v>
      </c>
      <c r="V238" s="306">
        <f t="shared" ca="1" si="90"/>
        <v>1.0848857428842098</v>
      </c>
      <c r="W238" s="304">
        <f t="shared" ca="1" si="91"/>
        <v>14.166604480045004</v>
      </c>
      <c r="Y238" s="314" t="str">
        <f t="shared" ca="1" si="109"/>
        <v/>
      </c>
      <c r="Z238" s="315" t="str">
        <f t="shared" ca="1" si="110"/>
        <v/>
      </c>
      <c r="AA238" s="316" t="str">
        <f t="shared" ca="1" si="111"/>
        <v/>
      </c>
      <c r="AC238" s="310">
        <f t="shared" ca="1" si="112"/>
        <v>9.9999999999999449</v>
      </c>
      <c r="AD238" s="323">
        <f t="shared" ca="1" si="113"/>
        <v>333.84161816970226</v>
      </c>
      <c r="AE238" s="324">
        <f t="shared" ca="1" si="92"/>
        <v>1213.1704570013803</v>
      </c>
      <c r="AG238" s="306">
        <f t="shared" ca="1" si="114"/>
        <v>-13.707173040246184</v>
      </c>
      <c r="AH238" s="304">
        <f t="shared" ca="1" si="115"/>
        <v>-4.6336538822573257</v>
      </c>
    </row>
    <row r="239" spans="1:34" x14ac:dyDescent="0.2">
      <c r="A239" s="347">
        <f t="shared" ca="1" si="93"/>
        <v>0.1</v>
      </c>
      <c r="B239" s="304">
        <f t="shared" ca="1" si="94"/>
        <v>10.099999999999945</v>
      </c>
      <c r="D239" s="306">
        <f t="shared" ca="1" si="95"/>
        <v>-1.720670223378661</v>
      </c>
      <c r="E239" s="307">
        <f t="shared" ca="1" si="96"/>
        <v>-13.941616492603671</v>
      </c>
      <c r="F239" s="304">
        <f t="shared" ca="1" si="97"/>
        <v>14.047397497204265</v>
      </c>
      <c r="G239" s="306">
        <f t="shared" ca="1" si="98"/>
        <v>30.582955887436544</v>
      </c>
      <c r="H239" s="307">
        <f t="shared" ca="1" si="99"/>
        <v>72.453783272411201</v>
      </c>
      <c r="I239" s="304">
        <f t="shared" ca="1" si="100"/>
        <v>78.643931115493089</v>
      </c>
      <c r="J239" s="306">
        <f t="shared" ca="1" si="101"/>
        <v>336.90851710956281</v>
      </c>
      <c r="K239" s="307">
        <f t="shared" ca="1" si="102"/>
        <v>1220.4855434110846</v>
      </c>
      <c r="L239" s="304">
        <f t="shared" ca="1" si="87"/>
        <v>1266.1328171153352</v>
      </c>
      <c r="M239" s="306">
        <f t="shared" ca="1" si="103"/>
        <v>1.1713820608583461</v>
      </c>
      <c r="N239" s="304">
        <f t="shared" ca="1" si="104"/>
        <v>67.11524828451978</v>
      </c>
      <c r="P239" s="310">
        <f t="shared" ca="1" si="105"/>
        <v>23</v>
      </c>
      <c r="Q239" s="304">
        <f t="shared" ca="1" si="106"/>
        <v>0</v>
      </c>
      <c r="R239" s="306">
        <f t="shared" ca="1" si="107"/>
        <v>0</v>
      </c>
      <c r="S239" s="307">
        <f t="shared" ca="1" si="108"/>
        <v>3.1652999999999984</v>
      </c>
      <c r="T239" s="304">
        <f t="shared" ca="1" si="88"/>
        <v>31.051592999999986</v>
      </c>
      <c r="U239" s="311">
        <f t="shared" ca="1" si="89"/>
        <v>0</v>
      </c>
      <c r="V239" s="306">
        <f t="shared" ca="1" si="90"/>
        <v>1.0840894833560677</v>
      </c>
      <c r="W239" s="304">
        <f t="shared" ca="1" si="91"/>
        <v>13.681657709423439</v>
      </c>
      <c r="Y239" s="314" t="str">
        <f t="shared" ca="1" si="109"/>
        <v/>
      </c>
      <c r="Z239" s="315" t="str">
        <f t="shared" ca="1" si="110"/>
        <v/>
      </c>
      <c r="AA239" s="316" t="str">
        <f t="shared" ca="1" si="111"/>
        <v/>
      </c>
      <c r="AC239" s="310" t="e">
        <f t="shared" ca="1" si="112"/>
        <v>#N/A</v>
      </c>
      <c r="AD239" s="323" t="e">
        <f t="shared" ca="1" si="113"/>
        <v>#N/A</v>
      </c>
      <c r="AE239" s="324">
        <f t="shared" ca="1" si="92"/>
        <v>1220.4855434110846</v>
      </c>
      <c r="AG239" s="306">
        <f t="shared" ca="1" si="114"/>
        <v>-13.531631693343186</v>
      </c>
      <c r="AH239" s="304">
        <f t="shared" ca="1" si="115"/>
        <v>-4.4755961457192086</v>
      </c>
    </row>
    <row r="240" spans="1:34" x14ac:dyDescent="0.2">
      <c r="A240" s="347">
        <f t="shared" ca="1" si="93"/>
        <v>0.1</v>
      </c>
      <c r="B240" s="304">
        <f t="shared" ca="1" si="94"/>
        <v>10.199999999999944</v>
      </c>
      <c r="D240" s="306">
        <f t="shared" ca="1" si="95"/>
        <v>-1.6808853319329202</v>
      </c>
      <c r="E240" s="307">
        <f t="shared" ca="1" si="96"/>
        <v>-13.792169087706549</v>
      </c>
      <c r="F240" s="304">
        <f t="shared" ca="1" si="97"/>
        <v>13.894218353077489</v>
      </c>
      <c r="G240" s="306">
        <f t="shared" ca="1" si="98"/>
        <v>30.414867354243253</v>
      </c>
      <c r="H240" s="307">
        <f t="shared" ca="1" si="99"/>
        <v>71.074566363640542</v>
      </c>
      <c r="I240" s="304">
        <f t="shared" ca="1" si="100"/>
        <v>77.308849040428456</v>
      </c>
      <c r="J240" s="306">
        <f t="shared" ca="1" si="101"/>
        <v>339.95840827164682</v>
      </c>
      <c r="K240" s="307">
        <f t="shared" ca="1" si="102"/>
        <v>1227.6619608928872</v>
      </c>
      <c r="L240" s="304">
        <f t="shared" ca="1" si="87"/>
        <v>1273.8624767132285</v>
      </c>
      <c r="M240" s="306">
        <f t="shared" ca="1" si="103"/>
        <v>1.1664474170893386</v>
      </c>
      <c r="N240" s="304">
        <f t="shared" ca="1" si="104"/>
        <v>66.832514023155113</v>
      </c>
      <c r="P240" s="310">
        <f t="shared" ca="1" si="105"/>
        <v>23</v>
      </c>
      <c r="Q240" s="304">
        <f t="shared" ca="1" si="106"/>
        <v>0</v>
      </c>
      <c r="R240" s="306">
        <f t="shared" ca="1" si="107"/>
        <v>0</v>
      </c>
      <c r="S240" s="307">
        <f t="shared" ca="1" si="108"/>
        <v>3.1652999999999984</v>
      </c>
      <c r="T240" s="304">
        <f t="shared" ca="1" si="88"/>
        <v>31.051592999999986</v>
      </c>
      <c r="U240" s="311">
        <f t="shared" ca="1" si="89"/>
        <v>0</v>
      </c>
      <c r="V240" s="306">
        <f t="shared" ca="1" si="90"/>
        <v>1.0833088514538858</v>
      </c>
      <c r="W240" s="304">
        <f t="shared" ca="1" si="91"/>
        <v>13.211552905844131</v>
      </c>
      <c r="Y240" s="314" t="str">
        <f t="shared" ca="1" si="109"/>
        <v/>
      </c>
      <c r="Z240" s="315" t="str">
        <f t="shared" ca="1" si="110"/>
        <v/>
      </c>
      <c r="AA240" s="316" t="str">
        <f t="shared" ca="1" si="111"/>
        <v/>
      </c>
      <c r="AC240" s="310" t="e">
        <f t="shared" ca="1" si="112"/>
        <v>#N/A</v>
      </c>
      <c r="AD240" s="323" t="e">
        <f t="shared" ca="1" si="113"/>
        <v>#N/A</v>
      </c>
      <c r="AE240" s="324">
        <f t="shared" ca="1" si="92"/>
        <v>1227.6619608928872</v>
      </c>
      <c r="AG240" s="306">
        <f t="shared" ca="1" si="114"/>
        <v>-13.360233358025663</v>
      </c>
      <c r="AH240" s="304">
        <f t="shared" ca="1" si="115"/>
        <v>-4.3223889392548713</v>
      </c>
    </row>
    <row r="241" spans="1:34" x14ac:dyDescent="0.2">
      <c r="A241" s="347">
        <f t="shared" ca="1" si="93"/>
        <v>0.1</v>
      </c>
      <c r="B241" s="304">
        <f t="shared" ca="1" si="94"/>
        <v>10.299999999999944</v>
      </c>
      <c r="D241" s="306">
        <f t="shared" ca="1" si="95"/>
        <v>-1.6420852860890309</v>
      </c>
      <c r="E241" s="307">
        <f t="shared" ca="1" si="96"/>
        <v>-13.647284518836145</v>
      </c>
      <c r="F241" s="304">
        <f t="shared" ca="1" si="97"/>
        <v>13.745720018422272</v>
      </c>
      <c r="G241" s="306">
        <f t="shared" ca="1" si="98"/>
        <v>30.25065882563435</v>
      </c>
      <c r="H241" s="307">
        <f t="shared" ca="1" si="99"/>
        <v>69.709837911756921</v>
      </c>
      <c r="I241" s="304">
        <f t="shared" ca="1" si="100"/>
        <v>75.990551130179014</v>
      </c>
      <c r="J241" s="306">
        <f t="shared" ca="1" si="101"/>
        <v>342.99168458064071</v>
      </c>
      <c r="K241" s="307">
        <f t="shared" ca="1" si="102"/>
        <v>1234.701181106657</v>
      </c>
      <c r="L241" s="304">
        <f t="shared" ca="1" si="87"/>
        <v>1281.4563208777893</v>
      </c>
      <c r="M241" s="306">
        <f t="shared" ca="1" si="103"/>
        <v>1.1613685365331401</v>
      </c>
      <c r="N241" s="304">
        <f t="shared" ca="1" si="104"/>
        <v>66.541515602633893</v>
      </c>
      <c r="P241" s="310">
        <f t="shared" ca="1" si="105"/>
        <v>23</v>
      </c>
      <c r="Q241" s="304">
        <f t="shared" ca="1" si="106"/>
        <v>0</v>
      </c>
      <c r="R241" s="306">
        <f t="shared" ca="1" si="107"/>
        <v>0</v>
      </c>
      <c r="S241" s="307">
        <f t="shared" ca="1" si="108"/>
        <v>3.1652999999999984</v>
      </c>
      <c r="T241" s="304">
        <f t="shared" ca="1" si="88"/>
        <v>31.051592999999986</v>
      </c>
      <c r="U241" s="311">
        <f t="shared" ca="1" si="89"/>
        <v>0</v>
      </c>
      <c r="V241" s="306">
        <f t="shared" ca="1" si="90"/>
        <v>1.0825436561168664</v>
      </c>
      <c r="W241" s="304">
        <f t="shared" ca="1" si="91"/>
        <v>12.755801996291252</v>
      </c>
      <c r="Y241" s="314" t="str">
        <f t="shared" ca="1" si="109"/>
        <v/>
      </c>
      <c r="Z241" s="315" t="str">
        <f t="shared" ca="1" si="110"/>
        <v/>
      </c>
      <c r="AA241" s="316" t="str">
        <f t="shared" ca="1" si="111"/>
        <v/>
      </c>
      <c r="AC241" s="310" t="e">
        <f t="shared" ca="1" si="112"/>
        <v>#N/A</v>
      </c>
      <c r="AD241" s="323" t="e">
        <f t="shared" ca="1" si="113"/>
        <v>#N/A</v>
      </c>
      <c r="AE241" s="324">
        <f t="shared" ca="1" si="92"/>
        <v>1234.701181106657</v>
      </c>
      <c r="AG241" s="306">
        <f t="shared" ca="1" si="114"/>
        <v>-13.192779973284722</v>
      </c>
      <c r="AH241" s="304">
        <f t="shared" ca="1" si="115"/>
        <v>-4.1738706934079355</v>
      </c>
    </row>
    <row r="242" spans="1:34" x14ac:dyDescent="0.2">
      <c r="A242" s="347">
        <f t="shared" ca="1" si="93"/>
        <v>0.1</v>
      </c>
      <c r="B242" s="304">
        <f t="shared" ca="1" si="94"/>
        <v>10.399999999999944</v>
      </c>
      <c r="D242" s="306">
        <f t="shared" ca="1" si="95"/>
        <v>-1.6042355448482006</v>
      </c>
      <c r="E242" s="307">
        <f t="shared" ca="1" si="96"/>
        <v>-13.506812041292859</v>
      </c>
      <c r="F242" s="304">
        <f t="shared" ca="1" si="97"/>
        <v>13.601747799535476</v>
      </c>
      <c r="G242" s="306">
        <f t="shared" ca="1" si="98"/>
        <v>30.090235271149531</v>
      </c>
      <c r="H242" s="307">
        <f t="shared" ca="1" si="99"/>
        <v>68.359156707627633</v>
      </c>
      <c r="I242" s="304">
        <f t="shared" ca="1" si="100"/>
        <v>74.688664229929316</v>
      </c>
      <c r="J242" s="306">
        <f t="shared" ca="1" si="101"/>
        <v>346.00872928547989</v>
      </c>
      <c r="K242" s="307">
        <f t="shared" ca="1" si="102"/>
        <v>1241.6046308376262</v>
      </c>
      <c r="L242" s="304">
        <f t="shared" ca="1" si="87"/>
        <v>1288.9158622886098</v>
      </c>
      <c r="M242" s="306">
        <f t="shared" ca="1" si="103"/>
        <v>1.1561398628694217</v>
      </c>
      <c r="N242" s="304">
        <f t="shared" ca="1" si="104"/>
        <v>66.24193466925162</v>
      </c>
      <c r="P242" s="310">
        <f t="shared" ca="1" si="105"/>
        <v>23</v>
      </c>
      <c r="Q242" s="304">
        <f t="shared" ca="1" si="106"/>
        <v>0</v>
      </c>
      <c r="R242" s="306">
        <f t="shared" ca="1" si="107"/>
        <v>0</v>
      </c>
      <c r="S242" s="307">
        <f t="shared" ca="1" si="108"/>
        <v>3.1652999999999984</v>
      </c>
      <c r="T242" s="304">
        <f t="shared" ca="1" si="88"/>
        <v>31.051592999999986</v>
      </c>
      <c r="U242" s="311">
        <f t="shared" ca="1" si="89"/>
        <v>0</v>
      </c>
      <c r="V242" s="306">
        <f t="shared" ca="1" si="90"/>
        <v>1.0817937122256744</v>
      </c>
      <c r="W242" s="304">
        <f t="shared" ca="1" si="91"/>
        <v>12.313939028488781</v>
      </c>
      <c r="Y242" s="314" t="str">
        <f t="shared" ca="1" si="109"/>
        <v/>
      </c>
      <c r="Z242" s="315" t="str">
        <f t="shared" ca="1" si="110"/>
        <v/>
      </c>
      <c r="AA242" s="316" t="str">
        <f t="shared" ca="1" si="111"/>
        <v/>
      </c>
      <c r="AC242" s="310" t="e">
        <f t="shared" ca="1" si="112"/>
        <v>#N/A</v>
      </c>
      <c r="AD242" s="323" t="e">
        <f t="shared" ca="1" si="113"/>
        <v>#N/A</v>
      </c>
      <c r="AE242" s="324">
        <f t="shared" ca="1" si="92"/>
        <v>1241.6046308376262</v>
      </c>
      <c r="AG242" s="306">
        <f t="shared" ca="1" si="114"/>
        <v>-13.029078556755533</v>
      </c>
      <c r="AH242" s="304">
        <f t="shared" ca="1" si="115"/>
        <v>-4.029887213310352</v>
      </c>
    </row>
    <row r="243" spans="1:34" x14ac:dyDescent="0.2">
      <c r="A243" s="347">
        <f t="shared" ca="1" si="93"/>
        <v>0.1</v>
      </c>
      <c r="B243" s="304">
        <f t="shared" ca="1" si="94"/>
        <v>10.499999999999943</v>
      </c>
      <c r="D243" s="306">
        <f t="shared" ca="1" si="95"/>
        <v>-1.5673031707660301</v>
      </c>
      <c r="E243" s="307">
        <f t="shared" ca="1" si="96"/>
        <v>-13.370607688617243</v>
      </c>
      <c r="F243" s="304">
        <f t="shared" ca="1" si="97"/>
        <v>13.462153958115461</v>
      </c>
      <c r="G243" s="306">
        <f t="shared" ca="1" si="98"/>
        <v>29.933504954072927</v>
      </c>
      <c r="H243" s="307">
        <f t="shared" ca="1" si="99"/>
        <v>67.022095938765915</v>
      </c>
      <c r="I243" s="304">
        <f t="shared" ca="1" si="100"/>
        <v>73.402834160954924</v>
      </c>
      <c r="J243" s="306">
        <f t="shared" ca="1" si="101"/>
        <v>349.00991629674098</v>
      </c>
      <c r="K243" s="307">
        <f t="shared" ca="1" si="102"/>
        <v>1248.3736934699459</v>
      </c>
      <c r="L243" s="304">
        <f t="shared" ca="1" si="87"/>
        <v>1296.2425699772602</v>
      </c>
      <c r="M243" s="306">
        <f t="shared" ca="1" si="103"/>
        <v>1.1507555638817266</v>
      </c>
      <c r="N243" s="304">
        <f t="shared" ca="1" si="104"/>
        <v>65.933437061620126</v>
      </c>
      <c r="P243" s="310">
        <f t="shared" ca="1" si="105"/>
        <v>23</v>
      </c>
      <c r="Q243" s="304">
        <f t="shared" ca="1" si="106"/>
        <v>0</v>
      </c>
      <c r="R243" s="306">
        <f t="shared" ca="1" si="107"/>
        <v>0</v>
      </c>
      <c r="S243" s="307">
        <f t="shared" ca="1" si="108"/>
        <v>3.1652999999999984</v>
      </c>
      <c r="T243" s="304">
        <f t="shared" ca="1" si="88"/>
        <v>31.051592999999986</v>
      </c>
      <c r="U243" s="311">
        <f t="shared" ca="1" si="89"/>
        <v>0</v>
      </c>
      <c r="V243" s="306">
        <f t="shared" ca="1" si="90"/>
        <v>1.0810588404023924</v>
      </c>
      <c r="W243" s="304">
        <f t="shared" ca="1" si="91"/>
        <v>11.885519024396817</v>
      </c>
      <c r="Y243" s="314" t="str">
        <f t="shared" ca="1" si="109"/>
        <v/>
      </c>
      <c r="Z243" s="315" t="str">
        <f t="shared" ca="1" si="110"/>
        <v/>
      </c>
      <c r="AA243" s="316" t="str">
        <f t="shared" ca="1" si="111"/>
        <v/>
      </c>
      <c r="AC243" s="310" t="e">
        <f t="shared" ca="1" si="112"/>
        <v>#N/A</v>
      </c>
      <c r="AD243" s="323" t="e">
        <f t="shared" ca="1" si="113"/>
        <v>#N/A</v>
      </c>
      <c r="AE243" s="324">
        <f t="shared" ca="1" si="92"/>
        <v>1248.3736934699459</v>
      </c>
      <c r="AG243" s="306">
        <f t="shared" ca="1" si="114"/>
        <v>-12.868940652801324</v>
      </c>
      <c r="AH243" s="304">
        <f t="shared" ca="1" si="115"/>
        <v>-3.8902912926069524</v>
      </c>
    </row>
    <row r="244" spans="1:34" x14ac:dyDescent="0.2">
      <c r="A244" s="347">
        <f t="shared" ca="1" si="93"/>
        <v>0.1</v>
      </c>
      <c r="B244" s="304">
        <f t="shared" ca="1" si="94"/>
        <v>10.599999999999943</v>
      </c>
      <c r="D244" s="306">
        <f t="shared" ca="1" si="95"/>
        <v>-1.5312567526588525</v>
      </c>
      <c r="E244" s="307">
        <f t="shared" ca="1" si="96"/>
        <v>-13.23853391679482</v>
      </c>
      <c r="F244" s="304">
        <f t="shared" ca="1" si="97"/>
        <v>13.32679734627529</v>
      </c>
      <c r="G244" s="306">
        <f t="shared" ca="1" si="98"/>
        <v>29.78037927880704</v>
      </c>
      <c r="H244" s="307">
        <f t="shared" ca="1" si="99"/>
        <v>65.698242547086437</v>
      </c>
      <c r="I244" s="304">
        <f t="shared" ca="1" si="100"/>
        <v>72.13272533160935</v>
      </c>
      <c r="J244" s="306">
        <f t="shared" ca="1" si="101"/>
        <v>351.99561050838497</v>
      </c>
      <c r="K244" s="307">
        <f t="shared" ca="1" si="102"/>
        <v>1255.0097103942385</v>
      </c>
      <c r="L244" s="304">
        <f t="shared" ca="1" si="87"/>
        <v>1303.4378707867133</v>
      </c>
      <c r="M244" s="306">
        <f t="shared" ca="1" si="103"/>
        <v>1.1452095157309059</v>
      </c>
      <c r="N244" s="304">
        <f t="shared" ca="1" si="104"/>
        <v>65.615671909601772</v>
      </c>
      <c r="P244" s="310">
        <f t="shared" ca="1" si="105"/>
        <v>23</v>
      </c>
      <c r="Q244" s="304">
        <f t="shared" ca="1" si="106"/>
        <v>0</v>
      </c>
      <c r="R244" s="306">
        <f t="shared" ca="1" si="107"/>
        <v>0</v>
      </c>
      <c r="S244" s="307">
        <f t="shared" ca="1" si="108"/>
        <v>3.1652999999999984</v>
      </c>
      <c r="T244" s="304">
        <f t="shared" ca="1" si="88"/>
        <v>31.051592999999986</v>
      </c>
      <c r="U244" s="311">
        <f t="shared" ca="1" si="89"/>
        <v>0</v>
      </c>
      <c r="V244" s="306">
        <f t="shared" ca="1" si="90"/>
        <v>1.0803388668196072</v>
      </c>
      <c r="W244" s="304">
        <f t="shared" ca="1" si="91"/>
        <v>11.470116903978269</v>
      </c>
      <c r="Y244" s="314" t="str">
        <f t="shared" ca="1" si="109"/>
        <v/>
      </c>
      <c r="Z244" s="315" t="str">
        <f t="shared" ca="1" si="110"/>
        <v/>
      </c>
      <c r="AA244" s="316" t="str">
        <f t="shared" ca="1" si="111"/>
        <v/>
      </c>
      <c r="AC244" s="310" t="e">
        <f t="shared" ca="1" si="112"/>
        <v>#N/A</v>
      </c>
      <c r="AD244" s="323" t="e">
        <f t="shared" ca="1" si="113"/>
        <v>#N/A</v>
      </c>
      <c r="AE244" s="324">
        <f t="shared" ca="1" si="92"/>
        <v>1255.0097103942385</v>
      </c>
      <c r="AG244" s="306">
        <f t="shared" ca="1" si="114"/>
        <v>-12.712181791313563</v>
      </c>
      <c r="AH244" s="304">
        <f t="shared" ca="1" si="115"/>
        <v>-3.7549423512453237</v>
      </c>
    </row>
    <row r="245" spans="1:34" x14ac:dyDescent="0.2">
      <c r="A245" s="347">
        <f t="shared" ca="1" si="93"/>
        <v>0.1</v>
      </c>
      <c r="B245" s="304">
        <f t="shared" ca="1" si="94"/>
        <v>10.699999999999942</v>
      </c>
      <c r="D245" s="306">
        <f t="shared" ca="1" si="95"/>
        <v>-1.4960663335786974</v>
      </c>
      <c r="E245" s="307">
        <f t="shared" ca="1" si="96"/>
        <v>-13.110459269836436</v>
      </c>
      <c r="F245" s="304">
        <f t="shared" ca="1" si="97"/>
        <v>13.195543063493362</v>
      </c>
      <c r="G245" s="306">
        <f t="shared" ca="1" si="98"/>
        <v>29.63077264544917</v>
      </c>
      <c r="H245" s="307">
        <f t="shared" ca="1" si="99"/>
        <v>64.387196620102799</v>
      </c>
      <c r="I245" s="304">
        <f t="shared" ca="1" si="100"/>
        <v>70.878020402393261</v>
      </c>
      <c r="J245" s="306">
        <f t="shared" ca="1" si="101"/>
        <v>354.96616810459778</v>
      </c>
      <c r="K245" s="307">
        <f t="shared" ca="1" si="102"/>
        <v>1261.5139823525978</v>
      </c>
      <c r="L245" s="304">
        <f t="shared" ca="1" si="87"/>
        <v>1310.5031507669</v>
      </c>
      <c r="M245" s="306">
        <f t="shared" ca="1" si="103"/>
        <v>1.1394952862830543</v>
      </c>
      <c r="N245" s="304">
        <f t="shared" ca="1" si="104"/>
        <v>65.288270679070493</v>
      </c>
      <c r="P245" s="310">
        <f t="shared" ca="1" si="105"/>
        <v>23</v>
      </c>
      <c r="Q245" s="304">
        <f t="shared" ca="1" si="106"/>
        <v>0</v>
      </c>
      <c r="R245" s="306">
        <f t="shared" ca="1" si="107"/>
        <v>0</v>
      </c>
      <c r="S245" s="307">
        <f t="shared" ca="1" si="108"/>
        <v>3.1652999999999984</v>
      </c>
      <c r="T245" s="304">
        <f t="shared" ca="1" si="88"/>
        <v>31.051592999999986</v>
      </c>
      <c r="U245" s="311">
        <f t="shared" ca="1" si="89"/>
        <v>0</v>
      </c>
      <c r="V245" s="306">
        <f t="shared" ca="1" si="90"/>
        <v>1.0796336230181349</v>
      </c>
      <c r="W245" s="304">
        <f t="shared" ca="1" si="91"/>
        <v>11.067326474376365</v>
      </c>
      <c r="Y245" s="314" t="str">
        <f t="shared" ca="1" si="109"/>
        <v/>
      </c>
      <c r="Z245" s="315" t="str">
        <f t="shared" ca="1" si="110"/>
        <v/>
      </c>
      <c r="AA245" s="316" t="str">
        <f t="shared" ca="1" si="111"/>
        <v/>
      </c>
      <c r="AC245" s="310" t="e">
        <f t="shared" ca="1" si="112"/>
        <v>#N/A</v>
      </c>
      <c r="AD245" s="323" t="e">
        <f t="shared" ca="1" si="113"/>
        <v>#N/A</v>
      </c>
      <c r="AE245" s="324">
        <f t="shared" ca="1" si="92"/>
        <v>1261.5139823525978</v>
      </c>
      <c r="AG245" s="306">
        <f t="shared" ca="1" si="114"/>
        <v>-12.558620954484715</v>
      </c>
      <c r="AH245" s="304">
        <f t="shared" ca="1" si="115"/>
        <v>-3.6237060954659195</v>
      </c>
    </row>
    <row r="246" spans="1:34" x14ac:dyDescent="0.2">
      <c r="A246" s="347">
        <f t="shared" ca="1" si="93"/>
        <v>0.1</v>
      </c>
      <c r="B246" s="304">
        <f t="shared" ca="1" si="94"/>
        <v>10.799999999999942</v>
      </c>
      <c r="D246" s="306">
        <f t="shared" ca="1" si="95"/>
        <v>-1.4617033437380167</v>
      </c>
      <c r="E246" s="307">
        <f t="shared" ca="1" si="96"/>
        <v>-12.986258065210325</v>
      </c>
      <c r="F246" s="304">
        <f t="shared" ca="1" si="97"/>
        <v>13.068262133938665</v>
      </c>
      <c r="G246" s="306">
        <f t="shared" ca="1" si="98"/>
        <v>29.484602311075367</v>
      </c>
      <c r="H246" s="307">
        <f t="shared" ca="1" si="99"/>
        <v>63.088570813581768</v>
      </c>
      <c r="I246" s="304">
        <f t="shared" ca="1" si="100"/>
        <v>69.638420004639627</v>
      </c>
      <c r="J246" s="306">
        <f t="shared" ca="1" si="101"/>
        <v>357.92193685242398</v>
      </c>
      <c r="K246" s="307">
        <f t="shared" ca="1" si="102"/>
        <v>1267.8877707242821</v>
      </c>
      <c r="L246" s="304">
        <f t="shared" ca="1" si="87"/>
        <v>1317.4397565097163</v>
      </c>
      <c r="M246" s="306">
        <f t="shared" ca="1" si="103"/>
        <v>1.1336061174426957</v>
      </c>
      <c r="N246" s="304">
        <f t="shared" ca="1" si="104"/>
        <v>64.950846159677994</v>
      </c>
      <c r="P246" s="310">
        <f t="shared" ca="1" si="105"/>
        <v>23</v>
      </c>
      <c r="Q246" s="304">
        <f t="shared" ca="1" si="106"/>
        <v>0</v>
      </c>
      <c r="R246" s="306">
        <f t="shared" ca="1" si="107"/>
        <v>0</v>
      </c>
      <c r="S246" s="307">
        <f t="shared" ca="1" si="108"/>
        <v>3.1652999999999984</v>
      </c>
      <c r="T246" s="304">
        <f t="shared" ca="1" si="88"/>
        <v>31.051592999999986</v>
      </c>
      <c r="U246" s="311">
        <f t="shared" ca="1" si="89"/>
        <v>0</v>
      </c>
      <c r="V246" s="306">
        <f t="shared" ca="1" si="90"/>
        <v>1.0789429457329367</v>
      </c>
      <c r="W246" s="304">
        <f t="shared" ca="1" si="91"/>
        <v>10.676759480019324</v>
      </c>
      <c r="Y246" s="314" t="str">
        <f t="shared" ca="1" si="109"/>
        <v/>
      </c>
      <c r="Z246" s="315" t="str">
        <f t="shared" ca="1" si="110"/>
        <v/>
      </c>
      <c r="AA246" s="316" t="str">
        <f t="shared" ca="1" si="111"/>
        <v/>
      </c>
      <c r="AC246" s="310" t="e">
        <f t="shared" ca="1" si="112"/>
        <v>#N/A</v>
      </c>
      <c r="AD246" s="323" t="e">
        <f t="shared" ca="1" si="113"/>
        <v>#N/A</v>
      </c>
      <c r="AE246" s="324">
        <f t="shared" ca="1" si="92"/>
        <v>1267.8877707242821</v>
      </c>
      <c r="AG246" s="306">
        <f t="shared" ca="1" si="114"/>
        <v>-12.408080048858009</v>
      </c>
      <c r="AH246" s="304">
        <f t="shared" ca="1" si="115"/>
        <v>-3.4964541984571356</v>
      </c>
    </row>
    <row r="247" spans="1:34" x14ac:dyDescent="0.2">
      <c r="A247" s="347">
        <f t="shared" ca="1" si="93"/>
        <v>0.1</v>
      </c>
      <c r="B247" s="304">
        <f t="shared" ca="1" si="94"/>
        <v>10.899999999999942</v>
      </c>
      <c r="D247" s="306">
        <f t="shared" ca="1" si="95"/>
        <v>-1.4281405380939298</v>
      </c>
      <c r="E247" s="307">
        <f t="shared" ca="1" si="96"/>
        <v>-12.865810097714681</v>
      </c>
      <c r="F247" s="304">
        <f t="shared" ca="1" si="97"/>
        <v>12.944831202723512</v>
      </c>
      <c r="G247" s="306">
        <f t="shared" ca="1" si="98"/>
        <v>29.341788257265975</v>
      </c>
      <c r="H247" s="307">
        <f t="shared" ca="1" si="99"/>
        <v>61.801989803810301</v>
      </c>
      <c r="I247" s="304">
        <f t="shared" ca="1" si="100"/>
        <v>68.413642512619546</v>
      </c>
      <c r="J247" s="306">
        <f t="shared" ca="1" si="101"/>
        <v>360.86325638084105</v>
      </c>
      <c r="K247" s="307">
        <f t="shared" ca="1" si="102"/>
        <v>1274.1322987551516</v>
      </c>
      <c r="L247" s="304">
        <f t="shared" ca="1" si="87"/>
        <v>1324.2489964266053</v>
      </c>
      <c r="M247" s="306">
        <f t="shared" ca="1" si="103"/>
        <v>1.1275349064418116</v>
      </c>
      <c r="N247" s="304">
        <f t="shared" ca="1" si="104"/>
        <v>64.602991392793939</v>
      </c>
      <c r="P247" s="310">
        <f t="shared" ca="1" si="105"/>
        <v>23</v>
      </c>
      <c r="Q247" s="304">
        <f t="shared" ca="1" si="106"/>
        <v>0</v>
      </c>
      <c r="R247" s="306">
        <f t="shared" ca="1" si="107"/>
        <v>0</v>
      </c>
      <c r="S247" s="307">
        <f t="shared" ca="1" si="108"/>
        <v>3.1652999999999984</v>
      </c>
      <c r="T247" s="304">
        <f t="shared" ca="1" si="88"/>
        <v>31.051592999999986</v>
      </c>
      <c r="U247" s="311">
        <f t="shared" ca="1" si="89"/>
        <v>0</v>
      </c>
      <c r="V247" s="306">
        <f t="shared" ca="1" si="90"/>
        <v>1.0782666767267977</v>
      </c>
      <c r="W247" s="304">
        <f t="shared" ca="1" si="91"/>
        <v>10.298044709512141</v>
      </c>
      <c r="Y247" s="314" t="str">
        <f t="shared" ca="1" si="109"/>
        <v/>
      </c>
      <c r="Z247" s="315" t="str">
        <f t="shared" ca="1" si="110"/>
        <v/>
      </c>
      <c r="AA247" s="316" t="str">
        <f t="shared" ca="1" si="111"/>
        <v/>
      </c>
      <c r="AC247" s="310" t="e">
        <f t="shared" ca="1" si="112"/>
        <v>#N/A</v>
      </c>
      <c r="AD247" s="323" t="e">
        <f t="shared" ca="1" si="113"/>
        <v>#N/A</v>
      </c>
      <c r="AE247" s="324">
        <f t="shared" ca="1" si="92"/>
        <v>1274.1322987551516</v>
      </c>
      <c r="AG247" s="306">
        <f t="shared" ca="1" si="114"/>
        <v>-12.260383379992096</v>
      </c>
      <c r="AH247" s="304">
        <f t="shared" ca="1" si="115"/>
        <v>-3.3730640002588475</v>
      </c>
    </row>
    <row r="248" spans="1:34" x14ac:dyDescent="0.2">
      <c r="A248" s="347">
        <f t="shared" ca="1" si="93"/>
        <v>0.1</v>
      </c>
      <c r="B248" s="304">
        <f t="shared" ca="1" si="94"/>
        <v>10.999999999999941</v>
      </c>
      <c r="D248" s="306">
        <f t="shared" ca="1" si="95"/>
        <v>-1.3953519383281809</v>
      </c>
      <c r="E248" s="307">
        <f t="shared" ca="1" si="96"/>
        <v>-12.749000360481794</v>
      </c>
      <c r="F248" s="304">
        <f t="shared" ca="1" si="97"/>
        <v>12.825132249741564</v>
      </c>
      <c r="G248" s="306">
        <f t="shared" ca="1" si="98"/>
        <v>29.202253063433158</v>
      </c>
      <c r="H248" s="307">
        <f t="shared" ca="1" si="99"/>
        <v>60.527089767762121</v>
      </c>
      <c r="I248" s="304">
        <f t="shared" ca="1" si="100"/>
        <v>67.203423869141702</v>
      </c>
      <c r="J248" s="306">
        <f t="shared" ca="1" si="101"/>
        <v>363.79045844687602</v>
      </c>
      <c r="K248" s="307">
        <f t="shared" ca="1" si="102"/>
        <v>1280.2487527337303</v>
      </c>
      <c r="L248" s="304">
        <f t="shared" ca="1" si="87"/>
        <v>1330.9321419716559</v>
      </c>
      <c r="M248" s="306">
        <f t="shared" ca="1" si="103"/>
        <v>1.1212741860358153</v>
      </c>
      <c r="N248" s="304">
        <f t="shared" ca="1" si="104"/>
        <v>64.244278536818925</v>
      </c>
      <c r="P248" s="310">
        <f t="shared" ca="1" si="105"/>
        <v>23</v>
      </c>
      <c r="Q248" s="304">
        <f t="shared" ca="1" si="106"/>
        <v>0</v>
      </c>
      <c r="R248" s="306">
        <f t="shared" ca="1" si="107"/>
        <v>0</v>
      </c>
      <c r="S248" s="307">
        <f t="shared" ca="1" si="108"/>
        <v>3.1652999999999984</v>
      </c>
      <c r="T248" s="304">
        <f t="shared" ca="1" si="88"/>
        <v>31.051592999999986</v>
      </c>
      <c r="U248" s="311">
        <f t="shared" ca="1" si="89"/>
        <v>0</v>
      </c>
      <c r="V248" s="306">
        <f t="shared" ca="1" si="90"/>
        <v>1.0776046626313665</v>
      </c>
      <c r="W248" s="304">
        <f t="shared" ca="1" si="91"/>
        <v>9.9308271554898955</v>
      </c>
      <c r="Y248" s="314" t="str">
        <f t="shared" ca="1" si="109"/>
        <v/>
      </c>
      <c r="Z248" s="315" t="str">
        <f t="shared" ca="1" si="110"/>
        <v/>
      </c>
      <c r="AA248" s="316" t="str">
        <f t="shared" ca="1" si="111"/>
        <v/>
      </c>
      <c r="AC248" s="310">
        <f t="shared" ca="1" si="112"/>
        <v>10.999999999999941</v>
      </c>
      <c r="AD248" s="323">
        <f t="shared" ca="1" si="113"/>
        <v>363.79045844687602</v>
      </c>
      <c r="AE248" s="324">
        <f t="shared" ca="1" si="92"/>
        <v>1280.2487527337303</v>
      </c>
      <c r="AG248" s="306">
        <f t="shared" ca="1" si="114"/>
        <v>-12.115357127098889</v>
      </c>
      <c r="AH248" s="304">
        <f t="shared" ca="1" si="115"/>
        <v>-3.2534182256064654</v>
      </c>
    </row>
    <row r="249" spans="1:34" x14ac:dyDescent="0.2">
      <c r="A249" s="347">
        <f t="shared" ca="1" si="93"/>
        <v>0.1</v>
      </c>
      <c r="B249" s="304">
        <f t="shared" ca="1" si="94"/>
        <v>11.099999999999941</v>
      </c>
      <c r="D249" s="306">
        <f t="shared" ca="1" si="95"/>
        <v>-1.3633127789835331</v>
      </c>
      <c r="E249" s="307">
        <f t="shared" ca="1" si="96"/>
        <v>-12.635718781897728</v>
      </c>
      <c r="F249" s="304">
        <f t="shared" ca="1" si="97"/>
        <v>12.709052319844419</v>
      </c>
      <c r="G249" s="306">
        <f t="shared" ca="1" si="98"/>
        <v>29.065921785534805</v>
      </c>
      <c r="H249" s="307">
        <f t="shared" ca="1" si="99"/>
        <v>59.263517889572348</v>
      </c>
      <c r="I249" s="304">
        <f t="shared" ca="1" si="100"/>
        <v>66.007517464986435</v>
      </c>
      <c r="J249" s="306">
        <f t="shared" ca="1" si="101"/>
        <v>366.7038671893244</v>
      </c>
      <c r="K249" s="307">
        <f t="shared" ca="1" si="102"/>
        <v>1286.2382831165969</v>
      </c>
      <c r="L249" s="304">
        <f t="shared" ca="1" si="87"/>
        <v>1337.4904288129828</v>
      </c>
      <c r="M249" s="306">
        <f t="shared" ca="1" si="103"/>
        <v>1.114816103558933</v>
      </c>
      <c r="N249" s="304">
        <f t="shared" ca="1" si="104"/>
        <v>63.874257667146175</v>
      </c>
      <c r="P249" s="310">
        <f t="shared" ca="1" si="105"/>
        <v>23</v>
      </c>
      <c r="Q249" s="304">
        <f t="shared" ca="1" si="106"/>
        <v>0</v>
      </c>
      <c r="R249" s="306">
        <f t="shared" ca="1" si="107"/>
        <v>0</v>
      </c>
      <c r="S249" s="307">
        <f t="shared" ca="1" si="108"/>
        <v>3.1652999999999984</v>
      </c>
      <c r="T249" s="304">
        <f t="shared" ca="1" si="88"/>
        <v>31.051592999999986</v>
      </c>
      <c r="U249" s="311">
        <f t="shared" ca="1" si="89"/>
        <v>0</v>
      </c>
      <c r="V249" s="306">
        <f t="shared" ca="1" si="90"/>
        <v>1.0769567547951799</v>
      </c>
      <c r="W249" s="304">
        <f t="shared" ca="1" si="91"/>
        <v>9.5747672238948596</v>
      </c>
      <c r="Y249" s="314" t="str">
        <f t="shared" ca="1" si="109"/>
        <v/>
      </c>
      <c r="Z249" s="315" t="str">
        <f t="shared" ca="1" si="110"/>
        <v/>
      </c>
      <c r="AA249" s="316" t="str">
        <f t="shared" ca="1" si="111"/>
        <v/>
      </c>
      <c r="AC249" s="310" t="e">
        <f t="shared" ca="1" si="112"/>
        <v>#N/A</v>
      </c>
      <c r="AD249" s="323" t="e">
        <f t="shared" ca="1" si="113"/>
        <v>#N/A</v>
      </c>
      <c r="AE249" s="324">
        <f t="shared" ca="1" si="92"/>
        <v>1286.2382831165969</v>
      </c>
      <c r="AG249" s="306">
        <f t="shared" ca="1" si="114"/>
        <v>-11.972828815022208</v>
      </c>
      <c r="AH249" s="304">
        <f t="shared" ca="1" si="115"/>
        <v>-3.1374047185069029</v>
      </c>
    </row>
    <row r="250" spans="1:34" x14ac:dyDescent="0.2">
      <c r="A250" s="347">
        <f t="shared" ca="1" si="93"/>
        <v>0.1</v>
      </c>
      <c r="B250" s="304">
        <f t="shared" ca="1" si="94"/>
        <v>11.199999999999941</v>
      </c>
      <c r="D250" s="306">
        <f t="shared" ca="1" si="95"/>
        <v>-1.3319994575401377</v>
      </c>
      <c r="E250" s="307">
        <f t="shared" ca="1" si="96"/>
        <v>-12.525859977305661</v>
      </c>
      <c r="F250" s="304">
        <f t="shared" ca="1" si="97"/>
        <v>12.596483268196524</v>
      </c>
      <c r="G250" s="306">
        <f t="shared" ca="1" si="98"/>
        <v>28.93272183978079</v>
      </c>
      <c r="H250" s="307">
        <f t="shared" ca="1" si="99"/>
        <v>58.010931891841786</v>
      </c>
      <c r="I250" s="304">
        <f t="shared" ca="1" si="100"/>
        <v>64.825694072782866</v>
      </c>
      <c r="J250" s="306">
        <f t="shared" ca="1" si="101"/>
        <v>369.6037993705902</v>
      </c>
      <c r="K250" s="307">
        <f t="shared" ca="1" si="102"/>
        <v>1292.1020056056675</v>
      </c>
      <c r="L250" s="304">
        <f t="shared" ca="1" si="87"/>
        <v>1343.9250579550051</v>
      </c>
      <c r="M250" s="306">
        <f t="shared" ca="1" si="103"/>
        <v>1.1081523987939064</v>
      </c>
      <c r="N250" s="304">
        <f t="shared" ca="1" si="104"/>
        <v>63.492455508188932</v>
      </c>
      <c r="P250" s="310">
        <f t="shared" ca="1" si="105"/>
        <v>23</v>
      </c>
      <c r="Q250" s="304">
        <f t="shared" ca="1" si="106"/>
        <v>0</v>
      </c>
      <c r="R250" s="306">
        <f t="shared" ca="1" si="107"/>
        <v>0</v>
      </c>
      <c r="S250" s="307">
        <f t="shared" ca="1" si="108"/>
        <v>3.1652999999999984</v>
      </c>
      <c r="T250" s="304">
        <f t="shared" ca="1" si="88"/>
        <v>31.051592999999986</v>
      </c>
      <c r="U250" s="311">
        <f t="shared" ca="1" si="89"/>
        <v>0</v>
      </c>
      <c r="V250" s="306">
        <f t="shared" ca="1" si="90"/>
        <v>1.0763228091383159</v>
      </c>
      <c r="W250" s="304">
        <f t="shared" ca="1" si="91"/>
        <v>9.2295399894036692</v>
      </c>
      <c r="Y250" s="314" t="str">
        <f t="shared" ca="1" si="109"/>
        <v/>
      </c>
      <c r="Z250" s="315" t="str">
        <f t="shared" ca="1" si="110"/>
        <v/>
      </c>
      <c r="AA250" s="316" t="str">
        <f t="shared" ca="1" si="111"/>
        <v/>
      </c>
      <c r="AC250" s="310" t="e">
        <f t="shared" ca="1" si="112"/>
        <v>#N/A</v>
      </c>
      <c r="AD250" s="323" t="e">
        <f t="shared" ca="1" si="113"/>
        <v>#N/A</v>
      </c>
      <c r="AE250" s="324">
        <f t="shared" ca="1" si="92"/>
        <v>1292.1020056056675</v>
      </c>
      <c r="AG250" s="306">
        <f t="shared" ca="1" si="114"/>
        <v>-11.832626780924933</v>
      </c>
      <c r="AH250" s="304">
        <f t="shared" ca="1" si="115"/>
        <v>-3.0249161924287948</v>
      </c>
    </row>
    <row r="251" spans="1:34" x14ac:dyDescent="0.2">
      <c r="A251" s="347">
        <f t="shared" ca="1" si="93"/>
        <v>0.1</v>
      </c>
      <c r="B251" s="304">
        <f t="shared" ca="1" si="94"/>
        <v>11.29999999999994</v>
      </c>
      <c r="D251" s="306">
        <f t="shared" ca="1" si="95"/>
        <v>-1.3013894882366592</v>
      </c>
      <c r="E251" s="307">
        <f t="shared" ca="1" si="96"/>
        <v>-12.419323014437403</v>
      </c>
      <c r="F251" s="304">
        <f t="shared" ca="1" si="97"/>
        <v>12.487321519726613</v>
      </c>
      <c r="G251" s="306">
        <f t="shared" ca="1" si="98"/>
        <v>28.802582890957122</v>
      </c>
      <c r="H251" s="307">
        <f t="shared" ca="1" si="99"/>
        <v>56.768999590398046</v>
      </c>
      <c r="I251" s="304">
        <f t="shared" ca="1" si="100"/>
        <v>63.657741836206142</v>
      </c>
      <c r="J251" s="306">
        <f t="shared" ca="1" si="101"/>
        <v>372.49056460712711</v>
      </c>
      <c r="K251" s="307">
        <f t="shared" ca="1" si="102"/>
        <v>1297.8410021797795</v>
      </c>
      <c r="L251" s="304">
        <f t="shared" ca="1" si="87"/>
        <v>1350.2371968140824</v>
      </c>
      <c r="M251" s="306">
        <f t="shared" ca="1" si="103"/>
        <v>1.1012743806147123</v>
      </c>
      <c r="N251" s="304">
        <f t="shared" ca="1" si="104"/>
        <v>63.098374095106855</v>
      </c>
      <c r="P251" s="310">
        <f t="shared" ca="1" si="105"/>
        <v>23</v>
      </c>
      <c r="Q251" s="304">
        <f t="shared" ca="1" si="106"/>
        <v>0</v>
      </c>
      <c r="R251" s="306">
        <f t="shared" ca="1" si="107"/>
        <v>0</v>
      </c>
      <c r="S251" s="307">
        <f t="shared" ca="1" si="108"/>
        <v>3.1652999999999984</v>
      </c>
      <c r="T251" s="304">
        <f t="shared" ca="1" si="88"/>
        <v>31.051592999999986</v>
      </c>
      <c r="U251" s="311">
        <f t="shared" ca="1" si="89"/>
        <v>0</v>
      </c>
      <c r="V251" s="306">
        <f t="shared" ca="1" si="90"/>
        <v>1.0757026860133372</v>
      </c>
      <c r="W251" s="304">
        <f t="shared" ca="1" si="91"/>
        <v>8.8948344939727519</v>
      </c>
      <c r="Y251" s="314" t="str">
        <f t="shared" ca="1" si="109"/>
        <v/>
      </c>
      <c r="Z251" s="315" t="str">
        <f t="shared" ca="1" si="110"/>
        <v/>
      </c>
      <c r="AA251" s="316" t="str">
        <f t="shared" ca="1" si="111"/>
        <v/>
      </c>
      <c r="AC251" s="310" t="e">
        <f t="shared" ca="1" si="112"/>
        <v>#N/A</v>
      </c>
      <c r="AD251" s="323" t="e">
        <f t="shared" ca="1" si="113"/>
        <v>#N/A</v>
      </c>
      <c r="AE251" s="324">
        <f t="shared" ca="1" si="92"/>
        <v>1297.8410021797795</v>
      </c>
      <c r="AG251" s="306">
        <f t="shared" ca="1" si="114"/>
        <v>-11.694579633046619</v>
      </c>
      <c r="AH251" s="304">
        <f t="shared" ca="1" si="115"/>
        <v>-2.9158499950727177</v>
      </c>
    </row>
    <row r="252" spans="1:34" x14ac:dyDescent="0.2">
      <c r="A252" s="347">
        <f t="shared" ca="1" si="93"/>
        <v>0.1</v>
      </c>
      <c r="B252" s="304">
        <f t="shared" ca="1" si="94"/>
        <v>11.39999999999994</v>
      </c>
      <c r="D252" s="306">
        <f t="shared" ca="1" si="95"/>
        <v>-1.2714614594607818</v>
      </c>
      <c r="E252" s="307">
        <f t="shared" ca="1" si="96"/>
        <v>-12.316011191586487</v>
      </c>
      <c r="F252" s="304">
        <f t="shared" ca="1" si="97"/>
        <v>12.381467841664724</v>
      </c>
      <c r="G252" s="306">
        <f t="shared" ca="1" si="98"/>
        <v>28.675436745011044</v>
      </c>
      <c r="H252" s="307">
        <f t="shared" ca="1" si="99"/>
        <v>55.537398471239399</v>
      </c>
      <c r="I252" s="304">
        <f t="shared" ca="1" si="100"/>
        <v>62.503466315640075</v>
      </c>
      <c r="J252" s="306">
        <f t="shared" ca="1" si="101"/>
        <v>375.3644655889255</v>
      </c>
      <c r="K252" s="307">
        <f t="shared" ca="1" si="102"/>
        <v>1303.4563220828613</v>
      </c>
      <c r="L252" s="304">
        <f t="shared" ca="1" si="87"/>
        <v>1356.4279802498322</v>
      </c>
      <c r="M252" s="306">
        <f t="shared" ca="1" si="103"/>
        <v>1.0941729023664564</v>
      </c>
      <c r="N252" s="304">
        <f t="shared" ca="1" si="104"/>
        <v>62.691489363177837</v>
      </c>
      <c r="P252" s="310">
        <f t="shared" ca="1" si="105"/>
        <v>23</v>
      </c>
      <c r="Q252" s="304">
        <f t="shared" ca="1" si="106"/>
        <v>0</v>
      </c>
      <c r="R252" s="306">
        <f t="shared" ca="1" si="107"/>
        <v>0</v>
      </c>
      <c r="S252" s="307">
        <f t="shared" ca="1" si="108"/>
        <v>3.1652999999999984</v>
      </c>
      <c r="T252" s="304">
        <f t="shared" ca="1" si="88"/>
        <v>31.051592999999986</v>
      </c>
      <c r="U252" s="311">
        <f t="shared" ca="1" si="89"/>
        <v>0</v>
      </c>
      <c r="V252" s="306">
        <f t="shared" ca="1" si="90"/>
        <v>1.0750962500722148</v>
      </c>
      <c r="W252" s="304">
        <f t="shared" ca="1" si="91"/>
        <v>8.5703530856923251</v>
      </c>
      <c r="Y252" s="314" t="str">
        <f t="shared" ca="1" si="109"/>
        <v/>
      </c>
      <c r="Z252" s="315" t="str">
        <f t="shared" ca="1" si="110"/>
        <v/>
      </c>
      <c r="AA252" s="316" t="str">
        <f t="shared" ca="1" si="111"/>
        <v/>
      </c>
      <c r="AC252" s="310" t="e">
        <f t="shared" ca="1" si="112"/>
        <v>#N/A</v>
      </c>
      <c r="AD252" s="323" t="e">
        <f t="shared" ca="1" si="113"/>
        <v>#N/A</v>
      </c>
      <c r="AE252" s="324">
        <f t="shared" ca="1" si="92"/>
        <v>1303.4563220828613</v>
      </c>
      <c r="AG252" s="306">
        <f t="shared" ca="1" si="114"/>
        <v>-11.558515698883907</v>
      </c>
      <c r="AH252" s="304">
        <f t="shared" ca="1" si="115"/>
        <v>-2.8101078867635789</v>
      </c>
    </row>
    <row r="253" spans="1:34" x14ac:dyDescent="0.2">
      <c r="A253" s="347">
        <f t="shared" ca="1" si="93"/>
        <v>0.1</v>
      </c>
      <c r="B253" s="304">
        <f t="shared" ca="1" si="94"/>
        <v>11.49999999999994</v>
      </c>
      <c r="D253" s="306">
        <f t="shared" ca="1" si="95"/>
        <v>-1.2421949945523061</v>
      </c>
      <c r="E253" s="307">
        <f t="shared" ca="1" si="96"/>
        <v>-12.21583182759834</v>
      </c>
      <c r="F253" s="304">
        <f t="shared" ca="1" si="97"/>
        <v>12.278827128217719</v>
      </c>
      <c r="G253" s="306">
        <f t="shared" ca="1" si="98"/>
        <v>28.551217245555815</v>
      </c>
      <c r="H253" s="307">
        <f t="shared" ca="1" si="99"/>
        <v>54.315815288479563</v>
      </c>
      <c r="I253" s="304">
        <f t="shared" ca="1" si="100"/>
        <v>61.362690591719932</v>
      </c>
      <c r="J253" s="306">
        <f t="shared" ca="1" si="101"/>
        <v>378.22579828845386</v>
      </c>
      <c r="K253" s="307">
        <f t="shared" ca="1" si="102"/>
        <v>1308.9489827708474</v>
      </c>
      <c r="L253" s="304">
        <f t="shared" ca="1" si="87"/>
        <v>1362.4985115543334</v>
      </c>
      <c r="M253" s="306">
        <f t="shared" ca="1" si="103"/>
        <v>1.0868383359541252</v>
      </c>
      <c r="N253" s="304">
        <f t="shared" ca="1" si="104"/>
        <v>62.271249663192847</v>
      </c>
      <c r="P253" s="310">
        <f t="shared" ca="1" si="105"/>
        <v>23</v>
      </c>
      <c r="Q253" s="304">
        <f t="shared" ca="1" si="106"/>
        <v>0</v>
      </c>
      <c r="R253" s="306">
        <f t="shared" ca="1" si="107"/>
        <v>0</v>
      </c>
      <c r="S253" s="307">
        <f t="shared" ca="1" si="108"/>
        <v>3.1652999999999984</v>
      </c>
      <c r="T253" s="304">
        <f t="shared" ca="1" si="88"/>
        <v>31.051592999999986</v>
      </c>
      <c r="U253" s="311">
        <f t="shared" ca="1" si="89"/>
        <v>0</v>
      </c>
      <c r="V253" s="306">
        <f t="shared" ca="1" si="90"/>
        <v>1.0745033701389262</v>
      </c>
      <c r="W253" s="304">
        <f t="shared" ca="1" si="91"/>
        <v>8.2558107953430202</v>
      </c>
      <c r="Y253" s="314" t="str">
        <f t="shared" ca="1" si="109"/>
        <v/>
      </c>
      <c r="Z253" s="315" t="str">
        <f t="shared" ca="1" si="110"/>
        <v/>
      </c>
      <c r="AA253" s="316" t="str">
        <f t="shared" ca="1" si="111"/>
        <v/>
      </c>
      <c r="AC253" s="310" t="e">
        <f t="shared" ca="1" si="112"/>
        <v>#N/A</v>
      </c>
      <c r="AD253" s="323" t="e">
        <f t="shared" ca="1" si="113"/>
        <v>#N/A</v>
      </c>
      <c r="AE253" s="324">
        <f t="shared" ca="1" si="92"/>
        <v>1308.9489827708474</v>
      </c>
      <c r="AG253" s="306">
        <f t="shared" ca="1" si="114"/>
        <v>-11.424262460137435</v>
      </c>
      <c r="AH253" s="304">
        <f t="shared" ca="1" si="115"/>
        <v>-2.7075958315775215</v>
      </c>
    </row>
    <row r="254" spans="1:34" x14ac:dyDescent="0.2">
      <c r="A254" s="347">
        <f t="shared" ca="1" si="93"/>
        <v>0.1</v>
      </c>
      <c r="B254" s="304">
        <f t="shared" ca="1" si="94"/>
        <v>11.599999999999939</v>
      </c>
      <c r="D254" s="306">
        <f t="shared" ca="1" si="95"/>
        <v>-1.2135707158794131</v>
      </c>
      <c r="E254" s="307">
        <f t="shared" ca="1" si="96"/>
        <v>-12.118696062808825</v>
      </c>
      <c r="F254" s="304">
        <f t="shared" ca="1" si="97"/>
        <v>12.179308196493681</v>
      </c>
      <c r="G254" s="306">
        <f t="shared" ca="1" si="98"/>
        <v>28.429860173967874</v>
      </c>
      <c r="H254" s="307">
        <f t="shared" ca="1" si="99"/>
        <v>53.103945682198678</v>
      </c>
      <c r="I254" s="304">
        <f t="shared" ca="1" si="100"/>
        <v>60.235255428438848</v>
      </c>
      <c r="J254" s="306">
        <f t="shared" ca="1" si="101"/>
        <v>381.07485215943007</v>
      </c>
      <c r="K254" s="307">
        <f t="shared" ca="1" si="102"/>
        <v>1314.3199708193813</v>
      </c>
      <c r="L254" s="304">
        <f t="shared" ca="1" si="87"/>
        <v>1368.4498634012832</v>
      </c>
      <c r="M254" s="306">
        <f t="shared" ca="1" si="103"/>
        <v>1.0792605446219343</v>
      </c>
      <c r="N254" s="304">
        <f t="shared" ca="1" si="104"/>
        <v>61.837074201827498</v>
      </c>
      <c r="P254" s="310">
        <f t="shared" ca="1" si="105"/>
        <v>23</v>
      </c>
      <c r="Q254" s="304">
        <f t="shared" ca="1" si="106"/>
        <v>0</v>
      </c>
      <c r="R254" s="306">
        <f t="shared" ca="1" si="107"/>
        <v>0</v>
      </c>
      <c r="S254" s="307">
        <f t="shared" ca="1" si="108"/>
        <v>3.1652999999999984</v>
      </c>
      <c r="T254" s="304">
        <f t="shared" ca="1" si="88"/>
        <v>31.051592999999986</v>
      </c>
      <c r="U254" s="311">
        <f t="shared" ca="1" si="89"/>
        <v>0</v>
      </c>
      <c r="V254" s="306">
        <f t="shared" ca="1" si="90"/>
        <v>1.0739239190874501</v>
      </c>
      <c r="W254" s="304">
        <f t="shared" ca="1" si="91"/>
        <v>7.9509347482366817</v>
      </c>
      <c r="Y254" s="314" t="str">
        <f t="shared" ca="1" si="109"/>
        <v/>
      </c>
      <c r="Z254" s="315" t="str">
        <f t="shared" ca="1" si="110"/>
        <v/>
      </c>
      <c r="AA254" s="316" t="str">
        <f t="shared" ca="1" si="111"/>
        <v/>
      </c>
      <c r="AC254" s="310" t="e">
        <f t="shared" ca="1" si="112"/>
        <v>#N/A</v>
      </c>
      <c r="AD254" s="323" t="e">
        <f t="shared" ca="1" si="113"/>
        <v>#N/A</v>
      </c>
      <c r="AE254" s="324">
        <f t="shared" ca="1" si="92"/>
        <v>1314.3199708193813</v>
      </c>
      <c r="AG254" s="306">
        <f t="shared" ca="1" si="114"/>
        <v>-11.291645971765163</v>
      </c>
      <c r="AH254" s="304">
        <f t="shared" ca="1" si="115"/>
        <v>-2.6082238003800664</v>
      </c>
    </row>
    <row r="255" spans="1:34" x14ac:dyDescent="0.2">
      <c r="A255" s="347">
        <f t="shared" ca="1" si="93"/>
        <v>0.1</v>
      </c>
      <c r="B255" s="304">
        <f t="shared" ca="1" si="94"/>
        <v>11.699999999999939</v>
      </c>
      <c r="D255" s="306">
        <f t="shared" ca="1" si="95"/>
        <v>-1.1855702120650047</v>
      </c>
      <c r="E255" s="307">
        <f t="shared" ca="1" si="96"/>
        <v>-12.024518670112258</v>
      </c>
      <c r="F255" s="304">
        <f t="shared" ca="1" si="97"/>
        <v>12.082823592836821</v>
      </c>
      <c r="G255" s="306">
        <f t="shared" ca="1" si="98"/>
        <v>28.311303152761376</v>
      </c>
      <c r="H255" s="307">
        <f t="shared" ca="1" si="99"/>
        <v>51.90149381518745</v>
      </c>
      <c r="I255" s="304">
        <f t="shared" ca="1" si="100"/>
        <v>59.12101949776828</v>
      </c>
      <c r="J255" s="306">
        <f t="shared" ca="1" si="101"/>
        <v>383.91191032576654</v>
      </c>
      <c r="K255" s="307">
        <f t="shared" ca="1" si="102"/>
        <v>1319.5702427942506</v>
      </c>
      <c r="L255" s="304">
        <f t="shared" ca="1" si="87"/>
        <v>1374.2830787570867</v>
      </c>
      <c r="M255" s="306">
        <f t="shared" ca="1" si="103"/>
        <v>1.0714288544181503</v>
      </c>
      <c r="N255" s="304">
        <f t="shared" ca="1" si="104"/>
        <v>61.388351406696721</v>
      </c>
      <c r="P255" s="310">
        <f t="shared" ca="1" si="105"/>
        <v>23</v>
      </c>
      <c r="Q255" s="304">
        <f t="shared" ca="1" si="106"/>
        <v>0</v>
      </c>
      <c r="R255" s="306">
        <f t="shared" ca="1" si="107"/>
        <v>0</v>
      </c>
      <c r="S255" s="307">
        <f t="shared" ca="1" si="108"/>
        <v>3.1652999999999984</v>
      </c>
      <c r="T255" s="304">
        <f t="shared" ca="1" si="88"/>
        <v>31.051592999999986</v>
      </c>
      <c r="U255" s="311">
        <f t="shared" ca="1" si="89"/>
        <v>0</v>
      </c>
      <c r="V255" s="306">
        <f t="shared" ca="1" si="90"/>
        <v>1.0733577737248896</v>
      </c>
      <c r="W255" s="304">
        <f t="shared" ca="1" si="91"/>
        <v>7.6554636090949053</v>
      </c>
      <c r="Y255" s="314" t="str">
        <f t="shared" ca="1" si="109"/>
        <v/>
      </c>
      <c r="Z255" s="315" t="str">
        <f t="shared" ca="1" si="110"/>
        <v/>
      </c>
      <c r="AA255" s="316" t="str">
        <f t="shared" ca="1" si="111"/>
        <v/>
      </c>
      <c r="AC255" s="310" t="e">
        <f t="shared" ca="1" si="112"/>
        <v>#N/A</v>
      </c>
      <c r="AD255" s="323" t="e">
        <f t="shared" ca="1" si="113"/>
        <v>#N/A</v>
      </c>
      <c r="AE255" s="324">
        <f t="shared" ca="1" si="92"/>
        <v>1319.5702427942506</v>
      </c>
      <c r="AG255" s="306">
        <f t="shared" ca="1" si="114"/>
        <v>-11.16049026248942</v>
      </c>
      <c r="AH255" s="304">
        <f t="shared" ca="1" si="115"/>
        <v>-2.5119055850114318</v>
      </c>
    </row>
    <row r="256" spans="1:34" x14ac:dyDescent="0.2">
      <c r="A256" s="347">
        <f t="shared" ca="1" si="93"/>
        <v>0.1</v>
      </c>
      <c r="B256" s="304">
        <f t="shared" ca="1" si="94"/>
        <v>11.799999999999939</v>
      </c>
      <c r="D256" s="306">
        <f t="shared" ca="1" si="95"/>
        <v>-1.1581760082553365</v>
      </c>
      <c r="E256" s="307">
        <f t="shared" ca="1" si="96"/>
        <v>-11.933217875384159</v>
      </c>
      <c r="F256" s="304">
        <f t="shared" ca="1" si="97"/>
        <v>11.989289408780083</v>
      </c>
      <c r="G256" s="306">
        <f t="shared" ca="1" si="98"/>
        <v>28.195485551935842</v>
      </c>
      <c r="H256" s="307">
        <f t="shared" ca="1" si="99"/>
        <v>50.708172027649034</v>
      </c>
      <c r="I256" s="304">
        <f t="shared" ca="1" si="100"/>
        <v>58.019859668005672</v>
      </c>
      <c r="J256" s="306">
        <f t="shared" ca="1" si="101"/>
        <v>386.73724976100141</v>
      </c>
      <c r="K256" s="307">
        <f t="shared" ca="1" si="102"/>
        <v>1324.7007260863925</v>
      </c>
      <c r="L256" s="304">
        <f t="shared" ca="1" si="87"/>
        <v>1379.9991717557364</v>
      </c>
      <c r="M256" s="306">
        <f t="shared" ca="1" si="103"/>
        <v>1.0633320243571771</v>
      </c>
      <c r="N256" s="304">
        <f t="shared" ca="1" si="104"/>
        <v>60.924437216768304</v>
      </c>
      <c r="P256" s="310">
        <f t="shared" ca="1" si="105"/>
        <v>23</v>
      </c>
      <c r="Q256" s="304">
        <f t="shared" ca="1" si="106"/>
        <v>0</v>
      </c>
      <c r="R256" s="306">
        <f t="shared" ca="1" si="107"/>
        <v>0</v>
      </c>
      <c r="S256" s="307">
        <f t="shared" ca="1" si="108"/>
        <v>3.1652999999999984</v>
      </c>
      <c r="T256" s="304">
        <f t="shared" ca="1" si="88"/>
        <v>31.051592999999986</v>
      </c>
      <c r="U256" s="311">
        <f t="shared" ca="1" si="89"/>
        <v>0</v>
      </c>
      <c r="V256" s="306">
        <f t="shared" ca="1" si="90"/>
        <v>1.0728048146794651</v>
      </c>
      <c r="W256" s="304">
        <f t="shared" ca="1" si="91"/>
        <v>7.3691470578772398</v>
      </c>
      <c r="Y256" s="314" t="str">
        <f t="shared" ca="1" si="109"/>
        <v/>
      </c>
      <c r="Z256" s="315" t="str">
        <f t="shared" ca="1" si="110"/>
        <v/>
      </c>
      <c r="AA256" s="316" t="str">
        <f t="shared" ca="1" si="111"/>
        <v/>
      </c>
      <c r="AC256" s="310" t="e">
        <f t="shared" ca="1" si="112"/>
        <v>#N/A</v>
      </c>
      <c r="AD256" s="323" t="e">
        <f t="shared" ca="1" si="113"/>
        <v>#N/A</v>
      </c>
      <c r="AE256" s="324">
        <f t="shared" ca="1" si="92"/>
        <v>1324.7007260863925</v>
      </c>
      <c r="AG256" s="306">
        <f t="shared" ca="1" si="114"/>
        <v>-11.030616714130316</v>
      </c>
      <c r="AH256" s="304">
        <f t="shared" ca="1" si="115"/>
        <v>-2.4185586229093321</v>
      </c>
    </row>
    <row r="257" spans="1:34" x14ac:dyDescent="0.2">
      <c r="A257" s="347">
        <f t="shared" ca="1" si="93"/>
        <v>0.1</v>
      </c>
      <c r="B257" s="304">
        <f t="shared" ca="1" si="94"/>
        <v>11.899999999999938</v>
      </c>
      <c r="D257" s="306">
        <f t="shared" ca="1" si="95"/>
        <v>-1.1313715393374528</v>
      </c>
      <c r="E257" s="307">
        <f t="shared" ca="1" si="96"/>
        <v>-11.844715186522858</v>
      </c>
      <c r="F257" s="304">
        <f t="shared" ca="1" si="97"/>
        <v>11.898625105862781</v>
      </c>
      <c r="G257" s="306">
        <f t="shared" ca="1" si="98"/>
        <v>28.082348398002097</v>
      </c>
      <c r="H257" s="307">
        <f t="shared" ca="1" si="99"/>
        <v>49.523700508996747</v>
      </c>
      <c r="I257" s="304">
        <f t="shared" ca="1" si="100"/>
        <v>56.931671358318432</v>
      </c>
      <c r="J257" s="306">
        <f t="shared" ca="1" si="101"/>
        <v>389.55114145849831</v>
      </c>
      <c r="K257" s="307">
        <f t="shared" ca="1" si="102"/>
        <v>1329.7123197132248</v>
      </c>
      <c r="L257" s="304">
        <f t="shared" ca="1" si="87"/>
        <v>1385.5991285392556</v>
      </c>
      <c r="M257" s="306">
        <f t="shared" ca="1" si="103"/>
        <v>1.0549582153121408</v>
      </c>
      <c r="N257" s="304">
        <f t="shared" ca="1" si="104"/>
        <v>60.444653300039249</v>
      </c>
      <c r="P257" s="310">
        <f t="shared" ca="1" si="105"/>
        <v>23</v>
      </c>
      <c r="Q257" s="304">
        <f t="shared" ca="1" si="106"/>
        <v>0</v>
      </c>
      <c r="R257" s="306">
        <f t="shared" ca="1" si="107"/>
        <v>0</v>
      </c>
      <c r="S257" s="307">
        <f t="shared" ca="1" si="108"/>
        <v>3.1652999999999984</v>
      </c>
      <c r="T257" s="304">
        <f t="shared" ca="1" si="88"/>
        <v>31.051592999999986</v>
      </c>
      <c r="U257" s="311">
        <f t="shared" ca="1" si="89"/>
        <v>0</v>
      </c>
      <c r="V257" s="306">
        <f t="shared" ca="1" si="90"/>
        <v>1.0722649262931458</v>
      </c>
      <c r="W257" s="304">
        <f t="shared" ca="1" si="91"/>
        <v>7.091745294616647</v>
      </c>
      <c r="Y257" s="314" t="str">
        <f t="shared" ca="1" si="109"/>
        <v/>
      </c>
      <c r="Z257" s="315" t="str">
        <f t="shared" ca="1" si="110"/>
        <v/>
      </c>
      <c r="AA257" s="316" t="str">
        <f t="shared" ca="1" si="111"/>
        <v/>
      </c>
      <c r="AC257" s="310" t="e">
        <f t="shared" ca="1" si="112"/>
        <v>#N/A</v>
      </c>
      <c r="AD257" s="323" t="e">
        <f t="shared" ca="1" si="113"/>
        <v>#N/A</v>
      </c>
      <c r="AE257" s="324">
        <f t="shared" ca="1" si="92"/>
        <v>1329.7123197132248</v>
      </c>
      <c r="AG257" s="306">
        <f t="shared" ca="1" si="114"/>
        <v>-10.901843417190577</v>
      </c>
      <c r="AH257" s="304">
        <f t="shared" ca="1" si="115"/>
        <v>-2.3281038315095706</v>
      </c>
    </row>
    <row r="258" spans="1:34" x14ac:dyDescent="0.2">
      <c r="A258" s="347">
        <f t="shared" ca="1" si="93"/>
        <v>0.1</v>
      </c>
      <c r="B258" s="304">
        <f t="shared" ca="1" si="94"/>
        <v>11.999999999999938</v>
      </c>
      <c r="D258" s="306">
        <f t="shared" ca="1" si="95"/>
        <v>-1.1051411260253534</v>
      </c>
      <c r="E258" s="307">
        <f t="shared" ca="1" si="96"/>
        <v>-11.758935230407896</v>
      </c>
      <c r="F258" s="304">
        <f t="shared" ca="1" si="97"/>
        <v>11.810753348595533</v>
      </c>
      <c r="G258" s="306">
        <f t="shared" ca="1" si="98"/>
        <v>27.971834285399563</v>
      </c>
      <c r="H258" s="307">
        <f t="shared" ca="1" si="99"/>
        <v>48.347806985955955</v>
      </c>
      <c r="I258" s="304">
        <f t="shared" ca="1" si="100"/>
        <v>55.856368962197195</v>
      </c>
      <c r="J258" s="306">
        <f t="shared" ca="1" si="101"/>
        <v>392.35385059266838</v>
      </c>
      <c r="K258" s="307">
        <f t="shared" ca="1" si="102"/>
        <v>1334.6058950879724</v>
      </c>
      <c r="L258" s="304">
        <f t="shared" ca="1" si="87"/>
        <v>1391.0839080653841</v>
      </c>
      <c r="M258" s="306">
        <f t="shared" ca="1" si="103"/>
        <v>1.0462949576981537</v>
      </c>
      <c r="N258" s="304">
        <f t="shared" ca="1" si="104"/>
        <v>59.948285201923213</v>
      </c>
      <c r="P258" s="310">
        <f t="shared" ca="1" si="105"/>
        <v>23</v>
      </c>
      <c r="Q258" s="304">
        <f t="shared" ca="1" si="106"/>
        <v>0</v>
      </c>
      <c r="R258" s="306">
        <f t="shared" ca="1" si="107"/>
        <v>0</v>
      </c>
      <c r="S258" s="307">
        <f t="shared" ca="1" si="108"/>
        <v>3.1652999999999984</v>
      </c>
      <c r="T258" s="304">
        <f t="shared" ca="1" si="88"/>
        <v>31.051592999999986</v>
      </c>
      <c r="U258" s="311">
        <f t="shared" ca="1" si="89"/>
        <v>0</v>
      </c>
      <c r="V258" s="306">
        <f t="shared" ca="1" si="90"/>
        <v>1.0717379965186813</v>
      </c>
      <c r="W258" s="304">
        <f t="shared" ca="1" si="91"/>
        <v>6.8230285714537837</v>
      </c>
      <c r="Y258" s="314" t="str">
        <f t="shared" ca="1" si="109"/>
        <v/>
      </c>
      <c r="Z258" s="315" t="str">
        <f t="shared" ca="1" si="110"/>
        <v/>
      </c>
      <c r="AA258" s="316" t="str">
        <f t="shared" ca="1" si="111"/>
        <v/>
      </c>
      <c r="AC258" s="310">
        <f t="shared" ca="1" si="112"/>
        <v>11.999999999999938</v>
      </c>
      <c r="AD258" s="323">
        <f t="shared" ca="1" si="113"/>
        <v>392.35385059266838</v>
      </c>
      <c r="AE258" s="324">
        <f t="shared" ca="1" si="92"/>
        <v>1334.6058950879724</v>
      </c>
      <c r="AG258" s="306">
        <f t="shared" ca="1" si="114"/>
        <v>-10.773984500207247</v>
      </c>
      <c r="AH258" s="304">
        <f t="shared" ca="1" si="115"/>
        <v>-2.2404654518107763</v>
      </c>
    </row>
    <row r="259" spans="1:34" x14ac:dyDescent="0.2">
      <c r="A259" s="347">
        <f t="shared" ca="1" si="93"/>
        <v>0.1</v>
      </c>
      <c r="B259" s="304">
        <f t="shared" ca="1" si="94"/>
        <v>12.099999999999937</v>
      </c>
      <c r="D259" s="306">
        <f t="shared" ca="1" si="95"/>
        <v>-1.079469953747195</v>
      </c>
      <c r="E259" s="307">
        <f t="shared" ca="1" si="96"/>
        <v>-11.675805597102002</v>
      </c>
      <c r="F259" s="304">
        <f t="shared" ca="1" si="97"/>
        <v>11.725599844884757</v>
      </c>
      <c r="G259" s="306">
        <f t="shared" ca="1" si="98"/>
        <v>27.863887290024845</v>
      </c>
      <c r="H259" s="307">
        <f t="shared" ca="1" si="99"/>
        <v>47.180226426245753</v>
      </c>
      <c r="I259" s="304">
        <f t="shared" ca="1" si="100"/>
        <v>54.793886342757496</v>
      </c>
      <c r="J259" s="306">
        <f t="shared" ca="1" si="101"/>
        <v>395.1456366714396</v>
      </c>
      <c r="K259" s="307">
        <f t="shared" ca="1" si="102"/>
        <v>1339.3822967585825</v>
      </c>
      <c r="L259" s="304">
        <f t="shared" ca="1" si="87"/>
        <v>1396.4544428841109</v>
      </c>
      <c r="M259" s="306">
        <f t="shared" ca="1" si="103"/>
        <v>1.0373291180399717</v>
      </c>
      <c r="N259" s="304">
        <f t="shared" ca="1" si="104"/>
        <v>59.434580429718366</v>
      </c>
      <c r="P259" s="310">
        <f t="shared" ca="1" si="105"/>
        <v>23</v>
      </c>
      <c r="Q259" s="304">
        <f t="shared" ca="1" si="106"/>
        <v>0</v>
      </c>
      <c r="R259" s="306">
        <f t="shared" ca="1" si="107"/>
        <v>0</v>
      </c>
      <c r="S259" s="307">
        <f t="shared" ca="1" si="108"/>
        <v>3.1652999999999984</v>
      </c>
      <c r="T259" s="304">
        <f t="shared" ca="1" si="88"/>
        <v>31.051592999999986</v>
      </c>
      <c r="U259" s="311">
        <f t="shared" ca="1" si="89"/>
        <v>0</v>
      </c>
      <c r="V259" s="306">
        <f t="shared" ca="1" si="90"/>
        <v>1.0712239168208266</v>
      </c>
      <c r="W259" s="304">
        <f t="shared" ca="1" si="91"/>
        <v>6.5627767501850975</v>
      </c>
      <c r="Y259" s="314" t="str">
        <f t="shared" ca="1" si="109"/>
        <v/>
      </c>
      <c r="Z259" s="315" t="str">
        <f t="shared" ca="1" si="110"/>
        <v/>
      </c>
      <c r="AA259" s="316" t="str">
        <f t="shared" ca="1" si="111"/>
        <v/>
      </c>
      <c r="AC259" s="310" t="e">
        <f t="shared" ca="1" si="112"/>
        <v>#N/A</v>
      </c>
      <c r="AD259" s="323" t="e">
        <f t="shared" ca="1" si="113"/>
        <v>#N/A</v>
      </c>
      <c r="AE259" s="324">
        <f t="shared" ca="1" si="92"/>
        <v>1339.3822967585825</v>
      </c>
      <c r="AG259" s="306">
        <f t="shared" ca="1" si="114"/>
        <v>-10.646849430527736</v>
      </c>
      <c r="AH259" s="304">
        <f t="shared" ca="1" si="115"/>
        <v>-2.1555709005319517</v>
      </c>
    </row>
    <row r="260" spans="1:34" x14ac:dyDescent="0.2">
      <c r="A260" s="347">
        <f t="shared" ca="1" si="93"/>
        <v>0.1</v>
      </c>
      <c r="B260" s="304">
        <f t="shared" ca="1" si="94"/>
        <v>12.199999999999937</v>
      </c>
      <c r="D260" s="306">
        <f t="shared" ca="1" si="95"/>
        <v>-1.0543440542772675</v>
      </c>
      <c r="E260" s="307">
        <f t="shared" ca="1" si="96"/>
        <v>-11.595256690647599</v>
      </c>
      <c r="F260" s="304">
        <f t="shared" ca="1" si="97"/>
        <v>11.643093193254005</v>
      </c>
      <c r="G260" s="306">
        <f t="shared" ca="1" si="98"/>
        <v>27.758452884597119</v>
      </c>
      <c r="H260" s="307">
        <f t="shared" ca="1" si="99"/>
        <v>46.02070075718099</v>
      </c>
      <c r="I260" s="304">
        <f t="shared" ca="1" si="100"/>
        <v>53.744177403030342</v>
      </c>
      <c r="J260" s="306">
        <f t="shared" ca="1" si="101"/>
        <v>397.92675368017069</v>
      </c>
      <c r="K260" s="307">
        <f t="shared" ca="1" si="102"/>
        <v>1344.0423431177537</v>
      </c>
      <c r="L260" s="304">
        <f t="shared" ref="L260:L323" ca="1" si="116">SQRT(pos_x^2+pos_z^2)</f>
        <v>1401.7116398845737</v>
      </c>
      <c r="M260" s="306">
        <f t="shared" ca="1" si="103"/>
        <v>1.0280468645591847</v>
      </c>
      <c r="N260" s="304">
        <f t="shared" ca="1" si="104"/>
        <v>58.902746480898649</v>
      </c>
      <c r="P260" s="310">
        <f t="shared" ca="1" si="105"/>
        <v>23</v>
      </c>
      <c r="Q260" s="304">
        <f t="shared" ca="1" si="106"/>
        <v>0</v>
      </c>
      <c r="R260" s="306">
        <f t="shared" ca="1" si="107"/>
        <v>0</v>
      </c>
      <c r="S260" s="307">
        <f t="shared" ca="1" si="108"/>
        <v>3.1652999999999984</v>
      </c>
      <c r="T260" s="304">
        <f t="shared" ref="T260:T323" ca="1" si="117">m*g</f>
        <v>31.051592999999986</v>
      </c>
      <c r="U260" s="311">
        <f t="shared" ref="U260:U323" ca="1" si="118">IF(pos_xz&lt;L_rampe,Poids*COS(Beta),0)</f>
        <v>0</v>
      </c>
      <c r="V260" s="306">
        <f t="shared" ref="V260:V323" ca="1" si="119">Rho_moyen*(20000-Alt_rampe-pos_z)/(20000+Alt_rampe+pos_z)</f>
        <v>1.0707225820815394</v>
      </c>
      <c r="W260" s="304">
        <f t="shared" ref="W260:W323" ca="1" si="120">1/2*Rho*Sref*Cx*vit_xz^2</f>
        <v>6.3107788837531658</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1344.0423431177537</v>
      </c>
      <c r="AG260" s="306">
        <f t="shared" ca="1" si="114"/>
        <v>-10.520242284378085</v>
      </c>
      <c r="AH260" s="304">
        <f t="shared" ca="1" si="115"/>
        <v>-2.0733506303304901</v>
      </c>
    </row>
    <row r="261" spans="1:34" x14ac:dyDescent="0.2">
      <c r="A261" s="347">
        <f t="shared" ref="A261:A324" ca="1" si="122">IF(B260+0.01&lt;=T_ini+ROUNDUP(Temps_fin_propu,0), 0.01, IF(K260&gt;0, 0.1, 0.0001))</f>
        <v>0.1</v>
      </c>
      <c r="B261" s="304">
        <f t="shared" ref="B261:B324" ca="1" si="123">B260+pas</f>
        <v>12.299999999999937</v>
      </c>
      <c r="D261" s="306">
        <f t="shared" ref="D261:D324" ca="1" si="124">IF(AND(L260&lt;L_rampe,Poussee&lt;Poids*SIN(M260)),0,(-W260+Poussee)/m*COS(M260)-U260/m*SIN(M260))</f>
        <v>-1.029750290066783</v>
      </c>
      <c r="E261" s="307">
        <f t="shared" ref="E261:E324" ca="1" si="125">IF(AND(L260&lt;L_rampe,Poussee&lt;Poids*SIN(M260)),0,(-W260+Poussee)/m*SIN(M260)+U260/m*COS(M260)-Poids/m)</f>
        <v>-11.517221585828363</v>
      </c>
      <c r="F261" s="304">
        <f t="shared" ref="F261:F324" ca="1" si="126">SQRT(acc_x^2+acc_z^2)</f>
        <v>11.563164736220072</v>
      </c>
      <c r="G261" s="306">
        <f t="shared" ref="G261:G324" ca="1" si="127">G260+acc_x*pas</f>
        <v>27.655477855590441</v>
      </c>
      <c r="H261" s="307">
        <f t="shared" ref="H261:H324" ca="1" si="128">H260+acc_z*pas</f>
        <v>44.868978598598154</v>
      </c>
      <c r="I261" s="304">
        <f t="shared" ref="I261:I324" ca="1" si="129">SQRT(vit_x^2+vit_z^2)</f>
        <v>52.707216734547011</v>
      </c>
      <c r="J261" s="306">
        <f t="shared" ref="J261:J324" ca="1" si="130">J260+0.5*(vit_x+G260)*pas*(K260&gt;=0)</f>
        <v>400.69745021718006</v>
      </c>
      <c r="K261" s="307">
        <f t="shared" ref="K261:K324" ca="1" si="131">K260+0.5*(vit_z+H260)*pas</f>
        <v>1348.5868270855426</v>
      </c>
      <c r="L261" s="304">
        <f t="shared" ca="1" si="116"/>
        <v>1406.8563810137837</v>
      </c>
      <c r="M261" s="306">
        <f t="shared" ref="M261:M324" ca="1" si="132">IF(AND(L260&gt;L_rampe,G261&gt;0),ATAN2(G261,H261),$M$4)</f>
        <v>1.0184336319669094</v>
      </c>
      <c r="N261" s="304">
        <f t="shared" ref="N261:N324" ca="1" si="133">DEGREES(Beta)</f>
        <v>58.351948825883667</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3.1652999999999984</v>
      </c>
      <c r="T261" s="304">
        <f t="shared" ca="1" si="117"/>
        <v>31.051592999999986</v>
      </c>
      <c r="U261" s="311">
        <f t="shared" ca="1" si="118"/>
        <v>0</v>
      </c>
      <c r="V261" s="306">
        <f t="shared" ca="1" si="119"/>
        <v>1.0702338905089657</v>
      </c>
      <c r="W261" s="304">
        <f t="shared" ca="1" si="120"/>
        <v>6.0668328202124284</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1348.5868270855426</v>
      </c>
      <c r="AG261" s="306">
        <f t="shared" ref="AG261:AG324" ca="1" si="143">IF(AND(L260&lt;L_rampe,Poussee&lt;Poids*SIN(M260)),0,(-W260+Poussee)/m-Poids*SIN(M260)/m)</f>
        <v>-10.393960984390736</v>
      </c>
      <c r="AH261" s="304">
        <f t="shared" ref="AH261:AH324" ca="1" si="144">IF(AND(L260&lt;L_rampe,Poussee&lt;Poids*SIN(M260)), g*SIN(M260), (-W260+Poussee)/m)</f>
        <v>-1.9937379975841687</v>
      </c>
    </row>
    <row r="262" spans="1:34" x14ac:dyDescent="0.2">
      <c r="A262" s="347">
        <f t="shared" ca="1" si="122"/>
        <v>0.1</v>
      </c>
      <c r="B262" s="304">
        <f t="shared" ca="1" si="123"/>
        <v>12.399999999999936</v>
      </c>
      <c r="D262" s="306">
        <f t="shared" ca="1" si="124"/>
        <v>-1.0056763412366494</v>
      </c>
      <c r="E262" s="307">
        <f t="shared" ca="1" si="125"/>
        <v>-11.441635890281397</v>
      </c>
      <c r="F262" s="304">
        <f t="shared" ca="1" si="126"/>
        <v>11.485748419197527</v>
      </c>
      <c r="G262" s="306">
        <f t="shared" ca="1" si="127"/>
        <v>27.554910221466777</v>
      </c>
      <c r="H262" s="307">
        <f t="shared" ca="1" si="128"/>
        <v>43.724815009570015</v>
      </c>
      <c r="I262" s="304">
        <f t="shared" ca="1" si="129"/>
        <v>51.683000347640551</v>
      </c>
      <c r="J262" s="306">
        <f t="shared" ca="1" si="130"/>
        <v>403.45796962103293</v>
      </c>
      <c r="K262" s="307">
        <f t="shared" ca="1" si="131"/>
        <v>1353.0165167659511</v>
      </c>
      <c r="L262" s="304">
        <f t="shared" ca="1" si="116"/>
        <v>1411.8895239685694</v>
      </c>
      <c r="M262" s="306">
        <f t="shared" ca="1" si="132"/>
        <v>1.008474085709953</v>
      </c>
      <c r="N262" s="304">
        <f t="shared" ca="1" si="133"/>
        <v>57.78130885949475</v>
      </c>
      <c r="P262" s="310">
        <f t="shared" ca="1" si="134"/>
        <v>23</v>
      </c>
      <c r="Q262" s="304">
        <f t="shared" ca="1" si="135"/>
        <v>0</v>
      </c>
      <c r="R262" s="306">
        <f t="shared" ca="1" si="136"/>
        <v>0</v>
      </c>
      <c r="S262" s="307">
        <f t="shared" ca="1" si="137"/>
        <v>3.1652999999999984</v>
      </c>
      <c r="T262" s="304">
        <f t="shared" ca="1" si="117"/>
        <v>31.051592999999986</v>
      </c>
      <c r="U262" s="311">
        <f t="shared" ca="1" si="118"/>
        <v>0</v>
      </c>
      <c r="V262" s="306">
        <f t="shared" ca="1" si="119"/>
        <v>1.0697577435500134</v>
      </c>
      <c r="W262" s="304">
        <f t="shared" ca="1" si="120"/>
        <v>5.8307448277995091</v>
      </c>
      <c r="Y262" s="314" t="str">
        <f t="shared" ca="1" si="138"/>
        <v/>
      </c>
      <c r="Z262" s="315" t="str">
        <f t="shared" ca="1" si="139"/>
        <v/>
      </c>
      <c r="AA262" s="316" t="str">
        <f t="shared" ca="1" si="140"/>
        <v/>
      </c>
      <c r="AC262" s="310" t="e">
        <f t="shared" ca="1" si="141"/>
        <v>#N/A</v>
      </c>
      <c r="AD262" s="323" t="e">
        <f t="shared" ca="1" si="142"/>
        <v>#N/A</v>
      </c>
      <c r="AE262" s="324">
        <f t="shared" ca="1" si="121"/>
        <v>1353.0165167659511</v>
      </c>
      <c r="AG262" s="306">
        <f t="shared" ca="1" si="143"/>
        <v>-10.267796503172747</v>
      </c>
      <c r="AH262" s="304">
        <f t="shared" ca="1" si="144"/>
        <v>-1.9166691372736964</v>
      </c>
    </row>
    <row r="263" spans="1:34" x14ac:dyDescent="0.2">
      <c r="A263" s="347">
        <f t="shared" ca="1" si="122"/>
        <v>0.1</v>
      </c>
      <c r="B263" s="304">
        <f t="shared" ca="1" si="123"/>
        <v>12.499999999999936</v>
      </c>
      <c r="D263" s="306">
        <f t="shared" ca="1" si="124"/>
        <v>-0.98211069520311423</v>
      </c>
      <c r="E263" s="307">
        <f t="shared" ca="1" si="125"/>
        <v>-11.368437611356169</v>
      </c>
      <c r="F263" s="304">
        <f t="shared" ca="1" si="126"/>
        <v>11.410780654316772</v>
      </c>
      <c r="G263" s="306">
        <f t="shared" ca="1" si="127"/>
        <v>27.456699151946466</v>
      </c>
      <c r="H263" s="307">
        <f t="shared" ca="1" si="128"/>
        <v>42.5879712484344</v>
      </c>
      <c r="I263" s="304">
        <f t="shared" ca="1" si="129"/>
        <v>50.671546486938531</v>
      </c>
      <c r="J263" s="306">
        <f t="shared" ca="1" si="130"/>
        <v>406.20855008970358</v>
      </c>
      <c r="K263" s="307">
        <f t="shared" ca="1" si="131"/>
        <v>1357.3321560788513</v>
      </c>
      <c r="L263" s="304">
        <f t="shared" ca="1" si="116"/>
        <v>1416.8119028620711</v>
      </c>
      <c r="M263" s="306">
        <f t="shared" ca="1" si="132"/>
        <v>0.99815208599360505</v>
      </c>
      <c r="N263" s="304">
        <f t="shared" ca="1" si="133"/>
        <v>57.18990183961278</v>
      </c>
      <c r="P263" s="310">
        <f t="shared" ca="1" si="134"/>
        <v>23</v>
      </c>
      <c r="Q263" s="304">
        <f t="shared" ca="1" si="135"/>
        <v>0</v>
      </c>
      <c r="R263" s="306">
        <f t="shared" ca="1" si="136"/>
        <v>0</v>
      </c>
      <c r="S263" s="307">
        <f t="shared" ca="1" si="137"/>
        <v>3.1652999999999984</v>
      </c>
      <c r="T263" s="304">
        <f t="shared" ca="1" si="117"/>
        <v>31.051592999999986</v>
      </c>
      <c r="U263" s="311">
        <f t="shared" ca="1" si="118"/>
        <v>0</v>
      </c>
      <c r="V263" s="306">
        <f t="shared" ca="1" si="119"/>
        <v>1.0692940458063407</v>
      </c>
      <c r="W263" s="304">
        <f t="shared" ca="1" si="120"/>
        <v>5.6023292398259565</v>
      </c>
      <c r="Y263" s="314" t="str">
        <f t="shared" ca="1" si="138"/>
        <v/>
      </c>
      <c r="Z263" s="315" t="str">
        <f t="shared" ca="1" si="139"/>
        <v/>
      </c>
      <c r="AA263" s="316" t="str">
        <f t="shared" ca="1" si="140"/>
        <v/>
      </c>
      <c r="AC263" s="310" t="e">
        <f t="shared" ca="1" si="141"/>
        <v>#N/A</v>
      </c>
      <c r="AD263" s="323" t="e">
        <f t="shared" ca="1" si="142"/>
        <v>#N/A</v>
      </c>
      <c r="AE263" s="324">
        <f t="shared" ca="1" si="121"/>
        <v>1357.3321560788513</v>
      </c>
      <c r="AG263" s="306">
        <f t="shared" ca="1" si="143"/>
        <v>-10.141532032053922</v>
      </c>
      <c r="AH263" s="304">
        <f t="shared" ca="1" si="144"/>
        <v>-1.8420828445327495</v>
      </c>
    </row>
    <row r="264" spans="1:34" x14ac:dyDescent="0.2">
      <c r="A264" s="347">
        <f t="shared" ca="1" si="122"/>
        <v>0.1</v>
      </c>
      <c r="B264" s="304">
        <f t="shared" ca="1" si="123"/>
        <v>12.599999999999936</v>
      </c>
      <c r="D264" s="306">
        <f t="shared" ca="1" si="124"/>
        <v>-0.95904263891326358</v>
      </c>
      <c r="E264" s="307">
        <f t="shared" ca="1" si="125"/>
        <v>-11.297567027122604</v>
      </c>
      <c r="F264" s="304">
        <f t="shared" ca="1" si="126"/>
        <v>11.338200188547631</v>
      </c>
      <c r="G264" s="306">
        <f t="shared" ca="1" si="127"/>
        <v>27.360794888055139</v>
      </c>
      <c r="H264" s="307">
        <f t="shared" ca="1" si="128"/>
        <v>41.458214545722143</v>
      </c>
      <c r="I264" s="304">
        <f t="shared" ca="1" si="129"/>
        <v>49.672896535488562</v>
      </c>
      <c r="J264" s="306">
        <f t="shared" ca="1" si="130"/>
        <v>408.94942479170368</v>
      </c>
      <c r="K264" s="307">
        <f t="shared" ca="1" si="131"/>
        <v>1361.534465368559</v>
      </c>
      <c r="L264" s="304">
        <f t="shared" ca="1" si="116"/>
        <v>1421.6243288660733</v>
      </c>
      <c r="M264" s="306">
        <f t="shared" ca="1" si="132"/>
        <v>0.98745065199491722</v>
      </c>
      <c r="N264" s="304">
        <f t="shared" ca="1" si="133"/>
        <v>56.576754836750162</v>
      </c>
      <c r="P264" s="310">
        <f t="shared" ca="1" si="134"/>
        <v>23</v>
      </c>
      <c r="Q264" s="304">
        <f t="shared" ca="1" si="135"/>
        <v>0</v>
      </c>
      <c r="R264" s="306">
        <f t="shared" ca="1" si="136"/>
        <v>0</v>
      </c>
      <c r="S264" s="307">
        <f t="shared" ca="1" si="137"/>
        <v>3.1652999999999984</v>
      </c>
      <c r="T264" s="304">
        <f t="shared" ca="1" si="117"/>
        <v>31.051592999999986</v>
      </c>
      <c r="U264" s="311">
        <f t="shared" ca="1" si="118"/>
        <v>0</v>
      </c>
      <c r="V264" s="306">
        <f t="shared" ca="1" si="119"/>
        <v>1.0688427049535731</v>
      </c>
      <c r="W264" s="304">
        <f t="shared" ca="1" si="120"/>
        <v>5.3814081181926179</v>
      </c>
      <c r="Y264" s="314" t="str">
        <f t="shared" ca="1" si="138"/>
        <v/>
      </c>
      <c r="Z264" s="315" t="str">
        <f t="shared" ca="1" si="139"/>
        <v/>
      </c>
      <c r="AA264" s="316" t="str">
        <f t="shared" ca="1" si="140"/>
        <v/>
      </c>
      <c r="AC264" s="310" t="e">
        <f t="shared" ca="1" si="141"/>
        <v>#N/A</v>
      </c>
      <c r="AD264" s="323" t="e">
        <f t="shared" ca="1" si="142"/>
        <v>#N/A</v>
      </c>
      <c r="AE264" s="324">
        <f t="shared" ca="1" si="121"/>
        <v>1361.534465368559</v>
      </c>
      <c r="AG264" s="306">
        <f t="shared" ca="1" si="143"/>
        <v>-10.014942114894758</v>
      </c>
      <c r="AH264" s="304">
        <f t="shared" ca="1" si="144"/>
        <v>-1.7699204624604175</v>
      </c>
    </row>
    <row r="265" spans="1:34" x14ac:dyDescent="0.2">
      <c r="A265" s="347">
        <f t="shared" ca="1" si="122"/>
        <v>0.1</v>
      </c>
      <c r="B265" s="304">
        <f t="shared" ca="1" si="123"/>
        <v>12.699999999999935</v>
      </c>
      <c r="D265" s="306">
        <f t="shared" ca="1" si="124"/>
        <v>-0.93646225367153335</v>
      </c>
      <c r="E265" s="307">
        <f t="shared" ca="1" si="125"/>
        <v>-11.228966560932566</v>
      </c>
      <c r="F265" s="304">
        <f t="shared" ca="1" si="126"/>
        <v>11.267947975523018</v>
      </c>
      <c r="G265" s="306">
        <f t="shared" ca="1" si="127"/>
        <v>27.267148662687987</v>
      </c>
      <c r="H265" s="307">
        <f t="shared" ca="1" si="128"/>
        <v>40.33531788962889</v>
      </c>
      <c r="I265" s="304">
        <f t="shared" ca="1" si="129"/>
        <v>48.687116010814847</v>
      </c>
      <c r="J265" s="306">
        <f t="shared" ca="1" si="130"/>
        <v>411.68082196924081</v>
      </c>
      <c r="K265" s="307">
        <f t="shared" ca="1" si="131"/>
        <v>1365.6241419903265</v>
      </c>
      <c r="L265" s="304">
        <f t="shared" ca="1" si="116"/>
        <v>1426.3275908304113</v>
      </c>
      <c r="M265" s="306">
        <f t="shared" ca="1" si="132"/>
        <v>0.97635192678918492</v>
      </c>
      <c r="N265" s="304">
        <f t="shared" ca="1" si="133"/>
        <v>55.940844724486233</v>
      </c>
      <c r="P265" s="310">
        <f t="shared" ca="1" si="134"/>
        <v>23</v>
      </c>
      <c r="Q265" s="304">
        <f t="shared" ca="1" si="135"/>
        <v>0</v>
      </c>
      <c r="R265" s="306">
        <f t="shared" ca="1" si="136"/>
        <v>0</v>
      </c>
      <c r="S265" s="307">
        <f t="shared" ca="1" si="137"/>
        <v>3.1652999999999984</v>
      </c>
      <c r="T265" s="304">
        <f t="shared" ca="1" si="117"/>
        <v>31.051592999999986</v>
      </c>
      <c r="U265" s="311">
        <f t="shared" ca="1" si="118"/>
        <v>0</v>
      </c>
      <c r="V265" s="306">
        <f t="shared" ca="1" si="119"/>
        <v>1.0684036316635952</v>
      </c>
      <c r="W265" s="304">
        <f t="shared" ca="1" si="120"/>
        <v>5.1678109343997116</v>
      </c>
      <c r="Y265" s="314" t="str">
        <f t="shared" ca="1" si="138"/>
        <v/>
      </c>
      <c r="Z265" s="315" t="str">
        <f t="shared" ca="1" si="139"/>
        <v/>
      </c>
      <c r="AA265" s="316" t="str">
        <f t="shared" ca="1" si="140"/>
        <v/>
      </c>
      <c r="AC265" s="310" t="e">
        <f t="shared" ca="1" si="141"/>
        <v>#N/A</v>
      </c>
      <c r="AD265" s="323" t="e">
        <f t="shared" ca="1" si="142"/>
        <v>#N/A</v>
      </c>
      <c r="AE265" s="324">
        <f t="shared" ca="1" si="121"/>
        <v>1365.6241419903265</v>
      </c>
      <c r="AG265" s="306">
        <f t="shared" ca="1" si="143"/>
        <v>-9.8877917478013639</v>
      </c>
      <c r="AH265" s="304">
        <f t="shared" ca="1" si="144"/>
        <v>-1.7001257758167063</v>
      </c>
    </row>
    <row r="266" spans="1:34" x14ac:dyDescent="0.2">
      <c r="A266" s="347">
        <f t="shared" ca="1" si="122"/>
        <v>0.1</v>
      </c>
      <c r="B266" s="304">
        <f t="shared" ca="1" si="123"/>
        <v>12.799999999999935</v>
      </c>
      <c r="D266" s="306">
        <f t="shared" ca="1" si="124"/>
        <v>-0.91436041254021105</v>
      </c>
      <c r="E266" s="307">
        <f t="shared" ca="1" si="125"/>
        <v>-11.162580658936633</v>
      </c>
      <c r="F266" s="304">
        <f t="shared" ca="1" si="126"/>
        <v>11.199967050455411</v>
      </c>
      <c r="G266" s="306">
        <f t="shared" ca="1" si="127"/>
        <v>27.175712621433966</v>
      </c>
      <c r="H266" s="307">
        <f t="shared" ca="1" si="128"/>
        <v>39.219059823735229</v>
      </c>
      <c r="I266" s="304">
        <f t="shared" ca="1" si="129"/>
        <v>47.714295655919393</v>
      </c>
      <c r="J266" s="306">
        <f t="shared" ca="1" si="130"/>
        <v>414.40296503344689</v>
      </c>
      <c r="K266" s="307">
        <f t="shared" ca="1" si="131"/>
        <v>1369.6018608759948</v>
      </c>
      <c r="L266" s="304">
        <f t="shared" ca="1" si="116"/>
        <v>1430.9224558806463</v>
      </c>
      <c r="M266" s="306">
        <f t="shared" ca="1" si="132"/>
        <v>0.96483714364227557</v>
      </c>
      <c r="N266" s="304">
        <f t="shared" ca="1" si="133"/>
        <v>55.281096248159962</v>
      </c>
      <c r="P266" s="310">
        <f t="shared" ca="1" si="134"/>
        <v>23</v>
      </c>
      <c r="Q266" s="304">
        <f t="shared" ca="1" si="135"/>
        <v>0</v>
      </c>
      <c r="R266" s="306">
        <f t="shared" ca="1" si="136"/>
        <v>0</v>
      </c>
      <c r="S266" s="307">
        <f t="shared" ca="1" si="137"/>
        <v>3.1652999999999984</v>
      </c>
      <c r="T266" s="304">
        <f t="shared" ca="1" si="117"/>
        <v>31.051592999999986</v>
      </c>
      <c r="U266" s="311">
        <f t="shared" ca="1" si="118"/>
        <v>0</v>
      </c>
      <c r="V266" s="306">
        <f t="shared" ca="1" si="119"/>
        <v>1.0679767395297353</v>
      </c>
      <c r="W266" s="304">
        <f t="shared" ca="1" si="120"/>
        <v>4.9613742669952714</v>
      </c>
      <c r="Y266" s="314" t="str">
        <f t="shared" ca="1" si="138"/>
        <v/>
      </c>
      <c r="Z266" s="315" t="str">
        <f t="shared" ca="1" si="139"/>
        <v/>
      </c>
      <c r="AA266" s="316" t="str">
        <f t="shared" ca="1" si="140"/>
        <v/>
      </c>
      <c r="AC266" s="310" t="e">
        <f t="shared" ca="1" si="141"/>
        <v>#N/A</v>
      </c>
      <c r="AD266" s="323" t="e">
        <f t="shared" ca="1" si="142"/>
        <v>#N/A</v>
      </c>
      <c r="AE266" s="324">
        <f t="shared" ca="1" si="121"/>
        <v>1369.6018608759948</v>
      </c>
      <c r="AG266" s="306">
        <f t="shared" ca="1" si="143"/>
        <v>-9.7598354468416577</v>
      </c>
      <c r="AH266" s="304">
        <f t="shared" ca="1" si="144"/>
        <v>-1.6326449102453842</v>
      </c>
    </row>
    <row r="267" spans="1:34" x14ac:dyDescent="0.2">
      <c r="A267" s="347">
        <f t="shared" ca="1" si="122"/>
        <v>0.1</v>
      </c>
      <c r="B267" s="304">
        <f t="shared" ca="1" si="123"/>
        <v>12.899999999999935</v>
      </c>
      <c r="D267" s="306">
        <f t="shared" ca="1" si="124"/>
        <v>-0.89272878029589742</v>
      </c>
      <c r="E267" s="307">
        <f t="shared" ca="1" si="125"/>
        <v>-11.098355669951427</v>
      </c>
      <c r="F267" s="304">
        <f t="shared" ca="1" si="126"/>
        <v>11.134202407532907</v>
      </c>
      <c r="G267" s="306">
        <f t="shared" ca="1" si="127"/>
        <v>27.086439743404377</v>
      </c>
      <c r="H267" s="307">
        <f t="shared" ca="1" si="128"/>
        <v>38.109224256740085</v>
      </c>
      <c r="I267" s="304">
        <f t="shared" ca="1" si="129"/>
        <v>46.754552627777144</v>
      </c>
      <c r="J267" s="306">
        <f t="shared" ca="1" si="130"/>
        <v>417.1160726516888</v>
      </c>
      <c r="K267" s="307">
        <f t="shared" ca="1" si="131"/>
        <v>1373.4682750800187</v>
      </c>
      <c r="L267" s="304">
        <f t="shared" ca="1" si="116"/>
        <v>1435.4096699951726</v>
      </c>
      <c r="M267" s="306">
        <f t="shared" ca="1" si="132"/>
        <v>0.95288659447572421</v>
      </c>
      <c r="N267" s="304">
        <f t="shared" ca="1" si="133"/>
        <v>54.596380218052985</v>
      </c>
      <c r="P267" s="310">
        <f t="shared" ca="1" si="134"/>
        <v>23</v>
      </c>
      <c r="Q267" s="304">
        <f t="shared" ca="1" si="135"/>
        <v>0</v>
      </c>
      <c r="R267" s="306">
        <f t="shared" ca="1" si="136"/>
        <v>0</v>
      </c>
      <c r="S267" s="307">
        <f t="shared" ca="1" si="137"/>
        <v>3.1652999999999984</v>
      </c>
      <c r="T267" s="304">
        <f t="shared" ca="1" si="117"/>
        <v>31.051592999999986</v>
      </c>
      <c r="U267" s="311">
        <f t="shared" ca="1" si="118"/>
        <v>0</v>
      </c>
      <c r="V267" s="306">
        <f t="shared" ca="1" si="119"/>
        <v>1.0675619449947018</v>
      </c>
      <c r="W267" s="304">
        <f t="shared" ca="1" si="120"/>
        <v>4.7619415144676385</v>
      </c>
      <c r="Y267" s="314" t="str">
        <f t="shared" ca="1" si="138"/>
        <v/>
      </c>
      <c r="Z267" s="315" t="str">
        <f t="shared" ca="1" si="139"/>
        <v/>
      </c>
      <c r="AA267" s="316" t="str">
        <f t="shared" ca="1" si="140"/>
        <v/>
      </c>
      <c r="AC267" s="310" t="e">
        <f t="shared" ca="1" si="141"/>
        <v>#N/A</v>
      </c>
      <c r="AD267" s="323" t="e">
        <f t="shared" ca="1" si="142"/>
        <v>#N/A</v>
      </c>
      <c r="AE267" s="324">
        <f t="shared" ca="1" si="121"/>
        <v>1373.4682750800187</v>
      </c>
      <c r="AG267" s="306">
        <f t="shared" ca="1" si="143"/>
        <v>-9.6308162874476402</v>
      </c>
      <c r="AH267" s="304">
        <f t="shared" ca="1" si="144"/>
        <v>-1.5674262366901317</v>
      </c>
    </row>
    <row r="268" spans="1:34" x14ac:dyDescent="0.2">
      <c r="A268" s="347">
        <f t="shared" ca="1" si="122"/>
        <v>0.1</v>
      </c>
      <c r="B268" s="304">
        <f t="shared" ca="1" si="123"/>
        <v>12.999999999999934</v>
      </c>
      <c r="D268" s="306">
        <f t="shared" ca="1" si="124"/>
        <v>-0.87155981591944875</v>
      </c>
      <c r="E268" s="307">
        <f t="shared" ca="1" si="125"/>
        <v>-11.036239727062144</v>
      </c>
      <c r="F268" s="304">
        <f t="shared" ca="1" si="126"/>
        <v>11.070600879171385</v>
      </c>
      <c r="G268" s="306">
        <f t="shared" ca="1" si="127"/>
        <v>26.999283761812432</v>
      </c>
      <c r="H268" s="307">
        <f t="shared" ca="1" si="128"/>
        <v>37.005600284033868</v>
      </c>
      <c r="I268" s="304">
        <f t="shared" ca="1" si="129"/>
        <v>45.808031785185399</v>
      </c>
      <c r="J268" s="306">
        <f t="shared" ca="1" si="130"/>
        <v>419.82035882694964</v>
      </c>
      <c r="K268" s="307">
        <f t="shared" ca="1" si="131"/>
        <v>1377.2240163070574</v>
      </c>
      <c r="L268" s="304">
        <f t="shared" ca="1" si="116"/>
        <v>1439.7899585628907</v>
      </c>
      <c r="M268" s="306">
        <f t="shared" ca="1" si="132"/>
        <v>0.94047960149364074</v>
      </c>
      <c r="N268" s="304">
        <f t="shared" ca="1" si="133"/>
        <v>53.885511883731169</v>
      </c>
      <c r="P268" s="310">
        <f t="shared" ca="1" si="134"/>
        <v>23</v>
      </c>
      <c r="Q268" s="304">
        <f t="shared" ca="1" si="135"/>
        <v>0</v>
      </c>
      <c r="R268" s="306">
        <f t="shared" ca="1" si="136"/>
        <v>0</v>
      </c>
      <c r="S268" s="307">
        <f t="shared" ca="1" si="137"/>
        <v>3.1652999999999984</v>
      </c>
      <c r="T268" s="304">
        <f t="shared" ca="1" si="117"/>
        <v>31.051592999999986</v>
      </c>
      <c r="U268" s="311">
        <f t="shared" ca="1" si="118"/>
        <v>0</v>
      </c>
      <c r="V268" s="306">
        <f t="shared" ca="1" si="119"/>
        <v>1.067159167281104</v>
      </c>
      <c r="W268" s="304">
        <f t="shared" ca="1" si="120"/>
        <v>4.5693626226452659</v>
      </c>
      <c r="Y268" s="314" t="str">
        <f t="shared" ca="1" si="138"/>
        <v/>
      </c>
      <c r="Z268" s="315" t="str">
        <f t="shared" ca="1" si="139"/>
        <v/>
      </c>
      <c r="AA268" s="316" t="str">
        <f t="shared" ca="1" si="140"/>
        <v/>
      </c>
      <c r="AC268" s="310">
        <f t="shared" ca="1" si="141"/>
        <v>12.999999999999934</v>
      </c>
      <c r="AD268" s="323">
        <f t="shared" ca="1" si="142"/>
        <v>419.82035882694964</v>
      </c>
      <c r="AE268" s="324">
        <f t="shared" ca="1" si="121"/>
        <v>1377.2240163070574</v>
      </c>
      <c r="AG268" s="306">
        <f t="shared" ca="1" si="143"/>
        <v>-9.500464921196448</v>
      </c>
      <c r="AH268" s="304">
        <f t="shared" ca="1" si="144"/>
        <v>-1.5044202806898685</v>
      </c>
    </row>
    <row r="269" spans="1:34" x14ac:dyDescent="0.2">
      <c r="A269" s="347">
        <f t="shared" ca="1" si="122"/>
        <v>0.1</v>
      </c>
      <c r="B269" s="304">
        <f t="shared" ca="1" si="123"/>
        <v>13.099999999999934</v>
      </c>
      <c r="D269" s="306">
        <f t="shared" ca="1" si="124"/>
        <v>-0.85084677758825</v>
      </c>
      <c r="E269" s="307">
        <f t="shared" ca="1" si="125"/>
        <v>-10.976182630330467</v>
      </c>
      <c r="F269" s="304">
        <f t="shared" ca="1" si="126"/>
        <v>11.009111016485416</v>
      </c>
      <c r="G269" s="306">
        <f t="shared" ca="1" si="127"/>
        <v>26.914199084053607</v>
      </c>
      <c r="H269" s="307">
        <f t="shared" ca="1" si="128"/>
        <v>35.907982021000819</v>
      </c>
      <c r="I269" s="304">
        <f t="shared" ca="1" si="129"/>
        <v>44.87490707685744</v>
      </c>
      <c r="J269" s="306">
        <f t="shared" ca="1" si="130"/>
        <v>422.51603296924293</v>
      </c>
      <c r="K269" s="307">
        <f t="shared" ca="1" si="131"/>
        <v>1380.8696954223092</v>
      </c>
      <c r="L269" s="304">
        <f t="shared" ca="1" si="116"/>
        <v>1444.0640269225487</v>
      </c>
      <c r="M269" s="306">
        <f t="shared" ca="1" si="132"/>
        <v>0.92759449317415088</v>
      </c>
      <c r="N269" s="304">
        <f t="shared" ca="1" si="133"/>
        <v>53.147249558455492</v>
      </c>
      <c r="P269" s="310">
        <f t="shared" ca="1" si="134"/>
        <v>23</v>
      </c>
      <c r="Q269" s="304">
        <f t="shared" ca="1" si="135"/>
        <v>0</v>
      </c>
      <c r="R269" s="306">
        <f t="shared" ca="1" si="136"/>
        <v>0</v>
      </c>
      <c r="S269" s="307">
        <f t="shared" ca="1" si="137"/>
        <v>3.1652999999999984</v>
      </c>
      <c r="T269" s="304">
        <f t="shared" ca="1" si="117"/>
        <v>31.051592999999986</v>
      </c>
      <c r="U269" s="311">
        <f t="shared" ca="1" si="118"/>
        <v>0</v>
      </c>
      <c r="V269" s="306">
        <f t="shared" ca="1" si="119"/>
        <v>1.0667683283244092</v>
      </c>
      <c r="W269" s="304">
        <f t="shared" ca="1" si="120"/>
        <v>4.3834938257195351</v>
      </c>
      <c r="Y269" s="314" t="str">
        <f t="shared" ca="1" si="138"/>
        <v/>
      </c>
      <c r="Z269" s="315" t="str">
        <f t="shared" ca="1" si="139"/>
        <v/>
      </c>
      <c r="AA269" s="316" t="str">
        <f t="shared" ca="1" si="140"/>
        <v/>
      </c>
      <c r="AC269" s="310" t="e">
        <f t="shared" ca="1" si="141"/>
        <v>#N/A</v>
      </c>
      <c r="AD269" s="323" t="e">
        <f t="shared" ca="1" si="142"/>
        <v>#N/A</v>
      </c>
      <c r="AE269" s="324">
        <f t="shared" ca="1" si="121"/>
        <v>1380.8696954223092</v>
      </c>
      <c r="AG269" s="306">
        <f t="shared" ca="1" si="143"/>
        <v>-9.3684985781747585</v>
      </c>
      <c r="AH269" s="304">
        <f t="shared" ca="1" si="144"/>
        <v>-1.4435796362573114</v>
      </c>
    </row>
    <row r="270" spans="1:34" x14ac:dyDescent="0.2">
      <c r="A270" s="347">
        <f t="shared" ca="1" si="122"/>
        <v>0.1</v>
      </c>
      <c r="B270" s="304">
        <f t="shared" ca="1" si="123"/>
        <v>13.199999999999934</v>
      </c>
      <c r="D270" s="306">
        <f t="shared" ca="1" si="124"/>
        <v>-0.83058373012588516</v>
      </c>
      <c r="E270" s="307">
        <f t="shared" ca="1" si="125"/>
        <v>-10.918135729959985</v>
      </c>
      <c r="F270" s="304">
        <f t="shared" ca="1" si="126"/>
        <v>10.94968297032287</v>
      </c>
      <c r="G270" s="306">
        <f t="shared" ca="1" si="127"/>
        <v>26.831140711041019</v>
      </c>
      <c r="H270" s="307">
        <f t="shared" ca="1" si="128"/>
        <v>34.816168448004824</v>
      </c>
      <c r="I270" s="304">
        <f t="shared" ca="1" si="129"/>
        <v>43.955383029334747</v>
      </c>
      <c r="J270" s="306">
        <f t="shared" ca="1" si="130"/>
        <v>425.20329995899766</v>
      </c>
      <c r="K270" s="307">
        <f t="shared" ca="1" si="131"/>
        <v>1384.4059029457594</v>
      </c>
      <c r="L270" s="304">
        <f t="shared" ca="1" si="116"/>
        <v>1448.2325608848478</v>
      </c>
      <c r="M270" s="306">
        <f t="shared" ca="1" si="132"/>
        <v>0.91420858607711186</v>
      </c>
      <c r="N270" s="304">
        <f t="shared" ca="1" si="133"/>
        <v>52.380293576840941</v>
      </c>
      <c r="P270" s="310">
        <f t="shared" ca="1" si="134"/>
        <v>23</v>
      </c>
      <c r="Q270" s="304">
        <f t="shared" ca="1" si="135"/>
        <v>0</v>
      </c>
      <c r="R270" s="306">
        <f t="shared" ca="1" si="136"/>
        <v>0</v>
      </c>
      <c r="S270" s="307">
        <f t="shared" ca="1" si="137"/>
        <v>3.1652999999999984</v>
      </c>
      <c r="T270" s="304">
        <f t="shared" ca="1" si="117"/>
        <v>31.051592999999986</v>
      </c>
      <c r="U270" s="311">
        <f t="shared" ca="1" si="118"/>
        <v>0</v>
      </c>
      <c r="V270" s="306">
        <f t="shared" ca="1" si="119"/>
        <v>1.066389352708186</v>
      </c>
      <c r="W270" s="304">
        <f t="shared" ca="1" si="120"/>
        <v>4.2041974000542348</v>
      </c>
      <c r="Y270" s="314" t="str">
        <f t="shared" ca="1" si="138"/>
        <v/>
      </c>
      <c r="Z270" s="315" t="str">
        <f t="shared" ca="1" si="139"/>
        <v/>
      </c>
      <c r="AA270" s="316" t="str">
        <f t="shared" ca="1" si="140"/>
        <v/>
      </c>
      <c r="AC270" s="310" t="e">
        <f t="shared" ca="1" si="141"/>
        <v>#N/A</v>
      </c>
      <c r="AD270" s="323" t="e">
        <f t="shared" ca="1" si="142"/>
        <v>#N/A</v>
      </c>
      <c r="AE270" s="324">
        <f t="shared" ca="1" si="121"/>
        <v>1384.4059029457594</v>
      </c>
      <c r="AG270" s="306">
        <f t="shared" ca="1" si="143"/>
        <v>-9.2346200662451388</v>
      </c>
      <c r="AH270" s="304">
        <f t="shared" ca="1" si="144"/>
        <v>-1.3848588840613962</v>
      </c>
    </row>
    <row r="271" spans="1:34" x14ac:dyDescent="0.2">
      <c r="A271" s="347">
        <f t="shared" ca="1" si="122"/>
        <v>0.1</v>
      </c>
      <c r="B271" s="304">
        <f t="shared" ca="1" si="123"/>
        <v>13.299999999999933</v>
      </c>
      <c r="D271" s="306">
        <f t="shared" ca="1" si="124"/>
        <v>-0.81076555484429713</v>
      </c>
      <c r="E271" s="307">
        <f t="shared" ca="1" si="125"/>
        <v>-10.862051809250266</v>
      </c>
      <c r="F271" s="304">
        <f t="shared" ca="1" si="126"/>
        <v>10.89226837218763</v>
      </c>
      <c r="G271" s="306">
        <f t="shared" ca="1" si="127"/>
        <v>26.75006415555659</v>
      </c>
      <c r="H271" s="307">
        <f t="shared" ca="1" si="128"/>
        <v>33.729963267079796</v>
      </c>
      <c r="I271" s="304">
        <f t="shared" ca="1" si="129"/>
        <v>43.049696332552053</v>
      </c>
      <c r="J271" s="306">
        <f t="shared" ca="1" si="130"/>
        <v>427.88236020232756</v>
      </c>
      <c r="K271" s="307">
        <f t="shared" ca="1" si="131"/>
        <v>1387.8332095315136</v>
      </c>
      <c r="L271" s="304">
        <f t="shared" ca="1" si="116"/>
        <v>1452.2962272383884</v>
      </c>
      <c r="M271" s="306">
        <f t="shared" ca="1" si="132"/>
        <v>0.90029817420783043</v>
      </c>
      <c r="N271" s="304">
        <f t="shared" ca="1" si="133"/>
        <v>51.583285685442434</v>
      </c>
      <c r="P271" s="310">
        <f t="shared" ca="1" si="134"/>
        <v>23</v>
      </c>
      <c r="Q271" s="304">
        <f t="shared" ca="1" si="135"/>
        <v>0</v>
      </c>
      <c r="R271" s="306">
        <f t="shared" ca="1" si="136"/>
        <v>0</v>
      </c>
      <c r="S271" s="307">
        <f t="shared" ca="1" si="137"/>
        <v>3.1652999999999984</v>
      </c>
      <c r="T271" s="304">
        <f t="shared" ca="1" si="117"/>
        <v>31.051592999999986</v>
      </c>
      <c r="U271" s="311">
        <f t="shared" ca="1" si="118"/>
        <v>0</v>
      </c>
      <c r="V271" s="306">
        <f t="shared" ca="1" si="119"/>
        <v>1.0660221676014892</v>
      </c>
      <c r="W271" s="304">
        <f t="shared" ca="1" si="120"/>
        <v>4.0313414299885437</v>
      </c>
      <c r="Y271" s="314" t="str">
        <f t="shared" ca="1" si="138"/>
        <v/>
      </c>
      <c r="Z271" s="315" t="str">
        <f t="shared" ca="1" si="139"/>
        <v/>
      </c>
      <c r="AA271" s="316" t="str">
        <f t="shared" ca="1" si="140"/>
        <v/>
      </c>
      <c r="AC271" s="310" t="e">
        <f t="shared" ca="1" si="141"/>
        <v>#N/A</v>
      </c>
      <c r="AD271" s="323" t="e">
        <f t="shared" ca="1" si="142"/>
        <v>#N/A</v>
      </c>
      <c r="AE271" s="324">
        <f t="shared" ca="1" si="121"/>
        <v>1387.8332095315136</v>
      </c>
      <c r="AG271" s="306">
        <f t="shared" ca="1" si="143"/>
        <v>-9.0985167823609387</v>
      </c>
      <c r="AH271" s="304">
        <f t="shared" ca="1" si="144"/>
        <v>-1.328214513649334</v>
      </c>
    </row>
    <row r="272" spans="1:34" x14ac:dyDescent="0.2">
      <c r="A272" s="347">
        <f t="shared" ca="1" si="122"/>
        <v>0.1</v>
      </c>
      <c r="B272" s="304">
        <f t="shared" ca="1" si="123"/>
        <v>13.399999999999933</v>
      </c>
      <c r="D272" s="306">
        <f t="shared" ca="1" si="124"/>
        <v>-0.79138796168605952</v>
      </c>
      <c r="E272" s="307">
        <f t="shared" ca="1" si="125"/>
        <v>-10.807884966647272</v>
      </c>
      <c r="F272" s="304">
        <f t="shared" ca="1" si="126"/>
        <v>10.836820214351704</v>
      </c>
      <c r="G272" s="306">
        <f t="shared" ca="1" si="127"/>
        <v>26.670925359387983</v>
      </c>
      <c r="H272" s="307">
        <f t="shared" ca="1" si="128"/>
        <v>32.649174770415073</v>
      </c>
      <c r="I272" s="304">
        <f t="shared" ca="1" si="129"/>
        <v>42.158117518636352</v>
      </c>
      <c r="J272" s="306">
        <f t="shared" ca="1" si="130"/>
        <v>430.55340967807479</v>
      </c>
      <c r="K272" s="307">
        <f t="shared" ca="1" si="131"/>
        <v>1391.1521664333884</v>
      </c>
      <c r="L272" s="304">
        <f t="shared" ca="1" si="116"/>
        <v>1456.255674240525</v>
      </c>
      <c r="M272" s="306">
        <f t="shared" ca="1" si="132"/>
        <v>0.88583852800669416</v>
      </c>
      <c r="N272" s="304">
        <f t="shared" ca="1" si="133"/>
        <v>50.754808984864951</v>
      </c>
      <c r="P272" s="310">
        <f t="shared" ca="1" si="134"/>
        <v>23</v>
      </c>
      <c r="Q272" s="304">
        <f t="shared" ca="1" si="135"/>
        <v>0</v>
      </c>
      <c r="R272" s="306">
        <f t="shared" ca="1" si="136"/>
        <v>0</v>
      </c>
      <c r="S272" s="307">
        <f t="shared" ca="1" si="137"/>
        <v>3.1652999999999984</v>
      </c>
      <c r="T272" s="304">
        <f t="shared" ca="1" si="117"/>
        <v>31.051592999999986</v>
      </c>
      <c r="U272" s="311">
        <f t="shared" ca="1" si="118"/>
        <v>0</v>
      </c>
      <c r="V272" s="306">
        <f t="shared" ca="1" si="119"/>
        <v>1.0656667026982269</v>
      </c>
      <c r="W272" s="304">
        <f t="shared" ca="1" si="120"/>
        <v>3.8647995848794174</v>
      </c>
      <c r="Y272" s="314" t="str">
        <f t="shared" ca="1" si="138"/>
        <v/>
      </c>
      <c r="Z272" s="315" t="str">
        <f t="shared" ca="1" si="139"/>
        <v/>
      </c>
      <c r="AA272" s="316" t="str">
        <f t="shared" ca="1" si="140"/>
        <v/>
      </c>
      <c r="AC272" s="310" t="e">
        <f t="shared" ca="1" si="141"/>
        <v>#N/A</v>
      </c>
      <c r="AD272" s="323" t="e">
        <f t="shared" ca="1" si="142"/>
        <v>#N/A</v>
      </c>
      <c r="AE272" s="324">
        <f t="shared" ca="1" si="121"/>
        <v>1391.1521664333884</v>
      </c>
      <c r="AG272" s="306">
        <f t="shared" ca="1" si="143"/>
        <v>-8.9598597557402933</v>
      </c>
      <c r="AH272" s="304">
        <f t="shared" ca="1" si="144"/>
        <v>-1.2736048494577277</v>
      </c>
    </row>
    <row r="273" spans="1:34" x14ac:dyDescent="0.2">
      <c r="A273" s="347">
        <f t="shared" ca="1" si="122"/>
        <v>0.1</v>
      </c>
      <c r="B273" s="304">
        <f t="shared" ca="1" si="123"/>
        <v>13.499999999999932</v>
      </c>
      <c r="D273" s="306">
        <f t="shared" ca="1" si="124"/>
        <v>-0.77244750353792258</v>
      </c>
      <c r="E273" s="307">
        <f t="shared" ca="1" si="125"/>
        <v>-10.75559049617314</v>
      </c>
      <c r="F273" s="304">
        <f t="shared" ca="1" si="126"/>
        <v>10.783292728433738</v>
      </c>
      <c r="G273" s="306">
        <f t="shared" ca="1" si="127"/>
        <v>26.593680609034191</v>
      </c>
      <c r="H273" s="307">
        <f t="shared" ca="1" si="128"/>
        <v>31.573615720797758</v>
      </c>
      <c r="I273" s="304">
        <f t="shared" ca="1" si="129"/>
        <v>41.280952726650199</v>
      </c>
      <c r="J273" s="306">
        <f t="shared" ca="1" si="130"/>
        <v>433.21663997649591</v>
      </c>
      <c r="K273" s="307">
        <f t="shared" ca="1" si="131"/>
        <v>1394.363305957949</v>
      </c>
      <c r="L273" s="304">
        <f t="shared" ca="1" si="116"/>
        <v>1460.1115320942115</v>
      </c>
      <c r="M273" s="306">
        <f t="shared" ca="1" si="132"/>
        <v>0.87080390540935382</v>
      </c>
      <c r="N273" s="304">
        <f t="shared" ca="1" si="133"/>
        <v>49.893388563465329</v>
      </c>
      <c r="P273" s="310">
        <f t="shared" ca="1" si="134"/>
        <v>23</v>
      </c>
      <c r="Q273" s="304">
        <f t="shared" ca="1" si="135"/>
        <v>0</v>
      </c>
      <c r="R273" s="306">
        <f t="shared" ca="1" si="136"/>
        <v>0</v>
      </c>
      <c r="S273" s="307">
        <f t="shared" ca="1" si="137"/>
        <v>3.1652999999999984</v>
      </c>
      <c r="T273" s="304">
        <f t="shared" ca="1" si="117"/>
        <v>31.051592999999986</v>
      </c>
      <c r="U273" s="311">
        <f t="shared" ca="1" si="118"/>
        <v>0</v>
      </c>
      <c r="V273" s="306">
        <f t="shared" ca="1" si="119"/>
        <v>1.06532289015838</v>
      </c>
      <c r="W273" s="304">
        <f t="shared" ca="1" si="120"/>
        <v>3.7044509066643383</v>
      </c>
      <c r="Y273" s="314" t="str">
        <f t="shared" ca="1" si="138"/>
        <v/>
      </c>
      <c r="Z273" s="315" t="str">
        <f t="shared" ca="1" si="139"/>
        <v/>
      </c>
      <c r="AA273" s="316" t="str">
        <f t="shared" ca="1" si="140"/>
        <v/>
      </c>
      <c r="AC273" s="310" t="e">
        <f t="shared" ca="1" si="141"/>
        <v>#N/A</v>
      </c>
      <c r="AD273" s="323" t="e">
        <f t="shared" ca="1" si="142"/>
        <v>#N/A</v>
      </c>
      <c r="AE273" s="324">
        <f t="shared" ca="1" si="121"/>
        <v>1394.363305957949</v>
      </c>
      <c r="AG273" s="306">
        <f t="shared" ca="1" si="143"/>
        <v>-8.8183027483410932</v>
      </c>
      <c r="AH273" s="304">
        <f t="shared" ca="1" si="144"/>
        <v>-1.2209899803745046</v>
      </c>
    </row>
    <row r="274" spans="1:34" x14ac:dyDescent="0.2">
      <c r="A274" s="347">
        <f t="shared" ca="1" si="122"/>
        <v>0.1</v>
      </c>
      <c r="B274" s="304">
        <f t="shared" ca="1" si="123"/>
        <v>13.599999999999932</v>
      </c>
      <c r="D274" s="306">
        <f t="shared" ca="1" si="124"/>
        <v>-0.75394159253969262</v>
      </c>
      <c r="E274" s="307">
        <f t="shared" ca="1" si="125"/>
        <v>-10.705124765493641</v>
      </c>
      <c r="F274" s="304">
        <f t="shared" ca="1" si="126"/>
        <v>10.731641261696488</v>
      </c>
      <c r="G274" s="306">
        <f t="shared" ca="1" si="127"/>
        <v>26.518286449780224</v>
      </c>
      <c r="H274" s="307">
        <f t="shared" ca="1" si="128"/>
        <v>30.503103244248393</v>
      </c>
      <c r="I274" s="304">
        <f t="shared" ca="1" si="129"/>
        <v>40.418545542385296</v>
      </c>
      <c r="J274" s="306">
        <f t="shared" ca="1" si="130"/>
        <v>435.87223832943664</v>
      </c>
      <c r="K274" s="307">
        <f t="shared" ca="1" si="131"/>
        <v>1397.4671419062013</v>
      </c>
      <c r="L274" s="304">
        <f t="shared" ca="1" si="116"/>
        <v>1463.8644134119118</v>
      </c>
      <c r="M274" s="306">
        <f t="shared" ca="1" si="132"/>
        <v>0.85516757784230457</v>
      </c>
      <c r="N274" s="304">
        <f t="shared" ca="1" si="133"/>
        <v>48.997492986789347</v>
      </c>
      <c r="P274" s="310">
        <f t="shared" ca="1" si="134"/>
        <v>23</v>
      </c>
      <c r="Q274" s="304">
        <f t="shared" ca="1" si="135"/>
        <v>0</v>
      </c>
      <c r="R274" s="306">
        <f t="shared" ca="1" si="136"/>
        <v>0</v>
      </c>
      <c r="S274" s="307">
        <f t="shared" ca="1" si="137"/>
        <v>3.1652999999999984</v>
      </c>
      <c r="T274" s="304">
        <f t="shared" ca="1" si="117"/>
        <v>31.051592999999986</v>
      </c>
      <c r="U274" s="311">
        <f t="shared" ca="1" si="118"/>
        <v>0</v>
      </c>
      <c r="V274" s="306">
        <f t="shared" ca="1" si="119"/>
        <v>1.0649906645509084</v>
      </c>
      <c r="W274" s="304">
        <f t="shared" ca="1" si="120"/>
        <v>3.5501796072563918</v>
      </c>
      <c r="Y274" s="314" t="str">
        <f t="shared" ca="1" si="138"/>
        <v/>
      </c>
      <c r="Z274" s="315" t="str">
        <f t="shared" ca="1" si="139"/>
        <v/>
      </c>
      <c r="AA274" s="316" t="str">
        <f t="shared" ca="1" si="140"/>
        <v/>
      </c>
      <c r="AC274" s="310" t="e">
        <f t="shared" ca="1" si="141"/>
        <v>#N/A</v>
      </c>
      <c r="AD274" s="323" t="e">
        <f t="shared" ca="1" si="142"/>
        <v>#N/A</v>
      </c>
      <c r="AE274" s="324">
        <f t="shared" ca="1" si="121"/>
        <v>1397.4671419062013</v>
      </c>
      <c r="AG274" s="306">
        <f t="shared" ca="1" si="143"/>
        <v>-8.6734814448119231</v>
      </c>
      <c r="AH274" s="304">
        <f t="shared" ca="1" si="144"/>
        <v>-1.1703316926245033</v>
      </c>
    </row>
    <row r="275" spans="1:34" x14ac:dyDescent="0.2">
      <c r="A275" s="347">
        <f t="shared" ca="1" si="122"/>
        <v>0.1</v>
      </c>
      <c r="B275" s="304">
        <f t="shared" ca="1" si="123"/>
        <v>13.699999999999932</v>
      </c>
      <c r="D275" s="306">
        <f t="shared" ca="1" si="124"/>
        <v>-0.73586851815273746</v>
      </c>
      <c r="E275" s="307">
        <f t="shared" ca="1" si="125"/>
        <v>-10.656445090858842</v>
      </c>
      <c r="F275" s="304">
        <f t="shared" ca="1" si="126"/>
        <v>10.681822150293359</v>
      </c>
      <c r="G275" s="306">
        <f t="shared" ca="1" si="127"/>
        <v>26.444699597964949</v>
      </c>
      <c r="H275" s="307">
        <f t="shared" ca="1" si="128"/>
        <v>29.437458735162508</v>
      </c>
      <c r="I275" s="304">
        <f t="shared" ca="1" si="129"/>
        <v>39.571278897844621</v>
      </c>
      <c r="J275" s="306">
        <f t="shared" ca="1" si="130"/>
        <v>438.52038763182389</v>
      </c>
      <c r="K275" s="307">
        <f t="shared" ca="1" si="131"/>
        <v>1400.4641700051718</v>
      </c>
      <c r="L275" s="304">
        <f t="shared" ca="1" si="116"/>
        <v>1467.5149136676737</v>
      </c>
      <c r="M275" s="306">
        <f t="shared" ca="1" si="132"/>
        <v>0.83890187448305908</v>
      </c>
      <c r="N275" s="304">
        <f t="shared" ca="1" si="133"/>
        <v>48.065536833492814</v>
      </c>
      <c r="P275" s="310">
        <f t="shared" ca="1" si="134"/>
        <v>23</v>
      </c>
      <c r="Q275" s="304">
        <f t="shared" ca="1" si="135"/>
        <v>0</v>
      </c>
      <c r="R275" s="306">
        <f t="shared" ca="1" si="136"/>
        <v>0</v>
      </c>
      <c r="S275" s="307">
        <f t="shared" ca="1" si="137"/>
        <v>3.1652999999999984</v>
      </c>
      <c r="T275" s="304">
        <f t="shared" ca="1" si="117"/>
        <v>31.051592999999986</v>
      </c>
      <c r="U275" s="311">
        <f t="shared" ca="1" si="118"/>
        <v>0</v>
      </c>
      <c r="V275" s="306">
        <f t="shared" ca="1" si="119"/>
        <v>1.0646699627982021</v>
      </c>
      <c r="W275" s="304">
        <f t="shared" ca="1" si="120"/>
        <v>3.4018748751110679</v>
      </c>
      <c r="Y275" s="314" t="str">
        <f t="shared" ca="1" si="138"/>
        <v/>
      </c>
      <c r="Z275" s="315" t="str">
        <f t="shared" ca="1" si="139"/>
        <v/>
      </c>
      <c r="AA275" s="316" t="str">
        <f t="shared" ca="1" si="140"/>
        <v/>
      </c>
      <c r="AC275" s="310" t="e">
        <f t="shared" ca="1" si="141"/>
        <v>#N/A</v>
      </c>
      <c r="AD275" s="323" t="e">
        <f t="shared" ca="1" si="142"/>
        <v>#N/A</v>
      </c>
      <c r="AE275" s="324">
        <f t="shared" ca="1" si="121"/>
        <v>1400.4641700051718</v>
      </c>
      <c r="AG275" s="306">
        <f t="shared" ca="1" si="143"/>
        <v>-8.525012772058945</v>
      </c>
      <c r="AH275" s="304">
        <f t="shared" ca="1" si="144"/>
        <v>-1.1215934057613477</v>
      </c>
    </row>
    <row r="276" spans="1:34" x14ac:dyDescent="0.2">
      <c r="A276" s="347">
        <f t="shared" ca="1" si="122"/>
        <v>0.1</v>
      </c>
      <c r="B276" s="304">
        <f t="shared" ca="1" si="123"/>
        <v>13.799999999999931</v>
      </c>
      <c r="D276" s="306">
        <f t="shared" ca="1" si="124"/>
        <v>-0.71822746667795279</v>
      </c>
      <c r="E276" s="307">
        <f t="shared" ca="1" si="125"/>
        <v>-10.609509608134085</v>
      </c>
      <c r="F276" s="304">
        <f t="shared" ca="1" si="126"/>
        <v>10.633792588675975</v>
      </c>
      <c r="G276" s="306">
        <f t="shared" ca="1" si="127"/>
        <v>26.372876851297153</v>
      </c>
      <c r="H276" s="307">
        <f t="shared" ca="1" si="128"/>
        <v>28.376507774349101</v>
      </c>
      <c r="I276" s="304">
        <f t="shared" ca="1" si="129"/>
        <v>38.739577009582597</v>
      </c>
      <c r="J276" s="306">
        <f t="shared" ca="1" si="130"/>
        <v>441.16126645428699</v>
      </c>
      <c r="K276" s="307">
        <f t="shared" ca="1" si="131"/>
        <v>1403.3548683306474</v>
      </c>
      <c r="L276" s="304">
        <f t="shared" ca="1" si="116"/>
        <v>1471.0636116384903</v>
      </c>
      <c r="M276" s="306">
        <f t="shared" ca="1" si="132"/>
        <v>0.8219782486180135</v>
      </c>
      <c r="N276" s="304">
        <f t="shared" ca="1" si="133"/>
        <v>47.095884497367265</v>
      </c>
      <c r="P276" s="310">
        <f t="shared" ca="1" si="134"/>
        <v>23</v>
      </c>
      <c r="Q276" s="304">
        <f t="shared" ca="1" si="135"/>
        <v>0</v>
      </c>
      <c r="R276" s="306">
        <f t="shared" ca="1" si="136"/>
        <v>0</v>
      </c>
      <c r="S276" s="307">
        <f t="shared" ca="1" si="137"/>
        <v>3.1652999999999984</v>
      </c>
      <c r="T276" s="304">
        <f t="shared" ca="1" si="117"/>
        <v>31.051592999999986</v>
      </c>
      <c r="U276" s="311">
        <f t="shared" ca="1" si="118"/>
        <v>0</v>
      </c>
      <c r="V276" s="306">
        <f t="shared" ca="1" si="119"/>
        <v>1.0643607241219259</v>
      </c>
      <c r="W276" s="304">
        <f t="shared" ca="1" si="120"/>
        <v>3.2594306903280295</v>
      </c>
      <c r="Y276" s="314" t="str">
        <f t="shared" ca="1" si="138"/>
        <v/>
      </c>
      <c r="Z276" s="315" t="str">
        <f t="shared" ca="1" si="139"/>
        <v/>
      </c>
      <c r="AA276" s="316" t="str">
        <f t="shared" ca="1" si="140"/>
        <v/>
      </c>
      <c r="AC276" s="310" t="e">
        <f t="shared" ca="1" si="141"/>
        <v>#N/A</v>
      </c>
      <c r="AD276" s="323" t="e">
        <f t="shared" ca="1" si="142"/>
        <v>#N/A</v>
      </c>
      <c r="AE276" s="324">
        <f t="shared" ca="1" si="121"/>
        <v>1403.3548683306474</v>
      </c>
      <c r="AG276" s="306">
        <f t="shared" ca="1" si="143"/>
        <v>-8.3724943978777748</v>
      </c>
      <c r="AH276" s="304">
        <f t="shared" ca="1" si="144"/>
        <v>-1.0747401115569044</v>
      </c>
    </row>
    <row r="277" spans="1:34" x14ac:dyDescent="0.2">
      <c r="A277" s="347">
        <f t="shared" ca="1" si="122"/>
        <v>0.1</v>
      </c>
      <c r="B277" s="304">
        <f t="shared" ca="1" si="123"/>
        <v>13.899999999999931</v>
      </c>
      <c r="D277" s="306">
        <f t="shared" ca="1" si="124"/>
        <v>-0.70101854182157719</v>
      </c>
      <c r="E277" s="307">
        <f t="shared" ca="1" si="125"/>
        <v>-10.564277139127674</v>
      </c>
      <c r="F277" s="304">
        <f t="shared" ca="1" si="126"/>
        <v>10.587510494364254</v>
      </c>
      <c r="G277" s="306">
        <f t="shared" ca="1" si="127"/>
        <v>26.302774997114994</v>
      </c>
      <c r="H277" s="307">
        <f t="shared" ca="1" si="128"/>
        <v>27.320080060436332</v>
      </c>
      <c r="I277" s="304">
        <f t="shared" ca="1" si="129"/>
        <v>37.923907328458505</v>
      </c>
      <c r="J277" s="306">
        <f t="shared" ca="1" si="130"/>
        <v>443.79504904670762</v>
      </c>
      <c r="K277" s="307">
        <f t="shared" ca="1" si="131"/>
        <v>1406.1396977223867</v>
      </c>
      <c r="L277" s="304">
        <f t="shared" ca="1" si="116"/>
        <v>1474.5110698360913</v>
      </c>
      <c r="M277" s="306">
        <f t="shared" ca="1" si="132"/>
        <v>0.80436737046531448</v>
      </c>
      <c r="N277" s="304">
        <f t="shared" ca="1" si="133"/>
        <v>46.086855505698466</v>
      </c>
      <c r="P277" s="310">
        <f t="shared" ca="1" si="134"/>
        <v>23</v>
      </c>
      <c r="Q277" s="304">
        <f t="shared" ca="1" si="135"/>
        <v>0</v>
      </c>
      <c r="R277" s="306">
        <f t="shared" ca="1" si="136"/>
        <v>0</v>
      </c>
      <c r="S277" s="307">
        <f t="shared" ca="1" si="137"/>
        <v>3.1652999999999984</v>
      </c>
      <c r="T277" s="304">
        <f t="shared" ca="1" si="117"/>
        <v>31.051592999999986</v>
      </c>
      <c r="U277" s="311">
        <f t="shared" ca="1" si="118"/>
        <v>0</v>
      </c>
      <c r="V277" s="306">
        <f t="shared" ca="1" si="119"/>
        <v>1.0640628899900904</v>
      </c>
      <c r="W277" s="304">
        <f t="shared" ca="1" si="120"/>
        <v>3.1227456476713953</v>
      </c>
      <c r="Y277" s="314" t="str">
        <f t="shared" ca="1" si="138"/>
        <v/>
      </c>
      <c r="Z277" s="315" t="str">
        <f t="shared" ca="1" si="139"/>
        <v/>
      </c>
      <c r="AA277" s="316" t="str">
        <f t="shared" ca="1" si="140"/>
        <v/>
      </c>
      <c r="AC277" s="310" t="e">
        <f t="shared" ca="1" si="141"/>
        <v>#N/A</v>
      </c>
      <c r="AD277" s="323" t="e">
        <f t="shared" ca="1" si="142"/>
        <v>#N/A</v>
      </c>
      <c r="AE277" s="324">
        <f t="shared" ca="1" si="121"/>
        <v>1406.1396977223867</v>
      </c>
      <c r="AG277" s="306">
        <f t="shared" ca="1" si="143"/>
        <v>-8.2155044688290069</v>
      </c>
      <c r="AH277" s="304">
        <f t="shared" ca="1" si="144"/>
        <v>-1.029738315587158</v>
      </c>
    </row>
    <row r="278" spans="1:34" x14ac:dyDescent="0.2">
      <c r="A278" s="347">
        <f t="shared" ca="1" si="122"/>
        <v>0.1</v>
      </c>
      <c r="B278" s="304">
        <f t="shared" ca="1" si="123"/>
        <v>13.999999999999931</v>
      </c>
      <c r="D278" s="306">
        <f t="shared" ca="1" si="124"/>
        <v>-0.68424278579646192</v>
      </c>
      <c r="E278" s="307">
        <f t="shared" ca="1" si="125"/>
        <v>-10.520707052422633</v>
      </c>
      <c r="F278" s="304">
        <f t="shared" ca="1" si="126"/>
        <v>10.542934367281712</v>
      </c>
      <c r="G278" s="306">
        <f t="shared" ca="1" si="127"/>
        <v>26.23435071853535</v>
      </c>
      <c r="H278" s="307">
        <f t="shared" ca="1" si="128"/>
        <v>26.268009355194067</v>
      </c>
      <c r="I278" s="304">
        <f t="shared" ca="1" si="129"/>
        <v>37.124782465459369</v>
      </c>
      <c r="J278" s="306">
        <f t="shared" ca="1" si="130"/>
        <v>446.42190533249016</v>
      </c>
      <c r="K278" s="307">
        <f t="shared" ca="1" si="131"/>
        <v>1408.8191021931682</v>
      </c>
      <c r="L278" s="304">
        <f t="shared" ca="1" si="116"/>
        <v>1477.8578349303614</v>
      </c>
      <c r="M278" s="306">
        <f t="shared" ca="1" si="132"/>
        <v>0.78603925137902264</v>
      </c>
      <c r="N278" s="304">
        <f t="shared" ca="1" si="133"/>
        <v>45.03673163564077</v>
      </c>
      <c r="P278" s="310">
        <f t="shared" ca="1" si="134"/>
        <v>23</v>
      </c>
      <c r="Q278" s="304">
        <f t="shared" ca="1" si="135"/>
        <v>0</v>
      </c>
      <c r="R278" s="306">
        <f t="shared" ca="1" si="136"/>
        <v>0</v>
      </c>
      <c r="S278" s="307">
        <f t="shared" ca="1" si="137"/>
        <v>3.1652999999999984</v>
      </c>
      <c r="T278" s="304">
        <f t="shared" ca="1" si="117"/>
        <v>31.051592999999986</v>
      </c>
      <c r="U278" s="311">
        <f t="shared" ca="1" si="118"/>
        <v>0</v>
      </c>
      <c r="V278" s="306">
        <f t="shared" ca="1" si="119"/>
        <v>1.0637764040651982</v>
      </c>
      <c r="W278" s="304">
        <f t="shared" ca="1" si="120"/>
        <v>2.9917227869093286</v>
      </c>
      <c r="Y278" s="314" t="str">
        <f t="shared" ca="1" si="138"/>
        <v/>
      </c>
      <c r="Z278" s="315" t="str">
        <f t="shared" ca="1" si="139"/>
        <v/>
      </c>
      <c r="AA278" s="316" t="str">
        <f t="shared" ca="1" si="140"/>
        <v/>
      </c>
      <c r="AC278" s="310">
        <f t="shared" ca="1" si="141"/>
        <v>13.999999999999931</v>
      </c>
      <c r="AD278" s="323">
        <f t="shared" ca="1" si="142"/>
        <v>446.42190533249016</v>
      </c>
      <c r="AE278" s="324">
        <f t="shared" ca="1" si="121"/>
        <v>1408.8191021931682</v>
      </c>
      <c r="AG278" s="306">
        <f t="shared" ca="1" si="143"/>
        <v>-8.0536016597001208</v>
      </c>
      <c r="AH278" s="304">
        <f t="shared" ca="1" si="144"/>
        <v>-0.98655598131974753</v>
      </c>
    </row>
    <row r="279" spans="1:34" x14ac:dyDescent="0.2">
      <c r="A279" s="347">
        <f t="shared" ca="1" si="122"/>
        <v>0.1</v>
      </c>
      <c r="B279" s="304">
        <f t="shared" ca="1" si="123"/>
        <v>14.09999999999993</v>
      </c>
      <c r="D279" s="306">
        <f t="shared" ca="1" si="124"/>
        <v>-0.66790220031413983</v>
      </c>
      <c r="E279" s="307">
        <f t="shared" ca="1" si="125"/>
        <v>-10.478759117938104</v>
      </c>
      <c r="F279" s="304">
        <f t="shared" ca="1" si="126"/>
        <v>10.500023142877135</v>
      </c>
      <c r="G279" s="306">
        <f t="shared" ca="1" si="127"/>
        <v>26.167560498503935</v>
      </c>
      <c r="H279" s="307">
        <f t="shared" ca="1" si="128"/>
        <v>25.220133443400258</v>
      </c>
      <c r="I279" s="304">
        <f t="shared" ca="1" si="129"/>
        <v>36.34276204893871</v>
      </c>
      <c r="J279" s="306">
        <f t="shared" ca="1" si="130"/>
        <v>449.04200089334211</v>
      </c>
      <c r="K279" s="307">
        <f t="shared" ca="1" si="131"/>
        <v>1411.3935093330979</v>
      </c>
      <c r="L279" s="304">
        <f t="shared" ca="1" si="116"/>
        <v>1481.1044381656188</v>
      </c>
      <c r="M279" s="306">
        <f t="shared" ca="1" si="132"/>
        <v>0.76696340489077564</v>
      </c>
      <c r="N279" s="304">
        <f t="shared" ca="1" si="133"/>
        <v>43.943766141224764</v>
      </c>
      <c r="P279" s="310">
        <f t="shared" ca="1" si="134"/>
        <v>23</v>
      </c>
      <c r="Q279" s="304">
        <f t="shared" ca="1" si="135"/>
        <v>0</v>
      </c>
      <c r="R279" s="306">
        <f t="shared" ca="1" si="136"/>
        <v>0</v>
      </c>
      <c r="S279" s="307">
        <f t="shared" ca="1" si="137"/>
        <v>3.1652999999999984</v>
      </c>
      <c r="T279" s="304">
        <f t="shared" ca="1" si="117"/>
        <v>31.051592999999986</v>
      </c>
      <c r="U279" s="311">
        <f t="shared" ca="1" si="118"/>
        <v>0</v>
      </c>
      <c r="V279" s="306">
        <f t="shared" ca="1" si="119"/>
        <v>1.0635012121532956</v>
      </c>
      <c r="W279" s="304">
        <f t="shared" ca="1" si="120"/>
        <v>2.8662694298876166</v>
      </c>
      <c r="Y279" s="314" t="str">
        <f t="shared" ca="1" si="138"/>
        <v/>
      </c>
      <c r="Z279" s="315" t="str">
        <f t="shared" ca="1" si="139"/>
        <v/>
      </c>
      <c r="AA279" s="316" t="str">
        <f t="shared" ca="1" si="140"/>
        <v/>
      </c>
      <c r="AC279" s="310" t="e">
        <f t="shared" ca="1" si="141"/>
        <v>#N/A</v>
      </c>
      <c r="AD279" s="323" t="e">
        <f t="shared" ca="1" si="142"/>
        <v>#N/A</v>
      </c>
      <c r="AE279" s="324">
        <f t="shared" ca="1" si="121"/>
        <v>1411.3935093330979</v>
      </c>
      <c r="AG279" s="306">
        <f t="shared" ca="1" si="143"/>
        <v>-7.8863256204112302</v>
      </c>
      <c r="AH279" s="304">
        <f t="shared" ca="1" si="144"/>
        <v>-0.94516247651386287</v>
      </c>
    </row>
    <row r="280" spans="1:34" x14ac:dyDescent="0.2">
      <c r="A280" s="347">
        <f t="shared" ca="1" si="122"/>
        <v>0.1</v>
      </c>
      <c r="B280" s="304">
        <f t="shared" ca="1" si="123"/>
        <v>14.19999999999993</v>
      </c>
      <c r="D280" s="306">
        <f t="shared" ca="1" si="124"/>
        <v>-0.65199976666722892</v>
      </c>
      <c r="E280" s="307">
        <f t="shared" ca="1" si="125"/>
        <v>-10.438393354487648</v>
      </c>
      <c r="F280" s="304">
        <f t="shared" ca="1" si="126"/>
        <v>10.458736038295736</v>
      </c>
      <c r="G280" s="306">
        <f t="shared" ca="1" si="127"/>
        <v>26.102360521837213</v>
      </c>
      <c r="H280" s="307">
        <f t="shared" ca="1" si="128"/>
        <v>24.176294107951492</v>
      </c>
      <c r="I280" s="304">
        <f t="shared" ca="1" si="129"/>
        <v>35.578454457805435</v>
      </c>
      <c r="J280" s="306">
        <f t="shared" ca="1" si="130"/>
        <v>451.65549694435919</v>
      </c>
      <c r="K280" s="307">
        <f t="shared" ca="1" si="131"/>
        <v>1413.8633307106654</v>
      </c>
      <c r="L280" s="304">
        <f t="shared" ca="1" si="116"/>
        <v>1484.2513957710507</v>
      </c>
      <c r="M280" s="306">
        <f t="shared" ca="1" si="132"/>
        <v>0.74710905054147581</v>
      </c>
      <c r="N280" s="304">
        <f t="shared" ca="1" si="133"/>
        <v>42.806195432052675</v>
      </c>
      <c r="P280" s="310">
        <f t="shared" ca="1" si="134"/>
        <v>23</v>
      </c>
      <c r="Q280" s="304">
        <f t="shared" ca="1" si="135"/>
        <v>0</v>
      </c>
      <c r="R280" s="306">
        <f t="shared" ca="1" si="136"/>
        <v>0</v>
      </c>
      <c r="S280" s="307">
        <f t="shared" ca="1" si="137"/>
        <v>3.1652999999999984</v>
      </c>
      <c r="T280" s="304">
        <f t="shared" ca="1" si="117"/>
        <v>31.051592999999986</v>
      </c>
      <c r="U280" s="311">
        <f t="shared" ca="1" si="118"/>
        <v>0</v>
      </c>
      <c r="V280" s="306">
        <f t="shared" ca="1" si="119"/>
        <v>1.0632372621537522</v>
      </c>
      <c r="W280" s="304">
        <f t="shared" ca="1" si="120"/>
        <v>2.7462970237630775</v>
      </c>
      <c r="Y280" s="314" t="str">
        <f t="shared" ca="1" si="138"/>
        <v/>
      </c>
      <c r="Z280" s="315" t="str">
        <f t="shared" ca="1" si="139"/>
        <v/>
      </c>
      <c r="AA280" s="316" t="str">
        <f t="shared" ca="1" si="140"/>
        <v/>
      </c>
      <c r="AC280" s="310" t="e">
        <f t="shared" ca="1" si="141"/>
        <v>#N/A</v>
      </c>
      <c r="AD280" s="323" t="e">
        <f t="shared" ca="1" si="142"/>
        <v>#N/A</v>
      </c>
      <c r="AE280" s="324">
        <f t="shared" ca="1" si="121"/>
        <v>1413.8633307106654</v>
      </c>
      <c r="AG280" s="306">
        <f t="shared" ca="1" si="143"/>
        <v>-7.7131979208592387</v>
      </c>
      <c r="AH280" s="304">
        <f t="shared" ca="1" si="144"/>
        <v>-0.90552852174758092</v>
      </c>
    </row>
    <row r="281" spans="1:34" x14ac:dyDescent="0.2">
      <c r="A281" s="347">
        <f t="shared" ca="1" si="122"/>
        <v>0.1</v>
      </c>
      <c r="B281" s="304">
        <f t="shared" ca="1" si="123"/>
        <v>14.29999999999993</v>
      </c>
      <c r="D281" s="306">
        <f t="shared" ca="1" si="124"/>
        <v>-0.63653946392112903</v>
      </c>
      <c r="E281" s="307">
        <f t="shared" ca="1" si="125"/>
        <v>-10.399569869675213</v>
      </c>
      <c r="F281" s="304">
        <f t="shared" ca="1" si="126"/>
        <v>10.419032390936575</v>
      </c>
      <c r="G281" s="306">
        <f t="shared" ca="1" si="127"/>
        <v>26.038706575445101</v>
      </c>
      <c r="H281" s="307">
        <f t="shared" ca="1" si="128"/>
        <v>23.136337120983971</v>
      </c>
      <c r="I281" s="304">
        <f t="shared" ca="1" si="129"/>
        <v>34.832518362845214</v>
      </c>
      <c r="J281" s="306">
        <f t="shared" ca="1" si="130"/>
        <v>454.26255029922328</v>
      </c>
      <c r="K281" s="307">
        <f t="shared" ca="1" si="131"/>
        <v>1416.2289622721121</v>
      </c>
      <c r="L281" s="304">
        <f t="shared" ca="1" si="116"/>
        <v>1487.2992093666619</v>
      </c>
      <c r="M281" s="306">
        <f t="shared" ca="1" si="132"/>
        <v>0.72644536686055705</v>
      </c>
      <c r="N281" s="304">
        <f t="shared" ca="1" si="133"/>
        <v>41.622253567942678</v>
      </c>
      <c r="P281" s="310">
        <f t="shared" ca="1" si="134"/>
        <v>23</v>
      </c>
      <c r="Q281" s="304">
        <f t="shared" ca="1" si="135"/>
        <v>0</v>
      </c>
      <c r="R281" s="306">
        <f t="shared" ca="1" si="136"/>
        <v>0</v>
      </c>
      <c r="S281" s="307">
        <f t="shared" ca="1" si="137"/>
        <v>3.1652999999999984</v>
      </c>
      <c r="T281" s="304">
        <f t="shared" ca="1" si="117"/>
        <v>31.051592999999986</v>
      </c>
      <c r="U281" s="311">
        <f t="shared" ca="1" si="118"/>
        <v>0</v>
      </c>
      <c r="V281" s="306">
        <f t="shared" ca="1" si="119"/>
        <v>1.0629845040095913</v>
      </c>
      <c r="W281" s="304">
        <f t="shared" ca="1" si="120"/>
        <v>2.6317209898309706</v>
      </c>
      <c r="Y281" s="314" t="str">
        <f t="shared" ca="1" si="138"/>
        <v/>
      </c>
      <c r="Z281" s="315" t="str">
        <f t="shared" ca="1" si="139"/>
        <v/>
      </c>
      <c r="AA281" s="316" t="str">
        <f t="shared" ca="1" si="140"/>
        <v/>
      </c>
      <c r="AC281" s="310" t="e">
        <f t="shared" ca="1" si="141"/>
        <v>#N/A</v>
      </c>
      <c r="AD281" s="323" t="e">
        <f t="shared" ca="1" si="142"/>
        <v>#N/A</v>
      </c>
      <c r="AE281" s="324">
        <f t="shared" ca="1" si="121"/>
        <v>1416.2289622721121</v>
      </c>
      <c r="AG281" s="306">
        <f t="shared" ca="1" si="143"/>
        <v>-7.5337236095229265</v>
      </c>
      <c r="AH281" s="304">
        <f t="shared" ca="1" si="144"/>
        <v>-0.86762614089125167</v>
      </c>
    </row>
    <row r="282" spans="1:34" x14ac:dyDescent="0.2">
      <c r="A282" s="347">
        <f t="shared" ca="1" si="122"/>
        <v>0.1</v>
      </c>
      <c r="B282" s="304">
        <f t="shared" ca="1" si="123"/>
        <v>14.399999999999929</v>
      </c>
      <c r="D282" s="306">
        <f t="shared" ca="1" si="124"/>
        <v>-0.62152628402817278</v>
      </c>
      <c r="E282" s="307">
        <f t="shared" ca="1" si="125"/>
        <v>-10.362248691583961</v>
      </c>
      <c r="F282" s="304">
        <f t="shared" ca="1" si="126"/>
        <v>10.380871488847715</v>
      </c>
      <c r="G282" s="306">
        <f t="shared" ca="1" si="127"/>
        <v>25.976553947042284</v>
      </c>
      <c r="H282" s="307">
        <f t="shared" ca="1" si="128"/>
        <v>22.100112251825575</v>
      </c>
      <c r="I282" s="304">
        <f t="shared" ca="1" si="129"/>
        <v>34.105663994516938</v>
      </c>
      <c r="J282" s="306">
        <f t="shared" ca="1" si="130"/>
        <v>456.86331332534763</v>
      </c>
      <c r="K282" s="307">
        <f t="shared" ca="1" si="131"/>
        <v>1418.4907847407526</v>
      </c>
      <c r="L282" s="304">
        <f t="shared" ca="1" si="116"/>
        <v>1490.2483663661742</v>
      </c>
      <c r="M282" s="306">
        <f t="shared" ca="1" si="132"/>
        <v>0.70494180010062502</v>
      </c>
      <c r="N282" s="304">
        <f t="shared" ca="1" si="133"/>
        <v>40.390189948120764</v>
      </c>
      <c r="P282" s="310">
        <f t="shared" ca="1" si="134"/>
        <v>23</v>
      </c>
      <c r="Q282" s="304">
        <f t="shared" ca="1" si="135"/>
        <v>0</v>
      </c>
      <c r="R282" s="306">
        <f t="shared" ca="1" si="136"/>
        <v>0</v>
      </c>
      <c r="S282" s="307">
        <f t="shared" ca="1" si="137"/>
        <v>3.1652999999999984</v>
      </c>
      <c r="T282" s="304">
        <f t="shared" ca="1" si="117"/>
        <v>31.051592999999986</v>
      </c>
      <c r="U282" s="311">
        <f t="shared" ca="1" si="118"/>
        <v>0</v>
      </c>
      <c r="V282" s="306">
        <f t="shared" ca="1" si="119"/>
        <v>1.0627428896581843</v>
      </c>
      <c r="W282" s="304">
        <f t="shared" ca="1" si="120"/>
        <v>2.522460577386497</v>
      </c>
      <c r="Y282" s="314" t="str">
        <f t="shared" ca="1" si="138"/>
        <v/>
      </c>
      <c r="Z282" s="315" t="str">
        <f t="shared" ca="1" si="139"/>
        <v/>
      </c>
      <c r="AA282" s="316" t="str">
        <f t="shared" ca="1" si="140"/>
        <v/>
      </c>
      <c r="AC282" s="310" t="e">
        <f t="shared" ca="1" si="141"/>
        <v>#N/A</v>
      </c>
      <c r="AD282" s="323" t="e">
        <f t="shared" ca="1" si="142"/>
        <v>#N/A</v>
      </c>
      <c r="AE282" s="324">
        <f t="shared" ca="1" si="121"/>
        <v>1418.4907847407526</v>
      </c>
      <c r="AG282" s="306">
        <f t="shared" ca="1" si="143"/>
        <v>-7.3473935169639866</v>
      </c>
      <c r="AH282" s="304">
        <f t="shared" ca="1" si="144"/>
        <v>-0.83142861334817297</v>
      </c>
    </row>
    <row r="283" spans="1:34" x14ac:dyDescent="0.2">
      <c r="A283" s="347">
        <f t="shared" ca="1" si="122"/>
        <v>0.1</v>
      </c>
      <c r="B283" s="304">
        <f t="shared" ca="1" si="123"/>
        <v>14.499999999999929</v>
      </c>
      <c r="D283" s="306">
        <f t="shared" ca="1" si="124"/>
        <v>-0.60696624244760589</v>
      </c>
      <c r="E283" s="307">
        <f t="shared" ca="1" si="125"/>
        <v>-10.326389591879957</v>
      </c>
      <c r="F283" s="304">
        <f t="shared" ca="1" si="126"/>
        <v>10.344212392577681</v>
      </c>
      <c r="G283" s="306">
        <f t="shared" ca="1" si="127"/>
        <v>25.915857322797525</v>
      </c>
      <c r="H283" s="307">
        <f t="shared" ca="1" si="128"/>
        <v>21.06747329263758</v>
      </c>
      <c r="I283" s="304">
        <f t="shared" ca="1" si="129"/>
        <v>33.39865404041899</v>
      </c>
      <c r="J283" s="306">
        <f t="shared" ca="1" si="130"/>
        <v>459.45793388883965</v>
      </c>
      <c r="K283" s="307">
        <f t="shared" ca="1" si="131"/>
        <v>1420.6491640179756</v>
      </c>
      <c r="L283" s="304">
        <f t="shared" ca="1" si="116"/>
        <v>1493.0993403783871</v>
      </c>
      <c r="M283" s="306">
        <f t="shared" ca="1" si="132"/>
        <v>0.68256843534914657</v>
      </c>
      <c r="N283" s="304">
        <f t="shared" ca="1" si="133"/>
        <v>39.108290574354285</v>
      </c>
      <c r="P283" s="310">
        <f t="shared" ca="1" si="134"/>
        <v>23</v>
      </c>
      <c r="Q283" s="304">
        <f t="shared" ca="1" si="135"/>
        <v>0</v>
      </c>
      <c r="R283" s="306">
        <f t="shared" ca="1" si="136"/>
        <v>0</v>
      </c>
      <c r="S283" s="307">
        <f t="shared" ca="1" si="137"/>
        <v>3.1652999999999984</v>
      </c>
      <c r="T283" s="304">
        <f t="shared" ca="1" si="117"/>
        <v>31.051592999999986</v>
      </c>
      <c r="U283" s="311">
        <f t="shared" ca="1" si="118"/>
        <v>0</v>
      </c>
      <c r="V283" s="306">
        <f t="shared" ca="1" si="119"/>
        <v>1.0625123729821098</v>
      </c>
      <c r="W283" s="304">
        <f t="shared" ca="1" si="120"/>
        <v>2.4184387220643786</v>
      </c>
      <c r="Y283" s="314" t="str">
        <f t="shared" ca="1" si="138"/>
        <v/>
      </c>
      <c r="Z283" s="315" t="str">
        <f t="shared" ca="1" si="139"/>
        <v/>
      </c>
      <c r="AA283" s="316" t="str">
        <f t="shared" ca="1" si="140"/>
        <v/>
      </c>
      <c r="AC283" s="310" t="e">
        <f t="shared" ca="1" si="141"/>
        <v>#N/A</v>
      </c>
      <c r="AD283" s="323" t="e">
        <f t="shared" ca="1" si="142"/>
        <v>#N/A</v>
      </c>
      <c r="AE283" s="324">
        <f t="shared" ca="1" si="121"/>
        <v>1420.6491640179756</v>
      </c>
      <c r="AG283" s="306">
        <f t="shared" ca="1" si="143"/>
        <v>-7.1536874495927796</v>
      </c>
      <c r="AH283" s="304">
        <f t="shared" ca="1" si="144"/>
        <v>-0.79691042788566591</v>
      </c>
    </row>
    <row r="284" spans="1:34" x14ac:dyDescent="0.2">
      <c r="A284" s="347">
        <f t="shared" ca="1" si="122"/>
        <v>0.1</v>
      </c>
      <c r="B284" s="304">
        <f t="shared" ca="1" si="123"/>
        <v>14.599999999999929</v>
      </c>
      <c r="D284" s="306">
        <f t="shared" ca="1" si="124"/>
        <v>-0.59286638260438917</v>
      </c>
      <c r="E284" s="307">
        <f t="shared" ca="1" si="125"/>
        <v>-10.291951900184037</v>
      </c>
      <c r="F284" s="304">
        <f t="shared" ca="1" si="126"/>
        <v>10.309013748333262</v>
      </c>
      <c r="G284" s="306">
        <f t="shared" ca="1" si="127"/>
        <v>25.856570684537086</v>
      </c>
      <c r="H284" s="307">
        <f t="shared" ca="1" si="128"/>
        <v>20.038278102619177</v>
      </c>
      <c r="I284" s="304">
        <f t="shared" ca="1" si="129"/>
        <v>32.712304059518182</v>
      </c>
      <c r="J284" s="306">
        <f t="shared" ca="1" si="130"/>
        <v>462.04655528920637</v>
      </c>
      <c r="K284" s="307">
        <f t="shared" ca="1" si="131"/>
        <v>1422.7044515877385</v>
      </c>
      <c r="L284" s="304">
        <f t="shared" ca="1" si="116"/>
        <v>1495.8525916086082</v>
      </c>
      <c r="M284" s="306">
        <f t="shared" ca="1" si="132"/>
        <v>0.65929643631534096</v>
      </c>
      <c r="N284" s="304">
        <f t="shared" ca="1" si="133"/>
        <v>37.774903248884698</v>
      </c>
      <c r="P284" s="310">
        <f t="shared" ca="1" si="134"/>
        <v>23</v>
      </c>
      <c r="Q284" s="304">
        <f t="shared" ca="1" si="135"/>
        <v>0</v>
      </c>
      <c r="R284" s="306">
        <f t="shared" ca="1" si="136"/>
        <v>0</v>
      </c>
      <c r="S284" s="307">
        <f t="shared" ca="1" si="137"/>
        <v>3.1652999999999984</v>
      </c>
      <c r="T284" s="304">
        <f t="shared" ca="1" si="117"/>
        <v>31.051592999999986</v>
      </c>
      <c r="U284" s="311">
        <f t="shared" ca="1" si="118"/>
        <v>0</v>
      </c>
      <c r="V284" s="306">
        <f t="shared" ca="1" si="119"/>
        <v>1.0622929097599709</v>
      </c>
      <c r="W284" s="304">
        <f t="shared" ca="1" si="120"/>
        <v>2.3195819081025895</v>
      </c>
      <c r="Y284" s="314" t="str">
        <f t="shared" ca="1" si="138"/>
        <v/>
      </c>
      <c r="Z284" s="315" t="str">
        <f t="shared" ca="1" si="139"/>
        <v/>
      </c>
      <c r="AA284" s="316" t="str">
        <f t="shared" ca="1" si="140"/>
        <v/>
      </c>
      <c r="AC284" s="310" t="e">
        <f t="shared" ca="1" si="141"/>
        <v>#N/A</v>
      </c>
      <c r="AD284" s="323" t="e">
        <f t="shared" ca="1" si="142"/>
        <v>#N/A</v>
      </c>
      <c r="AE284" s="324">
        <f t="shared" ca="1" si="121"/>
        <v>1422.7044515877385</v>
      </c>
      <c r="AG284" s="306">
        <f t="shared" ca="1" si="143"/>
        <v>-6.95207843071461</v>
      </c>
      <c r="AH284" s="304">
        <f t="shared" ca="1" si="144"/>
        <v>-0.76404723788088957</v>
      </c>
    </row>
    <row r="285" spans="1:34" x14ac:dyDescent="0.2">
      <c r="A285" s="347">
        <f t="shared" ca="1" si="122"/>
        <v>0.1</v>
      </c>
      <c r="B285" s="304">
        <f t="shared" ca="1" si="123"/>
        <v>14.699999999999928</v>
      </c>
      <c r="D285" s="306">
        <f t="shared" ca="1" si="124"/>
        <v>-0.57923477225520315</v>
      </c>
      <c r="E285" s="307">
        <f t="shared" ca="1" si="125"/>
        <v>-10.258894309874522</v>
      </c>
      <c r="F285" s="304">
        <f t="shared" ca="1" si="126"/>
        <v>10.275233592603401</v>
      </c>
      <c r="G285" s="306">
        <f t="shared" ca="1" si="127"/>
        <v>25.798647207311564</v>
      </c>
      <c r="H285" s="307">
        <f t="shared" ca="1" si="128"/>
        <v>19.012388671631726</v>
      </c>
      <c r="I285" s="304">
        <f t="shared" ca="1" si="129"/>
        <v>32.047482283769426</v>
      </c>
      <c r="J285" s="306">
        <f t="shared" ca="1" si="130"/>
        <v>464.62931618379878</v>
      </c>
      <c r="K285" s="307">
        <f t="shared" ca="1" si="131"/>
        <v>1424.6569849264511</v>
      </c>
      <c r="L285" s="304">
        <f t="shared" ca="1" si="116"/>
        <v>1498.5085672618459</v>
      </c>
      <c r="M285" s="306">
        <f t="shared" ca="1" si="132"/>
        <v>0.6350985593091194</v>
      </c>
      <c r="N285" s="304">
        <f t="shared" ca="1" si="133"/>
        <v>36.388467023251543</v>
      </c>
      <c r="P285" s="310">
        <f t="shared" ca="1" si="134"/>
        <v>23</v>
      </c>
      <c r="Q285" s="304">
        <f t="shared" ca="1" si="135"/>
        <v>0</v>
      </c>
      <c r="R285" s="306">
        <f t="shared" ca="1" si="136"/>
        <v>0</v>
      </c>
      <c r="S285" s="307">
        <f t="shared" ca="1" si="137"/>
        <v>3.1652999999999984</v>
      </c>
      <c r="T285" s="304">
        <f t="shared" ca="1" si="117"/>
        <v>31.051592999999986</v>
      </c>
      <c r="U285" s="311">
        <f t="shared" ca="1" si="118"/>
        <v>0</v>
      </c>
      <c r="V285" s="306">
        <f t="shared" ca="1" si="119"/>
        <v>1.0620844576169635</v>
      </c>
      <c r="W285" s="304">
        <f t="shared" ca="1" si="120"/>
        <v>2.225820033977465</v>
      </c>
      <c r="Y285" s="314" t="str">
        <f t="shared" ca="1" si="138"/>
        <v/>
      </c>
      <c r="Z285" s="315" t="str">
        <f t="shared" ca="1" si="139"/>
        <v/>
      </c>
      <c r="AA285" s="316" t="str">
        <f t="shared" ca="1" si="140"/>
        <v/>
      </c>
      <c r="AC285" s="310" t="e">
        <f t="shared" ca="1" si="141"/>
        <v>#N/A</v>
      </c>
      <c r="AD285" s="323" t="e">
        <f t="shared" ca="1" si="142"/>
        <v>#N/A</v>
      </c>
      <c r="AE285" s="324">
        <f t="shared" ca="1" si="121"/>
        <v>1424.6569849264511</v>
      </c>
      <c r="AG285" s="306">
        <f t="shared" ca="1" si="143"/>
        <v>-6.7420381528958533</v>
      </c>
      <c r="AH285" s="304">
        <f t="shared" ca="1" si="144"/>
        <v>-0.73281581780639771</v>
      </c>
    </row>
    <row r="286" spans="1:34" x14ac:dyDescent="0.2">
      <c r="A286" s="347">
        <f t="shared" ca="1" si="122"/>
        <v>0.1</v>
      </c>
      <c r="B286" s="304">
        <f t="shared" ca="1" si="123"/>
        <v>14.799999999999928</v>
      </c>
      <c r="D286" s="306">
        <f t="shared" ca="1" si="124"/>
        <v>-0.56608048956165857</v>
      </c>
      <c r="E286" s="307">
        <f t="shared" ca="1" si="125"/>
        <v>-10.227174675884697</v>
      </c>
      <c r="F286" s="304">
        <f t="shared" ca="1" si="126"/>
        <v>10.242829148810383</v>
      </c>
      <c r="G286" s="306">
        <f t="shared" ca="1" si="127"/>
        <v>25.7420391583554</v>
      </c>
      <c r="H286" s="307">
        <f t="shared" ca="1" si="128"/>
        <v>17.989671204043255</v>
      </c>
      <c r="I286" s="304">
        <f t="shared" ca="1" si="129"/>
        <v>31.405108661806693</v>
      </c>
      <c r="J286" s="306">
        <f t="shared" ca="1" si="130"/>
        <v>467.2063505020821</v>
      </c>
      <c r="K286" s="307">
        <f t="shared" ca="1" si="131"/>
        <v>1426.5070879202349</v>
      </c>
      <c r="L286" s="304">
        <f t="shared" ca="1" si="116"/>
        <v>1501.0677019495633</v>
      </c>
      <c r="M286" s="306">
        <f t="shared" ca="1" si="132"/>
        <v>0.60994974555299608</v>
      </c>
      <c r="N286" s="304">
        <f t="shared" ca="1" si="133"/>
        <v>34.947546135265128</v>
      </c>
      <c r="P286" s="310">
        <f t="shared" ca="1" si="134"/>
        <v>23</v>
      </c>
      <c r="Q286" s="304">
        <f t="shared" ca="1" si="135"/>
        <v>0</v>
      </c>
      <c r="R286" s="306">
        <f t="shared" ca="1" si="136"/>
        <v>0</v>
      </c>
      <c r="S286" s="307">
        <f t="shared" ca="1" si="137"/>
        <v>3.1652999999999984</v>
      </c>
      <c r="T286" s="304">
        <f t="shared" ca="1" si="117"/>
        <v>31.051592999999986</v>
      </c>
      <c r="U286" s="311">
        <f t="shared" ca="1" si="118"/>
        <v>0</v>
      </c>
      <c r="V286" s="306">
        <f t="shared" ca="1" si="119"/>
        <v>1.0618869759749623</v>
      </c>
      <c r="W286" s="304">
        <f t="shared" ca="1" si="120"/>
        <v>2.137086280858032</v>
      </c>
      <c r="Y286" s="314" t="str">
        <f t="shared" ca="1" si="138"/>
        <v/>
      </c>
      <c r="Z286" s="315" t="str">
        <f t="shared" ca="1" si="139"/>
        <v/>
      </c>
      <c r="AA286" s="316" t="str">
        <f t="shared" ca="1" si="140"/>
        <v/>
      </c>
      <c r="AC286" s="310" t="e">
        <f t="shared" ca="1" si="141"/>
        <v>#N/A</v>
      </c>
      <c r="AD286" s="323" t="e">
        <f t="shared" ca="1" si="142"/>
        <v>#N/A</v>
      </c>
      <c r="AE286" s="324">
        <f t="shared" ca="1" si="121"/>
        <v>1426.5070879202349</v>
      </c>
      <c r="AG286" s="306">
        <f t="shared" ca="1" si="143"/>
        <v>-6.5230438054600395</v>
      </c>
      <c r="AH286" s="304">
        <f t="shared" ca="1" si="144"/>
        <v>-0.70319402078079996</v>
      </c>
    </row>
    <row r="287" spans="1:34" x14ac:dyDescent="0.2">
      <c r="A287" s="347">
        <f t="shared" ca="1" si="122"/>
        <v>0.1</v>
      </c>
      <c r="B287" s="304">
        <f t="shared" ca="1" si="123"/>
        <v>14.899999999999928</v>
      </c>
      <c r="D287" s="306">
        <f t="shared" ca="1" si="124"/>
        <v>-0.55341359641383703</v>
      </c>
      <c r="E287" s="307">
        <f t="shared" ca="1" si="125"/>
        <v>-10.196749805564668</v>
      </c>
      <c r="F287" s="304">
        <f t="shared" ca="1" si="126"/>
        <v>10.211756617055599</v>
      </c>
      <c r="G287" s="306">
        <f t="shared" ca="1" si="127"/>
        <v>25.686697798714015</v>
      </c>
      <c r="H287" s="307">
        <f t="shared" ca="1" si="128"/>
        <v>16.969996223486788</v>
      </c>
      <c r="I287" s="304">
        <f t="shared" ca="1" si="129"/>
        <v>30.786152985191496</v>
      </c>
      <c r="J287" s="306">
        <f t="shared" ca="1" si="130"/>
        <v>469.77778734993558</v>
      </c>
      <c r="K287" s="307">
        <f t="shared" ca="1" si="131"/>
        <v>1428.2550712916113</v>
      </c>
      <c r="L287" s="304">
        <f t="shared" ca="1" si="116"/>
        <v>1503.5304181018778</v>
      </c>
      <c r="M287" s="306">
        <f t="shared" ca="1" si="132"/>
        <v>0.58382779385080597</v>
      </c>
      <c r="N287" s="304">
        <f t="shared" ca="1" si="133"/>
        <v>33.450868550085055</v>
      </c>
      <c r="P287" s="310">
        <f t="shared" ca="1" si="134"/>
        <v>23</v>
      </c>
      <c r="Q287" s="304">
        <f t="shared" ca="1" si="135"/>
        <v>0</v>
      </c>
      <c r="R287" s="306">
        <f t="shared" ca="1" si="136"/>
        <v>0</v>
      </c>
      <c r="S287" s="307">
        <f t="shared" ca="1" si="137"/>
        <v>3.1652999999999984</v>
      </c>
      <c r="T287" s="304">
        <f t="shared" ca="1" si="117"/>
        <v>31.051592999999986</v>
      </c>
      <c r="U287" s="311">
        <f t="shared" ca="1" si="118"/>
        <v>0</v>
      </c>
      <c r="V287" s="306">
        <f t="shared" ca="1" si="119"/>
        <v>1.0617004260019045</v>
      </c>
      <c r="W287" s="304">
        <f t="shared" ca="1" si="120"/>
        <v>2.0533169833285076</v>
      </c>
      <c r="Y287" s="314" t="str">
        <f t="shared" ca="1" si="138"/>
        <v/>
      </c>
      <c r="Z287" s="315" t="str">
        <f t="shared" ca="1" si="139"/>
        <v/>
      </c>
      <c r="AA287" s="316" t="str">
        <f t="shared" ca="1" si="140"/>
        <v/>
      </c>
      <c r="AC287" s="310" t="e">
        <f t="shared" ca="1" si="141"/>
        <v>#N/A</v>
      </c>
      <c r="AD287" s="323" t="e">
        <f t="shared" ca="1" si="142"/>
        <v>#N/A</v>
      </c>
      <c r="AE287" s="324">
        <f t="shared" ca="1" si="121"/>
        <v>1428.2550712916113</v>
      </c>
      <c r="AG287" s="306">
        <f t="shared" ca="1" si="143"/>
        <v>-6.2945864302027621</v>
      </c>
      <c r="AH287" s="304">
        <f t="shared" ca="1" si="144"/>
        <v>-0.6751607370100885</v>
      </c>
    </row>
    <row r="288" spans="1:34" x14ac:dyDescent="0.2">
      <c r="A288" s="347">
        <f t="shared" ca="1" si="122"/>
        <v>0.1</v>
      </c>
      <c r="B288" s="304">
        <f t="shared" ca="1" si="123"/>
        <v>14.999999999999927</v>
      </c>
      <c r="D288" s="306">
        <f t="shared" ca="1" si="124"/>
        <v>-0.54124509632320961</v>
      </c>
      <c r="E288" s="307">
        <f t="shared" ca="1" si="125"/>
        <v>-10.16757524429806</v>
      </c>
      <c r="F288" s="304">
        <f t="shared" ca="1" si="126"/>
        <v>10.181970958648266</v>
      </c>
      <c r="G288" s="306">
        <f t="shared" ca="1" si="127"/>
        <v>25.632573289081694</v>
      </c>
      <c r="H288" s="307">
        <f t="shared" ca="1" si="128"/>
        <v>15.953238699056982</v>
      </c>
      <c r="I288" s="304">
        <f t="shared" ca="1" si="129"/>
        <v>30.191631926897124</v>
      </c>
      <c r="J288" s="306">
        <f t="shared" ca="1" si="130"/>
        <v>472.34375090432536</v>
      </c>
      <c r="K288" s="307">
        <f t="shared" ca="1" si="131"/>
        <v>1429.9012330377386</v>
      </c>
      <c r="L288" s="304">
        <f t="shared" ca="1" si="116"/>
        <v>1505.8971263871954</v>
      </c>
      <c r="M288" s="306">
        <f t="shared" ca="1" si="132"/>
        <v>0.55671411263473858</v>
      </c>
      <c r="N288" s="304">
        <f t="shared" ca="1" si="133"/>
        <v>31.897369049341258</v>
      </c>
      <c r="P288" s="310">
        <f t="shared" ca="1" si="134"/>
        <v>23</v>
      </c>
      <c r="Q288" s="304">
        <f t="shared" ca="1" si="135"/>
        <v>0</v>
      </c>
      <c r="R288" s="306">
        <f t="shared" ca="1" si="136"/>
        <v>0</v>
      </c>
      <c r="S288" s="307">
        <f t="shared" ca="1" si="137"/>
        <v>3.1652999999999984</v>
      </c>
      <c r="T288" s="304">
        <f t="shared" ca="1" si="117"/>
        <v>31.051592999999986</v>
      </c>
      <c r="U288" s="311">
        <f t="shared" ca="1" si="118"/>
        <v>0</v>
      </c>
      <c r="V288" s="306">
        <f t="shared" ca="1" si="119"/>
        <v>1.06152477056023</v>
      </c>
      <c r="W288" s="304">
        <f t="shared" ca="1" si="120"/>
        <v>1.9744515018304847</v>
      </c>
      <c r="Y288" s="314" t="str">
        <f t="shared" ca="1" si="138"/>
        <v/>
      </c>
      <c r="Z288" s="315" t="str">
        <f t="shared" ca="1" si="139"/>
        <v/>
      </c>
      <c r="AA288" s="316" t="str">
        <f t="shared" ca="1" si="140"/>
        <v/>
      </c>
      <c r="AC288" s="310">
        <f t="shared" ca="1" si="141"/>
        <v>14.999999999999927</v>
      </c>
      <c r="AD288" s="323">
        <f t="shared" ca="1" si="142"/>
        <v>472.34375090432536</v>
      </c>
      <c r="AE288" s="324">
        <f t="shared" ca="1" si="121"/>
        <v>1429.9012330377386</v>
      </c>
      <c r="AG288" s="306">
        <f t="shared" ca="1" si="143"/>
        <v>-6.0561809334127901</v>
      </c>
      <c r="AH288" s="304">
        <f t="shared" ca="1" si="144"/>
        <v>-0.64869585294553711</v>
      </c>
    </row>
    <row r="289" spans="1:34" x14ac:dyDescent="0.2">
      <c r="A289" s="347">
        <f t="shared" ca="1" si="122"/>
        <v>0.1</v>
      </c>
      <c r="B289" s="304">
        <f t="shared" ca="1" si="123"/>
        <v>15.099999999999927</v>
      </c>
      <c r="D289" s="306">
        <f t="shared" ca="1" si="124"/>
        <v>-0.52958687404057747</v>
      </c>
      <c r="E289" s="307">
        <f t="shared" ca="1" si="125"/>
        <v>-10.139605058305071</v>
      </c>
      <c r="F289" s="304">
        <f t="shared" ca="1" si="126"/>
        <v>10.153425677846952</v>
      </c>
      <c r="G289" s="306">
        <f t="shared" ca="1" si="127"/>
        <v>25.579614601677637</v>
      </c>
      <c r="H289" s="307">
        <f t="shared" ca="1" si="128"/>
        <v>14.939278193226475</v>
      </c>
      <c r="I289" s="304">
        <f t="shared" ca="1" si="129"/>
        <v>29.622604816338683</v>
      </c>
      <c r="J289" s="306">
        <f t="shared" ca="1" si="130"/>
        <v>474.90436029886331</v>
      </c>
      <c r="K289" s="307">
        <f t="shared" ca="1" si="131"/>
        <v>1431.4458588823527</v>
      </c>
      <c r="L289" s="304">
        <f t="shared" ca="1" si="116"/>
        <v>1508.1682261413378</v>
      </c>
      <c r="M289" s="306">
        <f t="shared" ca="1" si="132"/>
        <v>0.52859454640197689</v>
      </c>
      <c r="N289" s="304">
        <f t="shared" ca="1" si="133"/>
        <v>30.286236582465431</v>
      </c>
      <c r="P289" s="310">
        <f t="shared" ca="1" si="134"/>
        <v>23</v>
      </c>
      <c r="Q289" s="304">
        <f t="shared" ca="1" si="135"/>
        <v>0</v>
      </c>
      <c r="R289" s="306">
        <f t="shared" ca="1" si="136"/>
        <v>0</v>
      </c>
      <c r="S289" s="307">
        <f t="shared" ca="1" si="137"/>
        <v>3.1652999999999984</v>
      </c>
      <c r="T289" s="304">
        <f t="shared" ca="1" si="117"/>
        <v>31.051592999999986</v>
      </c>
      <c r="U289" s="311">
        <f t="shared" ca="1" si="118"/>
        <v>0</v>
      </c>
      <c r="V289" s="306">
        <f t="shared" ca="1" si="119"/>
        <v>1.0613599741541349</v>
      </c>
      <c r="W289" s="304">
        <f t="shared" ca="1" si="120"/>
        <v>1.9004320962815688</v>
      </c>
      <c r="Y289" s="314" t="str">
        <f t="shared" ca="1" si="138"/>
        <v/>
      </c>
      <c r="Z289" s="315" t="str">
        <f t="shared" ca="1" si="139"/>
        <v/>
      </c>
      <c r="AA289" s="316" t="str">
        <f t="shared" ca="1" si="140"/>
        <v/>
      </c>
      <c r="AC289" s="310" t="e">
        <f t="shared" ca="1" si="141"/>
        <v>#N/A</v>
      </c>
      <c r="AD289" s="323" t="e">
        <f t="shared" ca="1" si="142"/>
        <v>#N/A</v>
      </c>
      <c r="AE289" s="324">
        <f t="shared" ca="1" si="121"/>
        <v>1431.4458588823527</v>
      </c>
      <c r="AG289" s="306">
        <f t="shared" ca="1" si="143"/>
        <v>-5.8073778388536006</v>
      </c>
      <c r="AH289" s="304">
        <f t="shared" ca="1" si="144"/>
        <v>-0.62378021098489422</v>
      </c>
    </row>
    <row r="290" spans="1:34" x14ac:dyDescent="0.2">
      <c r="A290" s="347">
        <f t="shared" ca="1" si="122"/>
        <v>0.1</v>
      </c>
      <c r="B290" s="304">
        <f t="shared" ca="1" si="123"/>
        <v>15.199999999999926</v>
      </c>
      <c r="D290" s="306">
        <f t="shared" ca="1" si="124"/>
        <v>-0.51845161398673967</v>
      </c>
      <c r="E290" s="307">
        <f t="shared" ca="1" si="125"/>
        <v>-10.112791617922468</v>
      </c>
      <c r="F290" s="304">
        <f t="shared" ca="1" si="126"/>
        <v>10.126072604103152</v>
      </c>
      <c r="G290" s="306">
        <f t="shared" ca="1" si="127"/>
        <v>25.527769440278963</v>
      </c>
      <c r="H290" s="307">
        <f t="shared" ca="1" si="128"/>
        <v>13.927999031434227</v>
      </c>
      <c r="I290" s="304">
        <f t="shared" ca="1" si="129"/>
        <v>29.080167977776078</v>
      </c>
      <c r="J290" s="306">
        <f t="shared" ca="1" si="130"/>
        <v>477.45972950096115</v>
      </c>
      <c r="K290" s="307">
        <f t="shared" ca="1" si="131"/>
        <v>1432.8892227435858</v>
      </c>
      <c r="L290" s="304">
        <f t="shared" ca="1" si="116"/>
        <v>1510.3441058082919</v>
      </c>
      <c r="M290" s="306">
        <f t="shared" ca="1" si="132"/>
        <v>0.49946026645956715</v>
      </c>
      <c r="N290" s="304">
        <f t="shared" ca="1" si="133"/>
        <v>28.616965302612705</v>
      </c>
      <c r="P290" s="310">
        <f t="shared" ca="1" si="134"/>
        <v>23</v>
      </c>
      <c r="Q290" s="304">
        <f t="shared" ca="1" si="135"/>
        <v>0</v>
      </c>
      <c r="R290" s="306">
        <f t="shared" ca="1" si="136"/>
        <v>0</v>
      </c>
      <c r="S290" s="307">
        <f t="shared" ca="1" si="137"/>
        <v>3.1652999999999984</v>
      </c>
      <c r="T290" s="304">
        <f t="shared" ca="1" si="117"/>
        <v>31.051592999999986</v>
      </c>
      <c r="U290" s="311">
        <f t="shared" ca="1" si="118"/>
        <v>0</v>
      </c>
      <c r="V290" s="306">
        <f t="shared" ca="1" si="119"/>
        <v>1.0612060028754069</v>
      </c>
      <c r="W290" s="304">
        <f t="shared" ca="1" si="120"/>
        <v>1.8312038003366711</v>
      </c>
      <c r="Y290" s="314" t="str">
        <f t="shared" ca="1" si="138"/>
        <v/>
      </c>
      <c r="Z290" s="315" t="str">
        <f t="shared" ca="1" si="139"/>
        <v/>
      </c>
      <c r="AA290" s="316" t="str">
        <f t="shared" ca="1" si="140"/>
        <v/>
      </c>
      <c r="AC290" s="310" t="e">
        <f t="shared" ca="1" si="141"/>
        <v>#N/A</v>
      </c>
      <c r="AD290" s="323" t="e">
        <f t="shared" ca="1" si="142"/>
        <v>#N/A</v>
      </c>
      <c r="AE290" s="324">
        <f t="shared" ca="1" si="121"/>
        <v>1432.8892227435858</v>
      </c>
      <c r="AG290" s="306">
        <f t="shared" ca="1" si="143"/>
        <v>-5.5477768003382266</v>
      </c>
      <c r="AH290" s="304">
        <f t="shared" ca="1" si="144"/>
        <v>-0.60039556954524687</v>
      </c>
    </row>
    <row r="291" spans="1:34" x14ac:dyDescent="0.2">
      <c r="A291" s="347">
        <f t="shared" ca="1" si="122"/>
        <v>0.1</v>
      </c>
      <c r="B291" s="304">
        <f t="shared" ca="1" si="123"/>
        <v>15.299999999999926</v>
      </c>
      <c r="D291" s="306">
        <f t="shared" ca="1" si="124"/>
        <v>-0.50785269465225913</v>
      </c>
      <c r="E291" s="307">
        <f t="shared" ca="1" si="125"/>
        <v>-10.087085385614117</v>
      </c>
      <c r="F291" s="304">
        <f t="shared" ca="1" si="126"/>
        <v>10.099861679059543</v>
      </c>
      <c r="G291" s="306">
        <f t="shared" ca="1" si="127"/>
        <v>25.476984170813736</v>
      </c>
      <c r="H291" s="307">
        <f t="shared" ca="1" si="128"/>
        <v>12.919290492872817</v>
      </c>
      <c r="I291" s="304">
        <f t="shared" ca="1" si="129"/>
        <v>28.565447472061901</v>
      </c>
      <c r="J291" s="306">
        <f t="shared" ca="1" si="130"/>
        <v>480.00996718151578</v>
      </c>
      <c r="K291" s="307">
        <f t="shared" ca="1" si="131"/>
        <v>1434.2315872198012</v>
      </c>
      <c r="L291" s="304">
        <f t="shared" ca="1" si="116"/>
        <v>1512.42514339475</v>
      </c>
      <c r="M291" s="306">
        <f t="shared" ca="1" si="132"/>
        <v>0.46930870972896693</v>
      </c>
      <c r="N291" s="304">
        <f t="shared" ca="1" si="133"/>
        <v>26.889408356200043</v>
      </c>
      <c r="P291" s="310">
        <f t="shared" ca="1" si="134"/>
        <v>23</v>
      </c>
      <c r="Q291" s="304">
        <f t="shared" ca="1" si="135"/>
        <v>0</v>
      </c>
      <c r="R291" s="306">
        <f t="shared" ca="1" si="136"/>
        <v>0</v>
      </c>
      <c r="S291" s="307">
        <f t="shared" ca="1" si="137"/>
        <v>3.1652999999999984</v>
      </c>
      <c r="T291" s="304">
        <f t="shared" ca="1" si="117"/>
        <v>31.051592999999986</v>
      </c>
      <c r="U291" s="311">
        <f t="shared" ca="1" si="118"/>
        <v>0</v>
      </c>
      <c r="V291" s="306">
        <f t="shared" ca="1" si="119"/>
        <v>1.0610628243475888</v>
      </c>
      <c r="W291" s="304">
        <f t="shared" ca="1" si="120"/>
        <v>1.766714295773216</v>
      </c>
      <c r="Y291" s="314" t="str">
        <f t="shared" ca="1" si="138"/>
        <v/>
      </c>
      <c r="Z291" s="315" t="str">
        <f t="shared" ca="1" si="139"/>
        <v/>
      </c>
      <c r="AA291" s="316" t="str">
        <f t="shared" ca="1" si="140"/>
        <v/>
      </c>
      <c r="AC291" s="310" t="e">
        <f t="shared" ca="1" si="141"/>
        <v>#N/A</v>
      </c>
      <c r="AD291" s="323" t="e">
        <f t="shared" ca="1" si="142"/>
        <v>#N/A</v>
      </c>
      <c r="AE291" s="324">
        <f t="shared" ca="1" si="121"/>
        <v>1434.2315872198012</v>
      </c>
      <c r="AG291" s="306">
        <f t="shared" ca="1" si="143"/>
        <v>-5.2770418003366277</v>
      </c>
      <c r="AH291" s="304">
        <f t="shared" ca="1" si="144"/>
        <v>-0.57852456333891633</v>
      </c>
    </row>
    <row r="292" spans="1:34" x14ac:dyDescent="0.2">
      <c r="A292" s="347">
        <f t="shared" ca="1" si="122"/>
        <v>0.1</v>
      </c>
      <c r="B292" s="304">
        <f t="shared" ca="1" si="123"/>
        <v>15.399999999999926</v>
      </c>
      <c r="D292" s="306">
        <f t="shared" ca="1" si="124"/>
        <v>-0.49780405637366121</v>
      </c>
      <c r="E292" s="307">
        <f t="shared" ca="1" si="125"/>
        <v>-10.062434714003135</v>
      </c>
      <c r="F292" s="304">
        <f t="shared" ca="1" si="126"/>
        <v>10.074740753593487</v>
      </c>
      <c r="G292" s="306">
        <f t="shared" ca="1" si="127"/>
        <v>25.427203765176369</v>
      </c>
      <c r="H292" s="307">
        <f t="shared" ca="1" si="128"/>
        <v>11.913047021472503</v>
      </c>
      <c r="I292" s="304">
        <f t="shared" ca="1" si="129"/>
        <v>28.079590108326265</v>
      </c>
      <c r="J292" s="306">
        <f t="shared" ca="1" si="130"/>
        <v>482.5551765783153</v>
      </c>
      <c r="K292" s="307">
        <f t="shared" ca="1" si="131"/>
        <v>1435.4732040955184</v>
      </c>
      <c r="L292" s="304">
        <f t="shared" ca="1" si="116"/>
        <v>1514.4117069406136</v>
      </c>
      <c r="M292" s="306">
        <f t="shared" ca="1" si="132"/>
        <v>0.43814454225071969</v>
      </c>
      <c r="N292" s="304">
        <f t="shared" ca="1" si="133"/>
        <v>25.103833087657616</v>
      </c>
      <c r="P292" s="310">
        <f t="shared" ca="1" si="134"/>
        <v>23</v>
      </c>
      <c r="Q292" s="304">
        <f t="shared" ca="1" si="135"/>
        <v>0</v>
      </c>
      <c r="R292" s="306">
        <f t="shared" ca="1" si="136"/>
        <v>0</v>
      </c>
      <c r="S292" s="307">
        <f t="shared" ca="1" si="137"/>
        <v>3.1652999999999984</v>
      </c>
      <c r="T292" s="304">
        <f t="shared" ca="1" si="117"/>
        <v>31.051592999999986</v>
      </c>
      <c r="U292" s="311">
        <f t="shared" ca="1" si="118"/>
        <v>0</v>
      </c>
      <c r="V292" s="306">
        <f t="shared" ca="1" si="119"/>
        <v>1.0609304076682542</v>
      </c>
      <c r="W292" s="304">
        <f t="shared" ca="1" si="120"/>
        <v>1.7069137865042305</v>
      </c>
      <c r="Y292" s="314" t="str">
        <f t="shared" ca="1" si="138"/>
        <v/>
      </c>
      <c r="Z292" s="315" t="str">
        <f t="shared" ca="1" si="139"/>
        <v/>
      </c>
      <c r="AA292" s="316" t="str">
        <f t="shared" ca="1" si="140"/>
        <v/>
      </c>
      <c r="AC292" s="310" t="e">
        <f t="shared" ca="1" si="141"/>
        <v>#N/A</v>
      </c>
      <c r="AD292" s="323" t="e">
        <f t="shared" ca="1" si="142"/>
        <v>#N/A</v>
      </c>
      <c r="AE292" s="324">
        <f t="shared" ca="1" si="121"/>
        <v>1435.4732040955184</v>
      </c>
      <c r="AG292" s="306">
        <f t="shared" ca="1" si="143"/>
        <v>-4.9949178405036809</v>
      </c>
      <c r="AH292" s="304">
        <f t="shared" ca="1" si="144"/>
        <v>-0.55815066368850252</v>
      </c>
    </row>
    <row r="293" spans="1:34" x14ac:dyDescent="0.2">
      <c r="A293" s="347">
        <f t="shared" ca="1" si="122"/>
        <v>0.1</v>
      </c>
      <c r="B293" s="304">
        <f t="shared" ca="1" si="123"/>
        <v>15.499999999999925</v>
      </c>
      <c r="D293" s="306">
        <f t="shared" ca="1" si="124"/>
        <v>-0.48832004037367643</v>
      </c>
      <c r="E293" s="307">
        <f t="shared" ca="1" si="125"/>
        <v>-10.038785660280354</v>
      </c>
      <c r="F293" s="304">
        <f t="shared" ca="1" si="126"/>
        <v>10.05065540126021</v>
      </c>
      <c r="G293" s="306">
        <f t="shared" ca="1" si="127"/>
        <v>25.378371761139</v>
      </c>
      <c r="H293" s="307">
        <f t="shared" ca="1" si="128"/>
        <v>10.909168455444467</v>
      </c>
      <c r="I293" s="304">
        <f t="shared" ca="1" si="129"/>
        <v>27.623752634930725</v>
      </c>
      <c r="J293" s="306">
        <f t="shared" ca="1" si="130"/>
        <v>485.09545535463104</v>
      </c>
      <c r="K293" s="307">
        <f t="shared" ca="1" si="131"/>
        <v>1436.6143148693643</v>
      </c>
      <c r="L293" s="304">
        <f t="shared" ca="1" si="116"/>
        <v>1516.3041550075927</v>
      </c>
      <c r="M293" s="306">
        <f t="shared" ca="1" si="132"/>
        <v>0.4059806162700208</v>
      </c>
      <c r="N293" s="304">
        <f t="shared" ca="1" si="133"/>
        <v>23.260975876392394</v>
      </c>
      <c r="P293" s="310">
        <f t="shared" ca="1" si="134"/>
        <v>23</v>
      </c>
      <c r="Q293" s="304">
        <f t="shared" ca="1" si="135"/>
        <v>0</v>
      </c>
      <c r="R293" s="306">
        <f t="shared" ca="1" si="136"/>
        <v>0</v>
      </c>
      <c r="S293" s="307">
        <f t="shared" ca="1" si="137"/>
        <v>3.1652999999999984</v>
      </c>
      <c r="T293" s="304">
        <f t="shared" ca="1" si="117"/>
        <v>31.051592999999986</v>
      </c>
      <c r="U293" s="311">
        <f t="shared" ca="1" si="118"/>
        <v>0</v>
      </c>
      <c r="V293" s="306">
        <f t="shared" ca="1" si="119"/>
        <v>1.0608087233491663</v>
      </c>
      <c r="W293" s="304">
        <f t="shared" ca="1" si="120"/>
        <v>1.6517548717551438</v>
      </c>
      <c r="Y293" s="314" t="str">
        <f t="shared" ca="1" si="138"/>
        <v/>
      </c>
      <c r="Z293" s="315" t="str">
        <f t="shared" ca="1" si="139"/>
        <v/>
      </c>
      <c r="AA293" s="316" t="str">
        <f t="shared" ca="1" si="140"/>
        <v/>
      </c>
      <c r="AC293" s="310" t="e">
        <f t="shared" ca="1" si="141"/>
        <v>#N/A</v>
      </c>
      <c r="AD293" s="323" t="e">
        <f t="shared" ca="1" si="142"/>
        <v>#N/A</v>
      </c>
      <c r="AE293" s="324">
        <f t="shared" ca="1" si="121"/>
        <v>1436.6143148693643</v>
      </c>
      <c r="AG293" s="306">
        <f t="shared" ca="1" si="143"/>
        <v>-4.7012487813866102</v>
      </c>
      <c r="AH293" s="304">
        <f t="shared" ca="1" si="144"/>
        <v>-0.53925813872436468</v>
      </c>
    </row>
    <row r="294" spans="1:34" x14ac:dyDescent="0.2">
      <c r="A294" s="347">
        <f t="shared" ca="1" si="122"/>
        <v>0.1</v>
      </c>
      <c r="B294" s="304">
        <f t="shared" ca="1" si="123"/>
        <v>15.599999999999925</v>
      </c>
      <c r="D294" s="306">
        <f t="shared" ca="1" si="124"/>
        <v>-0.47941519770557711</v>
      </c>
      <c r="E294" s="307">
        <f t="shared" ca="1" si="125"/>
        <v>-10.016081824361912</v>
      </c>
      <c r="F294" s="304">
        <f t="shared" ca="1" si="126"/>
        <v>10.027548755508702</v>
      </c>
      <c r="G294" s="306">
        <f t="shared" ca="1" si="127"/>
        <v>25.330430241368443</v>
      </c>
      <c r="H294" s="307">
        <f t="shared" ca="1" si="128"/>
        <v>9.9075602730082757</v>
      </c>
      <c r="I294" s="304">
        <f t="shared" ca="1" si="129"/>
        <v>27.199089079896126</v>
      </c>
      <c r="J294" s="306">
        <f t="shared" ca="1" si="130"/>
        <v>487.6308954547564</v>
      </c>
      <c r="K294" s="307">
        <f t="shared" ca="1" si="131"/>
        <v>1437.6551513057871</v>
      </c>
      <c r="L294" s="304">
        <f t="shared" ca="1" si="116"/>
        <v>1518.1028371879402</v>
      </c>
      <c r="M294" s="306">
        <f t="shared" ca="1" si="132"/>
        <v>0.37283888187077874</v>
      </c>
      <c r="N294" s="304">
        <f t="shared" ca="1" si="133"/>
        <v>21.362094369572283</v>
      </c>
      <c r="P294" s="310">
        <f t="shared" ca="1" si="134"/>
        <v>23</v>
      </c>
      <c r="Q294" s="304">
        <f t="shared" ca="1" si="135"/>
        <v>0</v>
      </c>
      <c r="R294" s="306">
        <f t="shared" ca="1" si="136"/>
        <v>0</v>
      </c>
      <c r="S294" s="307">
        <f t="shared" ca="1" si="137"/>
        <v>3.1652999999999984</v>
      </c>
      <c r="T294" s="304">
        <f t="shared" ca="1" si="117"/>
        <v>31.051592999999986</v>
      </c>
      <c r="U294" s="311">
        <f t="shared" ca="1" si="118"/>
        <v>0</v>
      </c>
      <c r="V294" s="306">
        <f t="shared" ca="1" si="119"/>
        <v>1.0606977432541342</v>
      </c>
      <c r="W294" s="304">
        <f t="shared" ca="1" si="120"/>
        <v>1.6011924179832209</v>
      </c>
      <c r="Y294" s="314" t="str">
        <f t="shared" ca="1" si="138"/>
        <v/>
      </c>
      <c r="Z294" s="315" t="str">
        <f t="shared" ca="1" si="139"/>
        <v/>
      </c>
      <c r="AA294" s="316" t="str">
        <f t="shared" ca="1" si="140"/>
        <v/>
      </c>
      <c r="AC294" s="310" t="e">
        <f t="shared" ca="1" si="141"/>
        <v>#N/A</v>
      </c>
      <c r="AD294" s="323" t="e">
        <f t="shared" ca="1" si="142"/>
        <v>#N/A</v>
      </c>
      <c r="AE294" s="324">
        <f t="shared" ca="1" si="121"/>
        <v>1437.6551513057871</v>
      </c>
      <c r="AG294" s="306">
        <f t="shared" ca="1" si="143"/>
        <v>-4.3959958158341035</v>
      </c>
      <c r="AH294" s="304">
        <f t="shared" ca="1" si="144"/>
        <v>-0.52183201331789864</v>
      </c>
    </row>
    <row r="295" spans="1:34" x14ac:dyDescent="0.2">
      <c r="A295" s="347">
        <f t="shared" ca="1" si="122"/>
        <v>0.1</v>
      </c>
      <c r="B295" s="304">
        <f t="shared" ca="1" si="123"/>
        <v>15.699999999999925</v>
      </c>
      <c r="D295" s="306">
        <f t="shared" ca="1" si="124"/>
        <v>-0.47110406779779818</v>
      </c>
      <c r="E295" s="307">
        <f t="shared" ca="1" si="125"/>
        <v>-9.9942642190476239</v>
      </c>
      <c r="F295" s="304">
        <f t="shared" ca="1" si="126"/>
        <v>10.005361378922364</v>
      </c>
      <c r="G295" s="306">
        <f t="shared" ca="1" si="127"/>
        <v>25.283319834588664</v>
      </c>
      <c r="H295" s="307">
        <f t="shared" ca="1" si="128"/>
        <v>8.9081338511035142</v>
      </c>
      <c r="I295" s="304">
        <f t="shared" ca="1" si="129"/>
        <v>26.806736290851983</v>
      </c>
      <c r="J295" s="306">
        <f t="shared" ca="1" si="130"/>
        <v>490.16158295855428</v>
      </c>
      <c r="K295" s="307">
        <f t="shared" ca="1" si="131"/>
        <v>1438.5959360119925</v>
      </c>
      <c r="L295" s="304">
        <f t="shared" ca="1" si="116"/>
        <v>1519.8080946351934</v>
      </c>
      <c r="M295" s="306">
        <f t="shared" ca="1" si="132"/>
        <v>0.33875120677273041</v>
      </c>
      <c r="N295" s="304">
        <f t="shared" ca="1" si="133"/>
        <v>19.409014453040921</v>
      </c>
      <c r="P295" s="310">
        <f t="shared" ca="1" si="134"/>
        <v>23</v>
      </c>
      <c r="Q295" s="304">
        <f t="shared" ca="1" si="135"/>
        <v>0</v>
      </c>
      <c r="R295" s="306">
        <f t="shared" ca="1" si="136"/>
        <v>0</v>
      </c>
      <c r="S295" s="307">
        <f t="shared" ca="1" si="137"/>
        <v>3.1652999999999984</v>
      </c>
      <c r="T295" s="304">
        <f t="shared" ca="1" si="117"/>
        <v>31.051592999999986</v>
      </c>
      <c r="U295" s="311">
        <f t="shared" ca="1" si="118"/>
        <v>0</v>
      </c>
      <c r="V295" s="306">
        <f t="shared" ca="1" si="119"/>
        <v>1.0605974405343908</v>
      </c>
      <c r="W295" s="304">
        <f t="shared" ca="1" si="120"/>
        <v>1.5551834291743192</v>
      </c>
      <c r="Y295" s="314" t="str">
        <f t="shared" ca="1" si="138"/>
        <v/>
      </c>
      <c r="Z295" s="315" t="str">
        <f t="shared" ca="1" si="139"/>
        <v/>
      </c>
      <c r="AA295" s="316" t="str">
        <f t="shared" ca="1" si="140"/>
        <v/>
      </c>
      <c r="AC295" s="310" t="e">
        <f t="shared" ca="1" si="141"/>
        <v>#N/A</v>
      </c>
      <c r="AD295" s="323" t="e">
        <f t="shared" ca="1" si="142"/>
        <v>#N/A</v>
      </c>
      <c r="AE295" s="324">
        <f t="shared" ca="1" si="121"/>
        <v>1438.5959360119925</v>
      </c>
      <c r="AG295" s="306">
        <f t="shared" ca="1" si="143"/>
        <v>-4.0792558726670816</v>
      </c>
      <c r="AH295" s="304">
        <f t="shared" ca="1" si="144"/>
        <v>-0.50585802861757867</v>
      </c>
    </row>
    <row r="296" spans="1:34" x14ac:dyDescent="0.2">
      <c r="A296" s="347">
        <f t="shared" ca="1" si="122"/>
        <v>0.1</v>
      </c>
      <c r="B296" s="304">
        <f t="shared" ca="1" si="123"/>
        <v>15.799999999999924</v>
      </c>
      <c r="D296" s="306">
        <f t="shared" ca="1" si="124"/>
        <v>-0.46340092766583907</v>
      </c>
      <c r="E296" s="307">
        <f t="shared" ca="1" si="125"/>
        <v>-9.9732711810545354</v>
      </c>
      <c r="F296" s="304">
        <f t="shared" ca="1" si="126"/>
        <v>9.9840311733595115</v>
      </c>
      <c r="G296" s="306">
        <f t="shared" ca="1" si="127"/>
        <v>25.236979741822079</v>
      </c>
      <c r="H296" s="307">
        <f t="shared" ca="1" si="128"/>
        <v>7.9108067329980605</v>
      </c>
      <c r="I296" s="304">
        <f t="shared" ca="1" si="129"/>
        <v>26.447797822427212</v>
      </c>
      <c r="J296" s="306">
        <f t="shared" ca="1" si="130"/>
        <v>492.68759793737479</v>
      </c>
      <c r="K296" s="307">
        <f t="shared" ca="1" si="131"/>
        <v>1439.4368830411977</v>
      </c>
      <c r="L296" s="304">
        <f t="shared" ca="1" si="116"/>
        <v>1521.420260618564</v>
      </c>
      <c r="M296" s="306">
        <f t="shared" ca="1" si="132"/>
        <v>0.3037600520328928</v>
      </c>
      <c r="N296" s="304">
        <f t="shared" ca="1" si="133"/>
        <v>17.404168966159041</v>
      </c>
      <c r="P296" s="310">
        <f t="shared" ca="1" si="134"/>
        <v>23</v>
      </c>
      <c r="Q296" s="304">
        <f t="shared" ca="1" si="135"/>
        <v>0</v>
      </c>
      <c r="R296" s="306">
        <f t="shared" ca="1" si="136"/>
        <v>0</v>
      </c>
      <c r="S296" s="307">
        <f t="shared" ca="1" si="137"/>
        <v>3.1652999999999984</v>
      </c>
      <c r="T296" s="304">
        <f t="shared" ca="1" si="117"/>
        <v>31.051592999999986</v>
      </c>
      <c r="U296" s="311">
        <f t="shared" ca="1" si="118"/>
        <v>0</v>
      </c>
      <c r="V296" s="306">
        <f t="shared" ca="1" si="119"/>
        <v>1.0605077895613702</v>
      </c>
      <c r="W296" s="304">
        <f t="shared" ca="1" si="120"/>
        <v>1.5136869152214616</v>
      </c>
      <c r="Y296" s="314" t="str">
        <f t="shared" ca="1" si="138"/>
        <v/>
      </c>
      <c r="Z296" s="315" t="str">
        <f t="shared" ca="1" si="139"/>
        <v/>
      </c>
      <c r="AA296" s="316" t="str">
        <f t="shared" ca="1" si="140"/>
        <v/>
      </c>
      <c r="AC296" s="310" t="e">
        <f t="shared" ca="1" si="141"/>
        <v>#N/A</v>
      </c>
      <c r="AD296" s="323" t="e">
        <f t="shared" ca="1" si="142"/>
        <v>#N/A</v>
      </c>
      <c r="AE296" s="324">
        <f t="shared" ca="1" si="121"/>
        <v>1439.4368830411977</v>
      </c>
      <c r="AG296" s="306">
        <f t="shared" ca="1" si="143"/>
        <v>-3.7512790587015359</v>
      </c>
      <c r="AH296" s="304">
        <f t="shared" ca="1" si="144"/>
        <v>-0.49132260107235332</v>
      </c>
    </row>
    <row r="297" spans="1:34" x14ac:dyDescent="0.2">
      <c r="A297" s="347">
        <f t="shared" ca="1" si="122"/>
        <v>0.1</v>
      </c>
      <c r="B297" s="304">
        <f t="shared" ca="1" si="123"/>
        <v>15.899999999999924</v>
      </c>
      <c r="D297" s="306">
        <f t="shared" ca="1" si="124"/>
        <v>-0.45631951452432912</v>
      </c>
      <c r="E297" s="307">
        <f t="shared" ca="1" si="125"/>
        <v>-9.9530383320360372</v>
      </c>
      <c r="F297" s="304">
        <f t="shared" ca="1" si="126"/>
        <v>9.9634933401048862</v>
      </c>
      <c r="G297" s="306">
        <f t="shared" ca="1" si="127"/>
        <v>25.191347790369647</v>
      </c>
      <c r="H297" s="307">
        <f t="shared" ca="1" si="128"/>
        <v>6.9155028997944568</v>
      </c>
      <c r="I297" s="304">
        <f t="shared" ca="1" si="129"/>
        <v>26.123326431609495</v>
      </c>
      <c r="J297" s="306">
        <f t="shared" ca="1" si="130"/>
        <v>495.20901431398437</v>
      </c>
      <c r="K297" s="307">
        <f t="shared" ca="1" si="131"/>
        <v>1440.1781985228374</v>
      </c>
      <c r="L297" s="304">
        <f t="shared" ca="1" si="116"/>
        <v>1522.9396611022753</v>
      </c>
      <c r="M297" s="306">
        <f t="shared" ca="1" si="132"/>
        <v>0.26791894806813632</v>
      </c>
      <c r="N297" s="304">
        <f t="shared" ca="1" si="133"/>
        <v>15.350624975888891</v>
      </c>
      <c r="P297" s="310">
        <f t="shared" ca="1" si="134"/>
        <v>23</v>
      </c>
      <c r="Q297" s="304">
        <f t="shared" ca="1" si="135"/>
        <v>0</v>
      </c>
      <c r="R297" s="306">
        <f t="shared" ca="1" si="136"/>
        <v>0</v>
      </c>
      <c r="S297" s="307">
        <f t="shared" ca="1" si="137"/>
        <v>3.1652999999999984</v>
      </c>
      <c r="T297" s="304">
        <f t="shared" ca="1" si="117"/>
        <v>31.051592999999986</v>
      </c>
      <c r="U297" s="311">
        <f t="shared" ca="1" si="118"/>
        <v>0</v>
      </c>
      <c r="V297" s="306">
        <f t="shared" ca="1" si="119"/>
        <v>1.0604287658568039</v>
      </c>
      <c r="W297" s="304">
        <f t="shared" ca="1" si="120"/>
        <v>1.4766637581742297</v>
      </c>
      <c r="Y297" s="314" t="str">
        <f t="shared" ca="1" si="138"/>
        <v/>
      </c>
      <c r="Z297" s="315" t="str">
        <f t="shared" ca="1" si="139"/>
        <v/>
      </c>
      <c r="AA297" s="316" t="str">
        <f t="shared" ca="1" si="140"/>
        <v/>
      </c>
      <c r="AC297" s="310" t="e">
        <f t="shared" ca="1" si="141"/>
        <v>#N/A</v>
      </c>
      <c r="AD297" s="323" t="e">
        <f t="shared" ca="1" si="142"/>
        <v>#N/A</v>
      </c>
      <c r="AE297" s="324">
        <f t="shared" ca="1" si="121"/>
        <v>1440.1781985228374</v>
      </c>
      <c r="AG297" s="306">
        <f t="shared" ca="1" si="143"/>
        <v>-3.4124840790402047</v>
      </c>
      <c r="AH297" s="304">
        <f t="shared" ca="1" si="144"/>
        <v>-0.47821278084903873</v>
      </c>
    </row>
    <row r="298" spans="1:34" x14ac:dyDescent="0.2">
      <c r="A298" s="347">
        <f t="shared" ca="1" si="122"/>
        <v>0.1</v>
      </c>
      <c r="B298" s="304">
        <f t="shared" ca="1" si="123"/>
        <v>15.999999999999924</v>
      </c>
      <c r="D298" s="306">
        <f t="shared" ca="1" si="124"/>
        <v>-0.44987272643349679</v>
      </c>
      <c r="E298" s="307">
        <f t="shared" ca="1" si="125"/>
        <v>-9.933498598410786</v>
      </c>
      <c r="F298" s="304">
        <f t="shared" ca="1" si="126"/>
        <v>9.9436803988572446</v>
      </c>
      <c r="G298" s="306">
        <f t="shared" ca="1" si="127"/>
        <v>25.146360517726297</v>
      </c>
      <c r="H298" s="307">
        <f t="shared" ca="1" si="128"/>
        <v>5.9221530399533782</v>
      </c>
      <c r="I298" s="304">
        <f t="shared" ca="1" si="129"/>
        <v>25.834305562876914</v>
      </c>
      <c r="J298" s="306">
        <f t="shared" ca="1" si="130"/>
        <v>497.72589972938914</v>
      </c>
      <c r="K298" s="307">
        <f t="shared" ca="1" si="131"/>
        <v>1440.8200813198248</v>
      </c>
      <c r="L298" s="304">
        <f t="shared" ca="1" si="116"/>
        <v>1524.3666153507484</v>
      </c>
      <c r="M298" s="306">
        <f t="shared" ca="1" si="132"/>
        <v>0.23129271574757454</v>
      </c>
      <c r="N298" s="304">
        <f t="shared" ca="1" si="133"/>
        <v>13.252096444455054</v>
      </c>
      <c r="P298" s="310">
        <f t="shared" ca="1" si="134"/>
        <v>23</v>
      </c>
      <c r="Q298" s="304">
        <f t="shared" ca="1" si="135"/>
        <v>0</v>
      </c>
      <c r="R298" s="306">
        <f t="shared" ca="1" si="136"/>
        <v>0</v>
      </c>
      <c r="S298" s="307">
        <f t="shared" ca="1" si="137"/>
        <v>3.1652999999999984</v>
      </c>
      <c r="T298" s="304">
        <f t="shared" ca="1" si="117"/>
        <v>31.051592999999986</v>
      </c>
      <c r="U298" s="311">
        <f t="shared" ca="1" si="118"/>
        <v>0</v>
      </c>
      <c r="V298" s="306">
        <f t="shared" ca="1" si="119"/>
        <v>1.0603603460201103</v>
      </c>
      <c r="W298" s="304">
        <f t="shared" ca="1" si="120"/>
        <v>1.4440765762470922</v>
      </c>
      <c r="Y298" s="314" t="str">
        <f t="shared" ca="1" si="138"/>
        <v/>
      </c>
      <c r="Z298" s="315" t="str">
        <f t="shared" ca="1" si="139"/>
        <v/>
      </c>
      <c r="AA298" s="316" t="str">
        <f t="shared" ca="1" si="140"/>
        <v/>
      </c>
      <c r="AC298" s="310">
        <f t="shared" ca="1" si="141"/>
        <v>15.999999999999924</v>
      </c>
      <c r="AD298" s="323">
        <f t="shared" ca="1" si="142"/>
        <v>497.72589972938914</v>
      </c>
      <c r="AE298" s="324">
        <f t="shared" ca="1" si="121"/>
        <v>1440.8200813198248</v>
      </c>
      <c r="AG298" s="306">
        <f t="shared" ca="1" si="143"/>
        <v>-3.0634704536925765</v>
      </c>
      <c r="AH298" s="304">
        <f t="shared" ca="1" si="144"/>
        <v>-0.46651620957704809</v>
      </c>
    </row>
    <row r="299" spans="1:34" x14ac:dyDescent="0.2">
      <c r="A299" s="347">
        <f t="shared" ca="1" si="122"/>
        <v>0.1</v>
      </c>
      <c r="B299" s="304">
        <f t="shared" ca="1" si="123"/>
        <v>16.099999999999923</v>
      </c>
      <c r="D299" s="306">
        <f t="shared" ca="1" si="124"/>
        <v>-0.44407230764494987</v>
      </c>
      <c r="E299" s="307">
        <f t="shared" ca="1" si="125"/>
        <v>-9.9145822978965406</v>
      </c>
      <c r="F299" s="304">
        <f t="shared" ca="1" si="126"/>
        <v>9.9245222734487601</v>
      </c>
      <c r="G299" s="306">
        <f t="shared" ca="1" si="127"/>
        <v>25.101953286961802</v>
      </c>
      <c r="H299" s="307">
        <f t="shared" ca="1" si="128"/>
        <v>4.9306948101637236</v>
      </c>
      <c r="I299" s="304">
        <f t="shared" ca="1" si="129"/>
        <v>25.581630325915274</v>
      </c>
      <c r="J299" s="306">
        <f t="shared" ca="1" si="130"/>
        <v>500.23831541962352</v>
      </c>
      <c r="K299" s="307">
        <f t="shared" ca="1" si="131"/>
        <v>1441.3627237123308</v>
      </c>
      <c r="L299" s="304">
        <f t="shared" ca="1" si="116"/>
        <v>1525.7014365600144</v>
      </c>
      <c r="M299" s="306">
        <f t="shared" ca="1" si="132"/>
        <v>0.19395738227296982</v>
      </c>
      <c r="N299" s="304">
        <f t="shared" ca="1" si="133"/>
        <v>11.112939409646701</v>
      </c>
      <c r="P299" s="310">
        <f t="shared" ca="1" si="134"/>
        <v>23</v>
      </c>
      <c r="Q299" s="304">
        <f t="shared" ca="1" si="135"/>
        <v>0</v>
      </c>
      <c r="R299" s="306">
        <f t="shared" ca="1" si="136"/>
        <v>0</v>
      </c>
      <c r="S299" s="307">
        <f t="shared" ca="1" si="137"/>
        <v>3.1652999999999984</v>
      </c>
      <c r="T299" s="304">
        <f t="shared" ca="1" si="117"/>
        <v>31.051592999999986</v>
      </c>
      <c r="U299" s="311">
        <f t="shared" ca="1" si="118"/>
        <v>0</v>
      </c>
      <c r="V299" s="306">
        <f t="shared" ca="1" si="119"/>
        <v>1.0603025076531238</v>
      </c>
      <c r="W299" s="304">
        <f t="shared" ca="1" si="120"/>
        <v>1.4158895855874185</v>
      </c>
      <c r="Y299" s="314" t="str">
        <f t="shared" ca="1" si="138"/>
        <v/>
      </c>
      <c r="Z299" s="315" t="str">
        <f t="shared" ca="1" si="139"/>
        <v/>
      </c>
      <c r="AA299" s="316" t="str">
        <f t="shared" ca="1" si="140"/>
        <v/>
      </c>
      <c r="AC299" s="310" t="e">
        <f t="shared" ca="1" si="141"/>
        <v>#N/A</v>
      </c>
      <c r="AD299" s="323" t="e">
        <f t="shared" ca="1" si="142"/>
        <v>#N/A</v>
      </c>
      <c r="AE299" s="324">
        <f t="shared" ca="1" si="121"/>
        <v>1441.3627237123308</v>
      </c>
      <c r="AG299" s="306">
        <f t="shared" ca="1" si="143"/>
        <v>-2.7050263019166834</v>
      </c>
      <c r="AH299" s="304">
        <f t="shared" ca="1" si="144"/>
        <v>-0.45622107738511131</v>
      </c>
    </row>
    <row r="300" spans="1:34" x14ac:dyDescent="0.2">
      <c r="A300" s="347">
        <f t="shared" ca="1" si="122"/>
        <v>0.1</v>
      </c>
      <c r="B300" s="304">
        <f t="shared" ca="1" si="123"/>
        <v>16.199999999999925</v>
      </c>
      <c r="D300" s="306">
        <f t="shared" ca="1" si="124"/>
        <v>-0.43892852731786075</v>
      </c>
      <c r="E300" s="307">
        <f t="shared" ca="1" si="125"/>
        <v>-9.8962172989861763</v>
      </c>
      <c r="F300" s="304">
        <f t="shared" ca="1" si="126"/>
        <v>9.9059464505339765</v>
      </c>
      <c r="G300" s="306">
        <f t="shared" ca="1" si="127"/>
        <v>25.058060434230015</v>
      </c>
      <c r="H300" s="307">
        <f t="shared" ca="1" si="128"/>
        <v>3.9410730802651059</v>
      </c>
      <c r="I300" s="304">
        <f t="shared" ca="1" si="129"/>
        <v>25.366088578050697</v>
      </c>
      <c r="J300" s="306">
        <f t="shared" ca="1" si="130"/>
        <v>502.74631610568309</v>
      </c>
      <c r="K300" s="307">
        <f t="shared" ca="1" si="131"/>
        <v>1441.8063121068521</v>
      </c>
      <c r="L300" s="304">
        <f t="shared" ca="1" si="116"/>
        <v>1526.9444325151446</v>
      </c>
      <c r="M300" s="306">
        <f t="shared" ca="1" si="132"/>
        <v>0.15599975182190495</v>
      </c>
      <c r="N300" s="304">
        <f t="shared" ca="1" si="133"/>
        <v>8.9381273844834279</v>
      </c>
      <c r="P300" s="310">
        <f t="shared" ca="1" si="134"/>
        <v>23</v>
      </c>
      <c r="Q300" s="304">
        <f t="shared" ca="1" si="135"/>
        <v>0</v>
      </c>
      <c r="R300" s="306">
        <f t="shared" ca="1" si="136"/>
        <v>0</v>
      </c>
      <c r="S300" s="307">
        <f t="shared" ca="1" si="137"/>
        <v>3.1652999999999984</v>
      </c>
      <c r="T300" s="304">
        <f t="shared" ca="1" si="117"/>
        <v>31.051592999999986</v>
      </c>
      <c r="U300" s="311">
        <f t="shared" ca="1" si="118"/>
        <v>0</v>
      </c>
      <c r="V300" s="306">
        <f t="shared" ca="1" si="119"/>
        <v>1.0602552292822809</v>
      </c>
      <c r="W300" s="304">
        <f t="shared" ca="1" si="120"/>
        <v>1.3920684599278059</v>
      </c>
      <c r="Y300" s="314" t="str">
        <f t="shared" ca="1" si="138"/>
        <v/>
      </c>
      <c r="Z300" s="315" t="str">
        <f t="shared" ca="1" si="139"/>
        <v/>
      </c>
      <c r="AA300" s="316" t="str">
        <f t="shared" ca="1" si="140"/>
        <v/>
      </c>
      <c r="AC300" s="310" t="e">
        <f t="shared" ca="1" si="141"/>
        <v>#N/A</v>
      </c>
      <c r="AD300" s="323" t="e">
        <f t="shared" ca="1" si="142"/>
        <v>#N/A</v>
      </c>
      <c r="AE300" s="324">
        <f t="shared" ca="1" si="121"/>
        <v>1441.8063121068521</v>
      </c>
      <c r="AG300" s="306">
        <f t="shared" ca="1" si="143"/>
        <v>-2.3381305219166655</v>
      </c>
      <c r="AH300" s="304">
        <f t="shared" ca="1" si="144"/>
        <v>-0.44731607923022121</v>
      </c>
    </row>
    <row r="301" spans="1:34" x14ac:dyDescent="0.2">
      <c r="A301" s="347">
        <f t="shared" ca="1" si="122"/>
        <v>0.1</v>
      </c>
      <c r="B301" s="304">
        <f t="shared" ca="1" si="123"/>
        <v>16.299999999999926</v>
      </c>
      <c r="D301" s="306">
        <f t="shared" ca="1" si="124"/>
        <v>-0.43444986206407693</v>
      </c>
      <c r="E301" s="307">
        <f t="shared" ca="1" si="125"/>
        <v>-9.8783292571905008</v>
      </c>
      <c r="F301" s="304">
        <f t="shared" ca="1" si="126"/>
        <v>9.8878782150729041</v>
      </c>
      <c r="G301" s="306">
        <f t="shared" ca="1" si="127"/>
        <v>25.014615448023608</v>
      </c>
      <c r="H301" s="307">
        <f t="shared" ca="1" si="128"/>
        <v>2.953240154546056</v>
      </c>
      <c r="I301" s="304">
        <f t="shared" ca="1" si="129"/>
        <v>25.188342808190551</v>
      </c>
      <c r="J301" s="306">
        <f t="shared" ca="1" si="130"/>
        <v>505.24994989979575</v>
      </c>
      <c r="K301" s="307">
        <f t="shared" ca="1" si="131"/>
        <v>1442.1510277685927</v>
      </c>
      <c r="L301" s="304">
        <f t="shared" ca="1" si="116"/>
        <v>1528.0959062728211</v>
      </c>
      <c r="M301" s="306">
        <f t="shared" ca="1" si="132"/>
        <v>0.117516606576497</v>
      </c>
      <c r="N301" s="304">
        <f t="shared" ca="1" si="133"/>
        <v>6.733205579532612</v>
      </c>
      <c r="P301" s="310">
        <f t="shared" ca="1" si="134"/>
        <v>23</v>
      </c>
      <c r="Q301" s="304">
        <f t="shared" ca="1" si="135"/>
        <v>0</v>
      </c>
      <c r="R301" s="306">
        <f t="shared" ca="1" si="136"/>
        <v>0</v>
      </c>
      <c r="S301" s="307">
        <f t="shared" ca="1" si="137"/>
        <v>3.1652999999999984</v>
      </c>
      <c r="T301" s="304">
        <f t="shared" ca="1" si="117"/>
        <v>31.051592999999986</v>
      </c>
      <c r="U301" s="311">
        <f t="shared" ca="1" si="118"/>
        <v>0</v>
      </c>
      <c r="V301" s="306">
        <f t="shared" ca="1" si="119"/>
        <v>1.0602184902784566</v>
      </c>
      <c r="W301" s="304">
        <f t="shared" ca="1" si="120"/>
        <v>1.3725801883788817</v>
      </c>
      <c r="Y301" s="314" t="str">
        <f t="shared" ca="1" si="138"/>
        <v/>
      </c>
      <c r="Z301" s="315" t="str">
        <f t="shared" ca="1" si="139"/>
        <v/>
      </c>
      <c r="AA301" s="316" t="str">
        <f t="shared" ca="1" si="140"/>
        <v/>
      </c>
      <c r="AC301" s="310" t="e">
        <f t="shared" ca="1" si="141"/>
        <v>#N/A</v>
      </c>
      <c r="AD301" s="323" t="e">
        <f t="shared" ca="1" si="142"/>
        <v>#N/A</v>
      </c>
      <c r="AE301" s="324">
        <f t="shared" ca="1" si="121"/>
        <v>1442.1510277685927</v>
      </c>
      <c r="AG301" s="306">
        <f t="shared" ca="1" si="143"/>
        <v>-1.963948373808823</v>
      </c>
      <c r="AH301" s="304">
        <f t="shared" ca="1" si="144"/>
        <v>-0.43979037055817982</v>
      </c>
    </row>
    <row r="302" spans="1:34" x14ac:dyDescent="0.2">
      <c r="A302" s="347">
        <f t="shared" ca="1" si="122"/>
        <v>0.1</v>
      </c>
      <c r="B302" s="304">
        <f t="shared" ca="1" si="123"/>
        <v>16.399999999999928</v>
      </c>
      <c r="D302" s="306">
        <f t="shared" ca="1" si="124"/>
        <v>-0.43064269413139833</v>
      </c>
      <c r="E302" s="307">
        <f t="shared" ca="1" si="125"/>
        <v>-9.8608419287601414</v>
      </c>
      <c r="F302" s="304">
        <f t="shared" ca="1" si="126"/>
        <v>9.8702409633201338</v>
      </c>
      <c r="G302" s="306">
        <f t="shared" ca="1" si="127"/>
        <v>24.971551178610468</v>
      </c>
      <c r="H302" s="307">
        <f t="shared" ca="1" si="128"/>
        <v>1.9671559616700418</v>
      </c>
      <c r="I302" s="304">
        <f t="shared" ca="1" si="129"/>
        <v>25.048913566130885</v>
      </c>
      <c r="J302" s="306">
        <f t="shared" ca="1" si="130"/>
        <v>507.74925823112744</v>
      </c>
      <c r="K302" s="307">
        <f t="shared" ca="1" si="131"/>
        <v>1442.3970475744036</v>
      </c>
      <c r="L302" s="304">
        <f t="shared" ca="1" si="116"/>
        <v>1529.1561568674458</v>
      </c>
      <c r="M302" s="306">
        <f t="shared" ca="1" si="132"/>
        <v>7.8613534185700301E-2</v>
      </c>
      <c r="N302" s="304">
        <f t="shared" ca="1" si="133"/>
        <v>4.5042237214480441</v>
      </c>
      <c r="P302" s="310">
        <f t="shared" ca="1" si="134"/>
        <v>23</v>
      </c>
      <c r="Q302" s="304">
        <f t="shared" ca="1" si="135"/>
        <v>0</v>
      </c>
      <c r="R302" s="306">
        <f t="shared" ca="1" si="136"/>
        <v>0</v>
      </c>
      <c r="S302" s="307">
        <f t="shared" ca="1" si="137"/>
        <v>3.1652999999999984</v>
      </c>
      <c r="T302" s="304">
        <f t="shared" ca="1" si="117"/>
        <v>31.051592999999986</v>
      </c>
      <c r="U302" s="311">
        <f t="shared" ca="1" si="118"/>
        <v>0</v>
      </c>
      <c r="V302" s="306">
        <f t="shared" ca="1" si="119"/>
        <v>1.060192270774734</v>
      </c>
      <c r="W302" s="304">
        <f t="shared" ca="1" si="120"/>
        <v>1.357392931753225</v>
      </c>
      <c r="Y302" s="314" t="str">
        <f t="shared" ca="1" si="138"/>
        <v/>
      </c>
      <c r="Z302" s="315" t="str">
        <f t="shared" ca="1" si="139"/>
        <v>Para</v>
      </c>
      <c r="AA302" s="316" t="str">
        <f t="shared" ca="1" si="140"/>
        <v/>
      </c>
      <c r="AC302" s="310" t="e">
        <f t="shared" ca="1" si="141"/>
        <v>#N/A</v>
      </c>
      <c r="AD302" s="323" t="e">
        <f t="shared" ca="1" si="142"/>
        <v>#N/A</v>
      </c>
      <c r="AE302" s="324">
        <f t="shared" ca="1" si="121"/>
        <v>1442.3970475744036</v>
      </c>
      <c r="AG302" s="306">
        <f t="shared" ca="1" si="143"/>
        <v>-1.5838197865828336</v>
      </c>
      <c r="AH302" s="304">
        <f t="shared" ca="1" si="144"/>
        <v>-0.4336335223766728</v>
      </c>
    </row>
    <row r="303" spans="1:34" x14ac:dyDescent="0.2">
      <c r="A303" s="347">
        <f t="shared" ca="1" si="122"/>
        <v>0.1</v>
      </c>
      <c r="B303" s="304">
        <f t="shared" ca="1" si="123"/>
        <v>16.499999999999929</v>
      </c>
      <c r="D303" s="306">
        <f t="shared" ca="1" si="124"/>
        <v>-0.427511037733318</v>
      </c>
      <c r="E303" s="307">
        <f t="shared" ca="1" si="125"/>
        <v>-9.8436775589366352</v>
      </c>
      <c r="F303" s="304">
        <f t="shared" ca="1" si="126"/>
        <v>9.8529565903690308</v>
      </c>
      <c r="G303" s="306">
        <f t="shared" ca="1" si="127"/>
        <v>24.928800074837138</v>
      </c>
      <c r="H303" s="307">
        <f t="shared" ca="1" si="128"/>
        <v>0.98278820577637827</v>
      </c>
      <c r="I303" s="304">
        <f t="shared" ca="1" si="129"/>
        <v>24.948165179600146</v>
      </c>
      <c r="J303" s="306">
        <f t="shared" ca="1" si="130"/>
        <v>510.24427579379983</v>
      </c>
      <c r="K303" s="307">
        <f t="shared" ca="1" si="131"/>
        <v>1442.5445447827758</v>
      </c>
      <c r="L303" s="304">
        <f t="shared" ca="1" si="116"/>
        <v>1530.1254800384461</v>
      </c>
      <c r="M303" s="306">
        <f t="shared" ca="1" si="132"/>
        <v>3.9403401500537581E-2</v>
      </c>
      <c r="N303" s="304">
        <f t="shared" ca="1" si="133"/>
        <v>2.2576486044402584</v>
      </c>
      <c r="P303" s="310">
        <f t="shared" ca="1" si="134"/>
        <v>23</v>
      </c>
      <c r="Q303" s="304">
        <f t="shared" ca="1" si="135"/>
        <v>0</v>
      </c>
      <c r="R303" s="306">
        <f t="shared" ca="1" si="136"/>
        <v>0</v>
      </c>
      <c r="S303" s="307">
        <f t="shared" ca="1" si="137"/>
        <v>3.1652999999999984</v>
      </c>
      <c r="T303" s="304">
        <f t="shared" ca="1" si="117"/>
        <v>31.051592999999986</v>
      </c>
      <c r="U303" s="311">
        <f t="shared" ca="1" si="118"/>
        <v>0</v>
      </c>
      <c r="V303" s="306">
        <f t="shared" ca="1" si="119"/>
        <v>1.0601765515824602</v>
      </c>
      <c r="W303" s="304">
        <f t="shared" ca="1" si="120"/>
        <v>1.346475877942622</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-1.1992401456331196</v>
      </c>
      <c r="AH303" s="304">
        <f t="shared" ca="1" si="144"/>
        <v>-0.42883547586428639</v>
      </c>
    </row>
    <row r="304" spans="1:34" x14ac:dyDescent="0.2">
      <c r="A304" s="347">
        <f t="shared" ca="1" si="122"/>
        <v>0.1</v>
      </c>
      <c r="B304" s="304">
        <f t="shared" ca="1" si="123"/>
        <v>16.59999999999993</v>
      </c>
      <c r="D304" s="306">
        <f t="shared" ca="1" si="124"/>
        <v>-0.4250563059023415</v>
      </c>
      <c r="E304" s="307">
        <f t="shared" ca="1" si="125"/>
        <v>-9.8267573378172095</v>
      </c>
      <c r="F304" s="304">
        <f t="shared" ca="1" si="126"/>
        <v>9.8359459453339682</v>
      </c>
      <c r="G304" s="306">
        <f t="shared" ca="1" si="127"/>
        <v>24.886294444246904</v>
      </c>
      <c r="H304" s="307">
        <f t="shared" ca="1" si="128"/>
        <v>1.1247199465724833E-4</v>
      </c>
      <c r="I304" s="304">
        <f t="shared" ca="1" si="129"/>
        <v>24.886294444501058</v>
      </c>
      <c r="J304" s="306">
        <f t="shared" ca="1" si="130"/>
        <v>512.73503051975399</v>
      </c>
      <c r="K304" s="307">
        <f t="shared" ca="1" si="131"/>
        <v>1442.5936898166644</v>
      </c>
      <c r="L304" s="304">
        <f t="shared" ca="1" si="116"/>
        <v>1531.0041689756929</v>
      </c>
      <c r="M304" s="306">
        <f t="shared" ca="1" si="132"/>
        <v>4.5194351818208646E-6</v>
      </c>
      <c r="N304" s="304">
        <f t="shared" ca="1" si="133"/>
        <v>2.5894456170127538E-4</v>
      </c>
      <c r="P304" s="310">
        <f t="shared" ca="1" si="134"/>
        <v>23</v>
      </c>
      <c r="Q304" s="304">
        <f t="shared" ca="1" si="135"/>
        <v>0</v>
      </c>
      <c r="R304" s="306">
        <f t="shared" ca="1" si="136"/>
        <v>0</v>
      </c>
      <c r="S304" s="307">
        <f t="shared" ca="1" si="137"/>
        <v>3.1652999999999984</v>
      </c>
      <c r="T304" s="304">
        <f t="shared" ca="1" si="117"/>
        <v>31.051592999999986</v>
      </c>
      <c r="U304" s="311">
        <f t="shared" ca="1" si="118"/>
        <v>0</v>
      </c>
      <c r="V304" s="306">
        <f t="shared" ca="1" si="119"/>
        <v>1.0601713141060292</v>
      </c>
      <c r="W304" s="304">
        <f t="shared" ca="1" si="120"/>
        <v>1.3397990969930773</v>
      </c>
      <c r="Y304" s="314" t="str">
        <f t="shared" ca="1" si="138"/>
        <v>Apogée</v>
      </c>
      <c r="Z304" s="315" t="str">
        <f t="shared" ca="1" si="139"/>
        <v/>
      </c>
      <c r="AA304" s="316" t="str">
        <f t="shared" ca="1" si="140"/>
        <v/>
      </c>
      <c r="AC304" s="310" t="e">
        <f t="shared" ca="1" si="141"/>
        <v>#N/A</v>
      </c>
      <c r="AD304" s="323" t="e">
        <f t="shared" ca="1" si="142"/>
        <v>#N/A</v>
      </c>
      <c r="AE304" s="324" t="e">
        <f t="shared" ca="1" si="121"/>
        <v>#N/A</v>
      </c>
      <c r="AG304" s="306">
        <f t="shared" ca="1" si="143"/>
        <v>-0.81183384578449136</v>
      </c>
      <c r="AH304" s="304">
        <f t="shared" ca="1" si="144"/>
        <v>-0.4253864966804482</v>
      </c>
    </row>
    <row r="305" spans="1:34" x14ac:dyDescent="0.2">
      <c r="A305" s="347">
        <f t="shared" ca="1" si="122"/>
        <v>0.1</v>
      </c>
      <c r="B305" s="304">
        <f t="shared" ca="1" si="123"/>
        <v>16.699999999999932</v>
      </c>
      <c r="D305" s="306">
        <f t="shared" ca="1" si="124"/>
        <v>-0.42327712917555843</v>
      </c>
      <c r="E305" s="307">
        <f t="shared" ca="1" si="125"/>
        <v>-9.810001912973549</v>
      </c>
      <c r="F305" s="304">
        <f t="shared" ca="1" si="126"/>
        <v>9.8191293433087949</v>
      </c>
      <c r="G305" s="306">
        <f t="shared" ca="1" si="127"/>
        <v>24.843966731329349</v>
      </c>
      <c r="H305" s="307">
        <f t="shared" ca="1" si="128"/>
        <v>-0.98088771930269769</v>
      </c>
      <c r="I305" s="304">
        <f t="shared" ca="1" si="129"/>
        <v>24.863322860496307</v>
      </c>
      <c r="J305" s="306">
        <f t="shared" ca="1" si="130"/>
        <v>515.22154357853276</v>
      </c>
      <c r="K305" s="307">
        <f t="shared" ca="1" si="131"/>
        <v>1442.544651054299</v>
      </c>
      <c r="L305" s="304">
        <f t="shared" ca="1" si="116"/>
        <v>1531.7925150792503</v>
      </c>
      <c r="M305" s="306">
        <f t="shared" ca="1" si="132"/>
        <v>-3.9461432604422295E-2</v>
      </c>
      <c r="N305" s="304">
        <f t="shared" ca="1" si="133"/>
        <v>-2.2609735417733376</v>
      </c>
      <c r="P305" s="310">
        <f t="shared" ca="1" si="134"/>
        <v>23</v>
      </c>
      <c r="Q305" s="304">
        <f t="shared" ca="1" si="135"/>
        <v>0</v>
      </c>
      <c r="R305" s="306">
        <f t="shared" ca="1" si="136"/>
        <v>0</v>
      </c>
      <c r="S305" s="307">
        <f t="shared" ca="1" si="137"/>
        <v>3.1652999999999984</v>
      </c>
      <c r="T305" s="304">
        <f t="shared" ca="1" si="117"/>
        <v>31.051592999999986</v>
      </c>
      <c r="U305" s="311">
        <f t="shared" ca="1" si="118"/>
        <v>0</v>
      </c>
      <c r="V305" s="306">
        <f t="shared" ca="1" si="119"/>
        <v>1.060176540256883</v>
      </c>
      <c r="W305" s="304">
        <f t="shared" ca="1" si="120"/>
        <v>1.3373333966281498</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-0.42332146483901473</v>
      </c>
      <c r="AH305" s="304">
        <f t="shared" ca="1" si="144"/>
        <v>-0.4232771291798812</v>
      </c>
    </row>
    <row r="306" spans="1:34" x14ac:dyDescent="0.2">
      <c r="A306" s="347">
        <f t="shared" ca="1" si="122"/>
        <v>0.1</v>
      </c>
      <c r="B306" s="304">
        <f t="shared" ca="1" si="123"/>
        <v>16.799999999999933</v>
      </c>
      <c r="D306" s="306">
        <f t="shared" ca="1" si="124"/>
        <v>-0.42216923540911239</v>
      </c>
      <c r="E306" s="307">
        <f t="shared" ca="1" si="125"/>
        <v>-9.7933319444129676</v>
      </c>
      <c r="F306" s="304">
        <f t="shared" ca="1" si="126"/>
        <v>9.8024271196875219</v>
      </c>
      <c r="G306" s="306">
        <f t="shared" ca="1" si="127"/>
        <v>24.801749807788436</v>
      </c>
      <c r="H306" s="307">
        <f t="shared" ca="1" si="128"/>
        <v>-1.9602209137439945</v>
      </c>
      <c r="I306" s="304">
        <f t="shared" ca="1" si="129"/>
        <v>24.87909282025398</v>
      </c>
      <c r="J306" s="306">
        <f t="shared" ca="1" si="130"/>
        <v>517.7038294054887</v>
      </c>
      <c r="K306" s="307">
        <f t="shared" ca="1" si="131"/>
        <v>1442.3975956226468</v>
      </c>
      <c r="L306" s="304">
        <f t="shared" ca="1" si="116"/>
        <v>1532.4908087290769</v>
      </c>
      <c r="M306" s="306">
        <f t="shared" ca="1" si="132"/>
        <v>-7.8871634894439699E-2</v>
      </c>
      <c r="N306" s="304">
        <f t="shared" ca="1" si="133"/>
        <v>-4.519011802748147</v>
      </c>
      <c r="P306" s="310">
        <f t="shared" ca="1" si="134"/>
        <v>23</v>
      </c>
      <c r="Q306" s="304">
        <f t="shared" ca="1" si="135"/>
        <v>0</v>
      </c>
      <c r="R306" s="306">
        <f t="shared" ca="1" si="136"/>
        <v>0</v>
      </c>
      <c r="S306" s="307">
        <f t="shared" ca="1" si="137"/>
        <v>3.1652999999999984</v>
      </c>
      <c r="T306" s="304">
        <f t="shared" ca="1" si="117"/>
        <v>31.051592999999986</v>
      </c>
      <c r="U306" s="311">
        <f t="shared" ca="1" si="118"/>
        <v>0</v>
      </c>
      <c r="V306" s="306">
        <f t="shared" ca="1" si="119"/>
        <v>1.0601922123672913</v>
      </c>
      <c r="W306" s="304">
        <f t="shared" ca="1" si="120"/>
        <v>1.3390501790550786</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-3.5481959073415614E-2</v>
      </c>
      <c r="AH306" s="304">
        <f t="shared" ca="1" si="144"/>
        <v>-0.42249815076869507</v>
      </c>
    </row>
    <row r="307" spans="1:34" x14ac:dyDescent="0.2">
      <c r="A307" s="347">
        <f t="shared" ca="1" si="122"/>
        <v>0.1</v>
      </c>
      <c r="B307" s="304">
        <f t="shared" ca="1" si="123"/>
        <v>16.899999999999935</v>
      </c>
      <c r="D307" s="306">
        <f t="shared" ca="1" si="124"/>
        <v>-0.42172539717273033</v>
      </c>
      <c r="E307" s="307">
        <f t="shared" ca="1" si="125"/>
        <v>-9.7766686846774267</v>
      </c>
      <c r="F307" s="304">
        <f t="shared" ca="1" si="126"/>
        <v>9.7857602096399603</v>
      </c>
      <c r="G307" s="306">
        <f t="shared" ca="1" si="127"/>
        <v>24.759577268071162</v>
      </c>
      <c r="H307" s="307">
        <f t="shared" ca="1" si="128"/>
        <v>-2.9378877822117371</v>
      </c>
      <c r="I307" s="304">
        <f t="shared" ca="1" si="129"/>
        <v>24.933267958983141</v>
      </c>
      <c r="J307" s="306">
        <f t="shared" ca="1" si="130"/>
        <v>520.1818957592817</v>
      </c>
      <c r="K307" s="307">
        <f t="shared" ca="1" si="131"/>
        <v>1442.152690187849</v>
      </c>
      <c r="L307" s="304">
        <f t="shared" ca="1" si="116"/>
        <v>1533.0993400597922</v>
      </c>
      <c r="M307" s="306">
        <f t="shared" ca="1" si="132"/>
        <v>-0.1181044075997298</v>
      </c>
      <c r="N307" s="304">
        <f t="shared" ca="1" si="133"/>
        <v>-6.7668840973573232</v>
      </c>
      <c r="P307" s="310">
        <f t="shared" ca="1" si="134"/>
        <v>23</v>
      </c>
      <c r="Q307" s="304">
        <f t="shared" ca="1" si="135"/>
        <v>0</v>
      </c>
      <c r="R307" s="306">
        <f t="shared" ca="1" si="136"/>
        <v>0</v>
      </c>
      <c r="S307" s="307">
        <f t="shared" ca="1" si="137"/>
        <v>3.1652999999999984</v>
      </c>
      <c r="T307" s="304">
        <f t="shared" ca="1" si="117"/>
        <v>31.051592999999986</v>
      </c>
      <c r="U307" s="311">
        <f t="shared" ca="1" si="118"/>
        <v>0</v>
      </c>
      <c r="V307" s="306">
        <f t="shared" ca="1" si="119"/>
        <v>1.0602183131044911</v>
      </c>
      <c r="W307" s="304">
        <f t="shared" ca="1" si="120"/>
        <v>1.3449212999445328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0.34988826550362745</v>
      </c>
      <c r="AH307" s="304">
        <f t="shared" ca="1" si="144"/>
        <v>-0.42304052666574393</v>
      </c>
    </row>
    <row r="308" spans="1:34" x14ac:dyDescent="0.2">
      <c r="A308" s="347">
        <f t="shared" ca="1" si="122"/>
        <v>0.1</v>
      </c>
      <c r="B308" s="304">
        <f t="shared" ca="1" si="123"/>
        <v>16.999999999999936</v>
      </c>
      <c r="D308" s="306">
        <f t="shared" ca="1" si="124"/>
        <v>-0.42193544971931313</v>
      </c>
      <c r="E308" s="307">
        <f t="shared" ca="1" si="125"/>
        <v>-9.7599345651506368</v>
      </c>
      <c r="F308" s="304">
        <f t="shared" ca="1" si="126"/>
        <v>9.7690507338099124</v>
      </c>
      <c r="G308" s="306">
        <f t="shared" ca="1" si="127"/>
        <v>24.717383723099232</v>
      </c>
      <c r="H308" s="307">
        <f t="shared" ca="1" si="128"/>
        <v>-3.9138812387268009</v>
      </c>
      <c r="I308" s="304">
        <f t="shared" ca="1" si="129"/>
        <v>25.025337649386241</v>
      </c>
      <c r="J308" s="306">
        <f t="shared" ca="1" si="130"/>
        <v>522.65574380884027</v>
      </c>
      <c r="K308" s="307">
        <f t="shared" ca="1" si="131"/>
        <v>1441.8101017368022</v>
      </c>
      <c r="L308" s="304">
        <f t="shared" ca="1" si="116"/>
        <v>1533.6183997352991</v>
      </c>
      <c r="M308" s="306">
        <f t="shared" ca="1" si="132"/>
        <v>-0.15704143803187906</v>
      </c>
      <c r="N308" s="304">
        <f t="shared" ca="1" si="133"/>
        <v>-8.9978116078919239</v>
      </c>
      <c r="P308" s="310">
        <f t="shared" ca="1" si="134"/>
        <v>23</v>
      </c>
      <c r="Q308" s="304">
        <f t="shared" ca="1" si="135"/>
        <v>0</v>
      </c>
      <c r="R308" s="306">
        <f t="shared" ca="1" si="136"/>
        <v>0</v>
      </c>
      <c r="S308" s="307">
        <f t="shared" ca="1" si="137"/>
        <v>3.1652999999999984</v>
      </c>
      <c r="T308" s="304">
        <f t="shared" ca="1" si="117"/>
        <v>31.051592999999986</v>
      </c>
      <c r="U308" s="311">
        <f t="shared" ca="1" si="118"/>
        <v>0</v>
      </c>
      <c r="V308" s="306">
        <f t="shared" ca="1" si="119"/>
        <v>1.0602548253857993</v>
      </c>
      <c r="W308" s="304">
        <f t="shared" ca="1" si="120"/>
        <v>1.354918930500143</v>
      </c>
      <c r="Y308" s="314" t="str">
        <f t="shared" ca="1" si="138"/>
        <v/>
      </c>
      <c r="Z308" s="315" t="str">
        <f t="shared" ca="1" si="139"/>
        <v/>
      </c>
      <c r="AA308" s="316" t="str">
        <f t="shared" ca="1" si="140"/>
        <v/>
      </c>
      <c r="AC308" s="310">
        <f t="shared" ca="1" si="141"/>
        <v>16.999999999999936</v>
      </c>
      <c r="AD308" s="323">
        <f t="shared" ca="1" si="142"/>
        <v>522.65574380884027</v>
      </c>
      <c r="AE308" s="324" t="e">
        <f t="shared" ca="1" si="121"/>
        <v>#N/A</v>
      </c>
      <c r="AG308" s="306">
        <f t="shared" ca="1" si="143"/>
        <v>0.7310172567295401</v>
      </c>
      <c r="AH308" s="304">
        <f t="shared" ca="1" si="144"/>
        <v>-0.42489536535068823</v>
      </c>
    </row>
    <row r="309" spans="1:34" x14ac:dyDescent="0.2">
      <c r="A309" s="347">
        <f t="shared" ca="1" si="122"/>
        <v>0.1</v>
      </c>
      <c r="B309" s="304">
        <f t="shared" ca="1" si="123"/>
        <v>17.099999999999937</v>
      </c>
      <c r="D309" s="306">
        <f t="shared" ca="1" si="124"/>
        <v>-0.42278637876849318</v>
      </c>
      <c r="E309" s="307">
        <f t="shared" ca="1" si="125"/>
        <v>-9.7430537691857406</v>
      </c>
      <c r="F309" s="304">
        <f t="shared" ca="1" si="126"/>
        <v>9.7522225708459231</v>
      </c>
      <c r="G309" s="306">
        <f t="shared" ca="1" si="127"/>
        <v>24.675105085222384</v>
      </c>
      <c r="H309" s="307">
        <f t="shared" ca="1" si="128"/>
        <v>-4.8881866156453748</v>
      </c>
      <c r="I309" s="304">
        <f t="shared" ca="1" si="129"/>
        <v>25.154625406794317</v>
      </c>
      <c r="J309" s="306">
        <f t="shared" ca="1" si="130"/>
        <v>525.12536824925633</v>
      </c>
      <c r="K309" s="307">
        <f t="shared" ca="1" si="131"/>
        <v>1441.3699983440836</v>
      </c>
      <c r="L309" s="304">
        <f t="shared" ca="1" si="116"/>
        <v>1534.0482797178649</v>
      </c>
      <c r="M309" s="306">
        <f t="shared" ca="1" si="132"/>
        <v>-0.19556985448795813</v>
      </c>
      <c r="N309" s="304">
        <f t="shared" ca="1" si="133"/>
        <v>-11.205327262147643</v>
      </c>
      <c r="P309" s="310">
        <f t="shared" ca="1" si="134"/>
        <v>23</v>
      </c>
      <c r="Q309" s="304">
        <f t="shared" ca="1" si="135"/>
        <v>0</v>
      </c>
      <c r="R309" s="306">
        <f t="shared" ca="1" si="136"/>
        <v>0</v>
      </c>
      <c r="S309" s="307">
        <f t="shared" ca="1" si="137"/>
        <v>3.1652999999999984</v>
      </c>
      <c r="T309" s="304">
        <f t="shared" ca="1" si="117"/>
        <v>31.051592999999986</v>
      </c>
      <c r="U309" s="311">
        <f t="shared" ca="1" si="118"/>
        <v>0</v>
      </c>
      <c r="V309" s="306">
        <f t="shared" ca="1" si="119"/>
        <v>1.0603017322952906</v>
      </c>
      <c r="W309" s="304">
        <f t="shared" ca="1" si="120"/>
        <v>1.3690154235266152</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1.1061981494935409</v>
      </c>
      <c r="AH309" s="304">
        <f t="shared" ca="1" si="144"/>
        <v>-0.42805387498819819</v>
      </c>
    </row>
    <row r="310" spans="1:34" x14ac:dyDescent="0.2">
      <c r="A310" s="347">
        <f t="shared" ca="1" si="122"/>
        <v>0.1</v>
      </c>
      <c r="B310" s="304">
        <f t="shared" ca="1" si="123"/>
        <v>17.199999999999939</v>
      </c>
      <c r="D310" s="306">
        <f t="shared" ca="1" si="124"/>
        <v>-0.42426247364304848</v>
      </c>
      <c r="E310" s="307">
        <f t="shared" ca="1" si="125"/>
        <v>-9.7259527735334927</v>
      </c>
      <c r="F310" s="304">
        <f t="shared" ca="1" si="126"/>
        <v>9.7352018982425612</v>
      </c>
      <c r="G310" s="306">
        <f t="shared" ca="1" si="127"/>
        <v>24.63267883785808</v>
      </c>
      <c r="H310" s="307">
        <f t="shared" ca="1" si="128"/>
        <v>-5.8607818929987241</v>
      </c>
      <c r="I310" s="304">
        <f t="shared" ca="1" si="129"/>
        <v>25.320300770851105</v>
      </c>
      <c r="J310" s="306">
        <f t="shared" ca="1" si="130"/>
        <v>527.5907574454103</v>
      </c>
      <c r="K310" s="307">
        <f t="shared" ca="1" si="131"/>
        <v>1440.8325499186515</v>
      </c>
      <c r="L310" s="304">
        <f t="shared" ca="1" si="116"/>
        <v>1534.3892740262834</v>
      </c>
      <c r="M310" s="306">
        <f t="shared" ca="1" si="132"/>
        <v>-0.23358405902379176</v>
      </c>
      <c r="N310" s="304">
        <f t="shared" ca="1" si="133"/>
        <v>-13.38338074359798</v>
      </c>
      <c r="P310" s="310">
        <f t="shared" ca="1" si="134"/>
        <v>23</v>
      </c>
      <c r="Q310" s="304">
        <f t="shared" ca="1" si="135"/>
        <v>0</v>
      </c>
      <c r="R310" s="306">
        <f t="shared" ca="1" si="136"/>
        <v>0</v>
      </c>
      <c r="S310" s="307">
        <f t="shared" ca="1" si="137"/>
        <v>3.1652999999999984</v>
      </c>
      <c r="T310" s="304">
        <f t="shared" ca="1" si="117"/>
        <v>31.051592999999986</v>
      </c>
      <c r="U310" s="311">
        <f t="shared" ca="1" si="118"/>
        <v>0</v>
      </c>
      <c r="V310" s="306">
        <f t="shared" ca="1" si="119"/>
        <v>1.0603590170026265</v>
      </c>
      <c r="W310" s="304">
        <f t="shared" ca="1" si="120"/>
        <v>1.3871831843658906</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1.4738264017683673</v>
      </c>
      <c r="AH310" s="304">
        <f t="shared" ca="1" si="144"/>
        <v>-0.43250732111541274</v>
      </c>
    </row>
    <row r="311" spans="1:34" x14ac:dyDescent="0.2">
      <c r="A311" s="347">
        <f t="shared" ca="1" si="122"/>
        <v>0.1</v>
      </c>
      <c r="B311" s="304">
        <f t="shared" ca="1" si="123"/>
        <v>17.29999999999994</v>
      </c>
      <c r="D311" s="306">
        <f t="shared" ca="1" si="124"/>
        <v>-0.42634553800233754</v>
      </c>
      <c r="E311" s="307">
        <f t="shared" ca="1" si="125"/>
        <v>-9.7085608416472926</v>
      </c>
      <c r="F311" s="304">
        <f t="shared" ca="1" si="126"/>
        <v>9.7179176850671922</v>
      </c>
      <c r="G311" s="306">
        <f t="shared" ca="1" si="127"/>
        <v>24.590044284057846</v>
      </c>
      <c r="H311" s="307">
        <f t="shared" ca="1" si="128"/>
        <v>-6.831637977163453</v>
      </c>
      <c r="I311" s="304">
        <f t="shared" ca="1" si="129"/>
        <v>25.521394071307075</v>
      </c>
      <c r="J311" s="306">
        <f t="shared" ca="1" si="130"/>
        <v>530.05189360150609</v>
      </c>
      <c r="K311" s="307">
        <f t="shared" ca="1" si="131"/>
        <v>1440.1979289251433</v>
      </c>
      <c r="L311" s="304">
        <f t="shared" ca="1" si="116"/>
        <v>1534.6416794779211</v>
      </c>
      <c r="M311" s="306">
        <f t="shared" ca="1" si="132"/>
        <v>-0.27098725096254134</v>
      </c>
      <c r="N311" s="304">
        <f t="shared" ca="1" si="133"/>
        <v>-15.526425782006074</v>
      </c>
      <c r="P311" s="310">
        <f t="shared" ca="1" si="134"/>
        <v>23</v>
      </c>
      <c r="Q311" s="304">
        <f t="shared" ca="1" si="135"/>
        <v>0</v>
      </c>
      <c r="R311" s="306">
        <f t="shared" ca="1" si="136"/>
        <v>0</v>
      </c>
      <c r="S311" s="307">
        <f t="shared" ca="1" si="137"/>
        <v>3.1652999999999984</v>
      </c>
      <c r="T311" s="304">
        <f t="shared" ca="1" si="117"/>
        <v>31.051592999999986</v>
      </c>
      <c r="U311" s="311">
        <f t="shared" ca="1" si="118"/>
        <v>0</v>
      </c>
      <c r="V311" s="306">
        <f t="shared" ca="1" si="119"/>
        <v>1.0604266626845691</v>
      </c>
      <c r="W311" s="304">
        <f t="shared" ca="1" si="120"/>
        <v>1.4093945475022169</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1.8324318220441858</v>
      </c>
      <c r="AH311" s="304">
        <f t="shared" ca="1" si="144"/>
        <v>-0.43824698586734001</v>
      </c>
    </row>
    <row r="312" spans="1:34" x14ac:dyDescent="0.2">
      <c r="A312" s="347">
        <f t="shared" ca="1" si="122"/>
        <v>0.1</v>
      </c>
      <c r="B312" s="304">
        <f t="shared" ca="1" si="123"/>
        <v>17.399999999999942</v>
      </c>
      <c r="D312" s="306">
        <f t="shared" ca="1" si="124"/>
        <v>-0.42901514781887468</v>
      </c>
      <c r="E312" s="307">
        <f t="shared" ca="1" si="125"/>
        <v>-9.6908104555339118</v>
      </c>
      <c r="F312" s="304">
        <f t="shared" ca="1" si="126"/>
        <v>9.7003021232404638</v>
      </c>
      <c r="G312" s="306">
        <f t="shared" ca="1" si="127"/>
        <v>24.547142769275958</v>
      </c>
      <c r="H312" s="307">
        <f t="shared" ca="1" si="128"/>
        <v>-7.8007190227168444</v>
      </c>
      <c r="I312" s="304">
        <f t="shared" ca="1" si="129"/>
        <v>25.756813378339203</v>
      </c>
      <c r="J312" s="306">
        <f t="shared" ca="1" si="130"/>
        <v>532.50875295417279</v>
      </c>
      <c r="K312" s="307">
        <f t="shared" ca="1" si="131"/>
        <v>1439.4663110751492</v>
      </c>
      <c r="L312" s="304">
        <f t="shared" ca="1" si="116"/>
        <v>1534.8057964097954</v>
      </c>
      <c r="M312" s="306">
        <f t="shared" ca="1" si="132"/>
        <v>-0.30769259655447045</v>
      </c>
      <c r="N312" s="304">
        <f t="shared" ca="1" si="133"/>
        <v>-17.629487169992732</v>
      </c>
      <c r="P312" s="310">
        <f t="shared" ca="1" si="134"/>
        <v>23</v>
      </c>
      <c r="Q312" s="304">
        <f t="shared" ca="1" si="135"/>
        <v>0</v>
      </c>
      <c r="R312" s="306">
        <f t="shared" ca="1" si="136"/>
        <v>0</v>
      </c>
      <c r="S312" s="307">
        <f t="shared" ca="1" si="137"/>
        <v>3.1652999999999984</v>
      </c>
      <c r="T312" s="304">
        <f t="shared" ca="1" si="117"/>
        <v>31.051592999999986</v>
      </c>
      <c r="U312" s="311">
        <f t="shared" ca="1" si="118"/>
        <v>0</v>
      </c>
      <c r="V312" s="306">
        <f t="shared" ca="1" si="119"/>
        <v>1.0605046524496597</v>
      </c>
      <c r="W312" s="304">
        <f t="shared" ca="1" si="120"/>
        <v>1.4356216595437974</v>
      </c>
      <c r="Y312" s="314" t="str">
        <f t="shared" ca="1" si="138"/>
        <v/>
      </c>
      <c r="Z312" s="315" t="str">
        <f t="shared" ca="1" si="139"/>
        <v/>
      </c>
      <c r="AA312" s="316" t="str">
        <f t="shared" ca="1" si="140"/>
        <v/>
      </c>
      <c r="AC312" s="310" t="e">
        <f t="shared" ca="1" si="141"/>
        <v>#N/A</v>
      </c>
      <c r="AD312" s="323" t="e">
        <f t="shared" ca="1" si="142"/>
        <v>#N/A</v>
      </c>
      <c r="AE312" s="324" t="e">
        <f t="shared" ca="1" si="121"/>
        <v>#N/A</v>
      </c>
      <c r="AG312" s="306">
        <f t="shared" ca="1" si="143"/>
        <v>2.1807040437767915</v>
      </c>
      <c r="AH312" s="304">
        <f t="shared" ca="1" si="144"/>
        <v>-0.44526412899321316</v>
      </c>
    </row>
    <row r="313" spans="1:34" x14ac:dyDescent="0.2">
      <c r="A313" s="347">
        <f t="shared" ca="1" si="122"/>
        <v>0.1</v>
      </c>
      <c r="B313" s="304">
        <f t="shared" ca="1" si="123"/>
        <v>17.499999999999943</v>
      </c>
      <c r="D313" s="306">
        <f t="shared" ca="1" si="124"/>
        <v>-0.43224894453726453</v>
      </c>
      <c r="E313" s="307">
        <f t="shared" ca="1" si="125"/>
        <v>-9.6726376765762971</v>
      </c>
      <c r="F313" s="304">
        <f t="shared" ca="1" si="126"/>
        <v>9.6822909877970975</v>
      </c>
      <c r="G313" s="306">
        <f t="shared" ca="1" si="127"/>
        <v>24.503917874822232</v>
      </c>
      <c r="H313" s="307">
        <f t="shared" ca="1" si="128"/>
        <v>-8.7679827903744734</v>
      </c>
      <c r="I313" s="304">
        <f t="shared" ca="1" si="129"/>
        <v>26.025362887543672</v>
      </c>
      <c r="J313" s="306">
        <f t="shared" ca="1" si="130"/>
        <v>534.96130598637774</v>
      </c>
      <c r="K313" s="307">
        <f t="shared" ca="1" si="131"/>
        <v>1438.6378759844947</v>
      </c>
      <c r="L313" s="304">
        <f t="shared" ca="1" si="116"/>
        <v>1534.8819293743181</v>
      </c>
      <c r="M313" s="306">
        <f t="shared" ca="1" si="132"/>
        <v>-0.34362402521053936</v>
      </c>
      <c r="N313" s="304">
        <f t="shared" ca="1" si="133"/>
        <v>-19.688206383860905</v>
      </c>
      <c r="P313" s="310">
        <f t="shared" ca="1" si="134"/>
        <v>23</v>
      </c>
      <c r="Q313" s="304">
        <f t="shared" ca="1" si="135"/>
        <v>0</v>
      </c>
      <c r="R313" s="306">
        <f t="shared" ca="1" si="136"/>
        <v>0</v>
      </c>
      <c r="S313" s="307">
        <f t="shared" ca="1" si="137"/>
        <v>3.1652999999999984</v>
      </c>
      <c r="T313" s="304">
        <f t="shared" ca="1" si="117"/>
        <v>31.051592999999986</v>
      </c>
      <c r="U313" s="311">
        <f t="shared" ca="1" si="118"/>
        <v>0</v>
      </c>
      <c r="V313" s="306">
        <f t="shared" ca="1" si="119"/>
        <v>1.0605929692664695</v>
      </c>
      <c r="W313" s="304">
        <f t="shared" ca="1" si="120"/>
        <v>1.4658363691768017</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2.5175106569907664</v>
      </c>
      <c r="AH313" s="304">
        <f t="shared" ca="1" si="144"/>
        <v>-0.45354995088737182</v>
      </c>
    </row>
    <row r="314" spans="1:34" x14ac:dyDescent="0.2">
      <c r="A314" s="347">
        <f t="shared" ca="1" si="122"/>
        <v>0.1</v>
      </c>
      <c r="B314" s="304">
        <f t="shared" ca="1" si="123"/>
        <v>17.599999999999945</v>
      </c>
      <c r="D314" s="306">
        <f t="shared" ca="1" si="124"/>
        <v>-0.43602295061631591</v>
      </c>
      <c r="E314" s="307">
        <f t="shared" ca="1" si="125"/>
        <v>-9.6539824297999175</v>
      </c>
      <c r="F314" s="304">
        <f t="shared" ca="1" si="126"/>
        <v>9.6638239205994267</v>
      </c>
      <c r="G314" s="306">
        <f t="shared" ca="1" si="127"/>
        <v>24.4603155797606</v>
      </c>
      <c r="H314" s="307">
        <f t="shared" ca="1" si="128"/>
        <v>-9.7333810333544655</v>
      </c>
      <c r="I314" s="304">
        <f t="shared" ca="1" si="129"/>
        <v>26.325761994706699</v>
      </c>
      <c r="J314" s="306">
        <f t="shared" ca="1" si="130"/>
        <v>537.40951765910688</v>
      </c>
      <c r="K314" s="307">
        <f t="shared" ca="1" si="131"/>
        <v>1437.7128077933082</v>
      </c>
      <c r="L314" s="304">
        <f t="shared" ca="1" si="116"/>
        <v>1534.8703878059255</v>
      </c>
      <c r="M314" s="306">
        <f t="shared" ca="1" si="132"/>
        <v>-0.3787166564885126</v>
      </c>
      <c r="N314" s="304">
        <f t="shared" ca="1" si="133"/>
        <v>-21.698866048097557</v>
      </c>
      <c r="P314" s="310">
        <f t="shared" ca="1" si="134"/>
        <v>23</v>
      </c>
      <c r="Q314" s="304">
        <f t="shared" ca="1" si="135"/>
        <v>0</v>
      </c>
      <c r="R314" s="306">
        <f t="shared" ca="1" si="136"/>
        <v>0</v>
      </c>
      <c r="S314" s="307">
        <f t="shared" ca="1" si="137"/>
        <v>3.1652999999999984</v>
      </c>
      <c r="T314" s="304">
        <f t="shared" ca="1" si="117"/>
        <v>31.051592999999986</v>
      </c>
      <c r="U314" s="311">
        <f t="shared" ca="1" si="118"/>
        <v>0</v>
      </c>
      <c r="V314" s="306">
        <f t="shared" ca="1" si="119"/>
        <v>1.0606915958957572</v>
      </c>
      <c r="W314" s="304">
        <f t="shared" ca="1" si="120"/>
        <v>1.5000101245636734</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2.8419077785471756</v>
      </c>
      <c r="AH314" s="304">
        <f t="shared" ca="1" si="144"/>
        <v>-0.46309555782289274</v>
      </c>
    </row>
    <row r="315" spans="1:34" x14ac:dyDescent="0.2">
      <c r="A315" s="347">
        <f t="shared" ca="1" si="122"/>
        <v>0.1</v>
      </c>
      <c r="B315" s="304">
        <f t="shared" ca="1" si="123"/>
        <v>17.699999999999946</v>
      </c>
      <c r="D315" s="306">
        <f t="shared" ca="1" si="124"/>
        <v>-0.44031189484691857</v>
      </c>
      <c r="E315" s="307">
        <f t="shared" ca="1" si="125"/>
        <v>-9.6347887100193628</v>
      </c>
      <c r="F315" s="304">
        <f t="shared" ca="1" si="126"/>
        <v>9.6448446359420572</v>
      </c>
      <c r="G315" s="306">
        <f t="shared" ca="1" si="127"/>
        <v>24.416284390275909</v>
      </c>
      <c r="H315" s="307">
        <f t="shared" ca="1" si="128"/>
        <v>-10.696859904356401</v>
      </c>
      <c r="I315" s="304">
        <f t="shared" ca="1" si="129"/>
        <v>26.656664368226167</v>
      </c>
      <c r="J315" s="306">
        <f t="shared" ca="1" si="130"/>
        <v>539.85334765760865</v>
      </c>
      <c r="K315" s="307">
        <f t="shared" ca="1" si="131"/>
        <v>1436.6912957464226</v>
      </c>
      <c r="L315" s="304">
        <f t="shared" ca="1" si="116"/>
        <v>1534.7714866554766</v>
      </c>
      <c r="M315" s="306">
        <f t="shared" ca="1" si="132"/>
        <v>-0.41291688238021995</v>
      </c>
      <c r="N315" s="304">
        <f t="shared" ca="1" si="133"/>
        <v>-23.658394650086429</v>
      </c>
      <c r="P315" s="310">
        <f t="shared" ca="1" si="134"/>
        <v>23</v>
      </c>
      <c r="Q315" s="304">
        <f t="shared" ca="1" si="135"/>
        <v>0</v>
      </c>
      <c r="R315" s="306">
        <f t="shared" ca="1" si="136"/>
        <v>0</v>
      </c>
      <c r="S315" s="307">
        <f t="shared" ca="1" si="137"/>
        <v>3.1652999999999984</v>
      </c>
      <c r="T315" s="304">
        <f t="shared" ca="1" si="117"/>
        <v>31.051592999999986</v>
      </c>
      <c r="U315" s="311">
        <f t="shared" ca="1" si="118"/>
        <v>0</v>
      </c>
      <c r="V315" s="306">
        <f t="shared" ca="1" si="119"/>
        <v>1.0608005148267834</v>
      </c>
      <c r="W315" s="304">
        <f t="shared" ca="1" si="120"/>
        <v>1.5381138785285802</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3.1531433660189117</v>
      </c>
      <c r="AH315" s="304">
        <f t="shared" ca="1" si="144"/>
        <v>-0.47389192953706571</v>
      </c>
    </row>
    <row r="316" spans="1:34" x14ac:dyDescent="0.2">
      <c r="A316" s="347">
        <f t="shared" ca="1" si="122"/>
        <v>0.1</v>
      </c>
      <c r="B316" s="304">
        <f t="shared" ca="1" si="123"/>
        <v>17.799999999999947</v>
      </c>
      <c r="D316" s="306">
        <f t="shared" ca="1" si="124"/>
        <v>-0.44508953582599903</v>
      </c>
      <c r="E316" s="307">
        <f t="shared" ca="1" si="125"/>
        <v>-9.6150047118749207</v>
      </c>
      <c r="F316" s="304">
        <f t="shared" ca="1" si="126"/>
        <v>9.6253010500596154</v>
      </c>
      <c r="G316" s="306">
        <f t="shared" ca="1" si="127"/>
        <v>24.371775436693309</v>
      </c>
      <c r="H316" s="307">
        <f t="shared" ca="1" si="128"/>
        <v>-11.658360375543893</v>
      </c>
      <c r="I316" s="304">
        <f t="shared" ca="1" si="129"/>
        <v>27.016676416292572</v>
      </c>
      <c r="J316" s="306">
        <f t="shared" ca="1" si="130"/>
        <v>542.29275064895717</v>
      </c>
      <c r="K316" s="307">
        <f t="shared" ca="1" si="131"/>
        <v>1435.5735347324276</v>
      </c>
      <c r="L316" s="304">
        <f t="shared" ca="1" si="116"/>
        <v>1534.5855469899905</v>
      </c>
      <c r="M316" s="306">
        <f t="shared" ca="1" si="132"/>
        <v>-0.44618214503128834</v>
      </c>
      <c r="N316" s="304">
        <f t="shared" ca="1" si="133"/>
        <v>-25.564353804386815</v>
      </c>
      <c r="P316" s="310">
        <f t="shared" ca="1" si="134"/>
        <v>23</v>
      </c>
      <c r="Q316" s="304">
        <f t="shared" ca="1" si="135"/>
        <v>0</v>
      </c>
      <c r="R316" s="306">
        <f t="shared" ca="1" si="136"/>
        <v>0</v>
      </c>
      <c r="S316" s="307">
        <f t="shared" ca="1" si="137"/>
        <v>3.1652999999999984</v>
      </c>
      <c r="T316" s="304">
        <f t="shared" ca="1" si="117"/>
        <v>31.051592999999986</v>
      </c>
      <c r="U316" s="311">
        <f t="shared" ca="1" si="118"/>
        <v>0</v>
      </c>
      <c r="V316" s="306">
        <f t="shared" ca="1" si="119"/>
        <v>1.060919708217952</v>
      </c>
      <c r="W316" s="304">
        <f t="shared" ca="1" si="120"/>
        <v>1.5801180017448135</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3.4506540062990667</v>
      </c>
      <c r="AH316" s="304">
        <f t="shared" ca="1" si="144"/>
        <v>-0.48592988927702935</v>
      </c>
    </row>
    <row r="317" spans="1:34" x14ac:dyDescent="0.2">
      <c r="A317" s="347">
        <f t="shared" ca="1" si="122"/>
        <v>0.1</v>
      </c>
      <c r="B317" s="304">
        <f t="shared" ca="1" si="123"/>
        <v>17.899999999999949</v>
      </c>
      <c r="D317" s="306">
        <f t="shared" ca="1" si="124"/>
        <v>-0.45032897355265872</v>
      </c>
      <c r="E317" s="307">
        <f t="shared" ca="1" si="125"/>
        <v>-9.5945828887245828</v>
      </c>
      <c r="F317" s="304">
        <f t="shared" ca="1" si="126"/>
        <v>9.6051453395056736</v>
      </c>
      <c r="G317" s="306">
        <f t="shared" ca="1" si="127"/>
        <v>24.326742539338042</v>
      </c>
      <c r="H317" s="307">
        <f t="shared" ca="1" si="128"/>
        <v>-12.617818664416351</v>
      </c>
      <c r="I317" s="304">
        <f t="shared" ca="1" si="129"/>
        <v>27.404374658498099</v>
      </c>
      <c r="J317" s="306">
        <f t="shared" ca="1" si="130"/>
        <v>544.72767654775873</v>
      </c>
      <c r="K317" s="307">
        <f t="shared" ca="1" si="131"/>
        <v>1434.3597257804295</v>
      </c>
      <c r="L317" s="304">
        <f t="shared" ca="1" si="116"/>
        <v>1534.3128965559888</v>
      </c>
      <c r="M317" s="306">
        <f t="shared" ca="1" si="132"/>
        <v>-0.47848046021547203</v>
      </c>
      <c r="N317" s="304">
        <f t="shared" ca="1" si="133"/>
        <v>-27.414910949823845</v>
      </c>
      <c r="P317" s="310">
        <f t="shared" ca="1" si="134"/>
        <v>23</v>
      </c>
      <c r="Q317" s="304">
        <f t="shared" ca="1" si="135"/>
        <v>0</v>
      </c>
      <c r="R317" s="306">
        <f t="shared" ca="1" si="136"/>
        <v>0</v>
      </c>
      <c r="S317" s="307">
        <f t="shared" ca="1" si="137"/>
        <v>3.1652999999999984</v>
      </c>
      <c r="T317" s="304">
        <f t="shared" ca="1" si="117"/>
        <v>31.051592999999986</v>
      </c>
      <c r="U317" s="311">
        <f t="shared" ca="1" si="118"/>
        <v>0</v>
      </c>
      <c r="V317" s="306">
        <f t="shared" ca="1" si="119"/>
        <v>1.0610491578418679</v>
      </c>
      <c r="W317" s="304">
        <f t="shared" ca="1" si="120"/>
        <v>1.6259922040173906</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3.7340562102923491</v>
      </c>
      <c r="AH317" s="304">
        <f t="shared" ca="1" si="144"/>
        <v>-0.49920007637342884</v>
      </c>
    </row>
    <row r="318" spans="1:34" x14ac:dyDescent="0.2">
      <c r="A318" s="347">
        <f t="shared" ca="1" si="122"/>
        <v>0.1</v>
      </c>
      <c r="B318" s="304">
        <f t="shared" ca="1" si="123"/>
        <v>17.99999999999995</v>
      </c>
      <c r="D318" s="306">
        <f t="shared" ca="1" si="124"/>
        <v>-0.45600294107098499</v>
      </c>
      <c r="E318" s="307">
        <f t="shared" ca="1" si="125"/>
        <v>-9.5734799475692238</v>
      </c>
      <c r="F318" s="304">
        <f t="shared" ca="1" si="126"/>
        <v>9.5843339355833912</v>
      </c>
      <c r="G318" s="306">
        <f t="shared" ca="1" si="127"/>
        <v>24.281142245230942</v>
      </c>
      <c r="H318" s="307">
        <f t="shared" ca="1" si="128"/>
        <v>-13.575166659173274</v>
      </c>
      <c r="I318" s="304">
        <f t="shared" ca="1" si="129"/>
        <v>27.818321634445677</v>
      </c>
      <c r="J318" s="306">
        <f t="shared" ca="1" si="130"/>
        <v>547.1580707869872</v>
      </c>
      <c r="K318" s="307">
        <f t="shared" ca="1" si="131"/>
        <v>1433.0500765142499</v>
      </c>
      <c r="L318" s="304">
        <f t="shared" ca="1" si="116"/>
        <v>1533.9538703053736</v>
      </c>
      <c r="M318" s="306">
        <f t="shared" ca="1" si="132"/>
        <v>-0.50978974179679637</v>
      </c>
      <c r="N318" s="304">
        <f t="shared" ca="1" si="133"/>
        <v>-29.208800644020414</v>
      </c>
      <c r="P318" s="310">
        <f t="shared" ca="1" si="134"/>
        <v>23</v>
      </c>
      <c r="Q318" s="304">
        <f t="shared" ca="1" si="135"/>
        <v>0</v>
      </c>
      <c r="R318" s="306">
        <f t="shared" ca="1" si="136"/>
        <v>0</v>
      </c>
      <c r="S318" s="307">
        <f t="shared" ca="1" si="137"/>
        <v>3.1652999999999984</v>
      </c>
      <c r="T318" s="304">
        <f t="shared" ca="1" si="117"/>
        <v>31.051592999999986</v>
      </c>
      <c r="U318" s="311">
        <f t="shared" ca="1" si="118"/>
        <v>0</v>
      </c>
      <c r="V318" s="306">
        <f t="shared" ca="1" si="119"/>
        <v>1.0611888450348401</v>
      </c>
      <c r="W318" s="304">
        <f t="shared" ca="1" si="120"/>
        <v>1.6757054636431985</v>
      </c>
      <c r="Y318" s="314" t="str">
        <f t="shared" ca="1" si="138"/>
        <v/>
      </c>
      <c r="Z318" s="315" t="str">
        <f t="shared" ca="1" si="139"/>
        <v/>
      </c>
      <c r="AA318" s="316" t="str">
        <f t="shared" ca="1" si="140"/>
        <v/>
      </c>
      <c r="AC318" s="310">
        <f t="shared" ca="1" si="141"/>
        <v>17.99999999999995</v>
      </c>
      <c r="AD318" s="323">
        <f t="shared" ca="1" si="142"/>
        <v>547.1580707869872</v>
      </c>
      <c r="AE318" s="324" t="e">
        <f t="shared" ca="1" si="121"/>
        <v>#N/A</v>
      </c>
      <c r="AG318" s="306">
        <f t="shared" ca="1" si="143"/>
        <v>4.0031334116657478</v>
      </c>
      <c r="AH318" s="304">
        <f t="shared" ca="1" si="144"/>
        <v>-0.51369292137155764</v>
      </c>
    </row>
    <row r="319" spans="1:34" x14ac:dyDescent="0.2">
      <c r="A319" s="347">
        <f t="shared" ca="1" si="122"/>
        <v>0.1</v>
      </c>
      <c r="B319" s="304">
        <f t="shared" ca="1" si="123"/>
        <v>18.099999999999952</v>
      </c>
      <c r="D319" s="306">
        <f t="shared" ca="1" si="124"/>
        <v>-0.4620840701950224</v>
      </c>
      <c r="E319" s="307">
        <f t="shared" ca="1" si="125"/>
        <v>-9.5516567886266301</v>
      </c>
      <c r="F319" s="304">
        <f t="shared" ca="1" si="126"/>
        <v>9.5628274634464248</v>
      </c>
      <c r="G319" s="306">
        <f t="shared" ca="1" si="127"/>
        <v>24.23493383821144</v>
      </c>
      <c r="H319" s="307">
        <f t="shared" ca="1" si="128"/>
        <v>-14.530332338035937</v>
      </c>
      <c r="I319" s="304">
        <f t="shared" ca="1" si="129"/>
        <v>28.257080103865274</v>
      </c>
      <c r="J319" s="306">
        <f t="shared" ca="1" si="130"/>
        <v>549.58387459115932</v>
      </c>
      <c r="K319" s="307">
        <f t="shared" ca="1" si="131"/>
        <v>1431.6448015643894</v>
      </c>
      <c r="L319" s="304">
        <f t="shared" ca="1" si="116"/>
        <v>1533.5088108833841</v>
      </c>
      <c r="M319" s="306">
        <f t="shared" ca="1" si="132"/>
        <v>-0.54009698269859208</v>
      </c>
      <c r="N319" s="304">
        <f t="shared" ca="1" si="133"/>
        <v>-30.945277636379569</v>
      </c>
      <c r="P319" s="310">
        <f t="shared" ca="1" si="134"/>
        <v>23</v>
      </c>
      <c r="Q319" s="304">
        <f t="shared" ca="1" si="135"/>
        <v>0</v>
      </c>
      <c r="R319" s="306">
        <f t="shared" ca="1" si="136"/>
        <v>0</v>
      </c>
      <c r="S319" s="307">
        <f t="shared" ca="1" si="137"/>
        <v>3.1652999999999984</v>
      </c>
      <c r="T319" s="304">
        <f t="shared" ca="1" si="117"/>
        <v>31.051592999999986</v>
      </c>
      <c r="U319" s="311">
        <f t="shared" ca="1" si="118"/>
        <v>0</v>
      </c>
      <c r="V319" s="306">
        <f t="shared" ca="1" si="119"/>
        <v>1.0613387506507794</v>
      </c>
      <c r="W319" s="304">
        <f t="shared" ca="1" si="120"/>
        <v>1.7292259647336448</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4.2578199107636383</v>
      </c>
      <c r="AH319" s="304">
        <f t="shared" ca="1" si="144"/>
        <v>-0.52939862371440283</v>
      </c>
    </row>
    <row r="320" spans="1:34" x14ac:dyDescent="0.2">
      <c r="A320" s="347">
        <f t="shared" ca="1" si="122"/>
        <v>0.1</v>
      </c>
      <c r="B320" s="304">
        <f t="shared" ca="1" si="123"/>
        <v>18.199999999999953</v>
      </c>
      <c r="D320" s="306">
        <f t="shared" ca="1" si="124"/>
        <v>-0.46854512742554177</v>
      </c>
      <c r="E320" s="307">
        <f t="shared" ca="1" si="125"/>
        <v>-9.5290783988802943</v>
      </c>
      <c r="F320" s="304">
        <f t="shared" ca="1" si="126"/>
        <v>9.540590635198706</v>
      </c>
      <c r="G320" s="306">
        <f t="shared" ca="1" si="127"/>
        <v>24.188079325468884</v>
      </c>
      <c r="H320" s="307">
        <f t="shared" ca="1" si="128"/>
        <v>-15.483240177923966</v>
      </c>
      <c r="I320" s="304">
        <f t="shared" ca="1" si="129"/>
        <v>28.719225404987061</v>
      </c>
      <c r="J320" s="306">
        <f t="shared" ca="1" si="130"/>
        <v>552.00502524934336</v>
      </c>
      <c r="K320" s="307">
        <f t="shared" ca="1" si="131"/>
        <v>1430.1441229385914</v>
      </c>
      <c r="L320" s="304">
        <f t="shared" ca="1" si="116"/>
        <v>1532.9780690787202</v>
      </c>
      <c r="M320" s="306">
        <f t="shared" ca="1" si="132"/>
        <v>-0.56939734454253743</v>
      </c>
      <c r="N320" s="304">
        <f t="shared" ca="1" si="133"/>
        <v>-32.624064708243793</v>
      </c>
      <c r="P320" s="310">
        <f t="shared" ca="1" si="134"/>
        <v>23</v>
      </c>
      <c r="Q320" s="304">
        <f t="shared" ca="1" si="135"/>
        <v>0</v>
      </c>
      <c r="R320" s="306">
        <f t="shared" ca="1" si="136"/>
        <v>0</v>
      </c>
      <c r="S320" s="307">
        <f t="shared" ca="1" si="137"/>
        <v>3.1652999999999984</v>
      </c>
      <c r="T320" s="304">
        <f t="shared" ca="1" si="117"/>
        <v>31.051592999999986</v>
      </c>
      <c r="U320" s="311">
        <f t="shared" ca="1" si="118"/>
        <v>0</v>
      </c>
      <c r="V320" s="306">
        <f t="shared" ca="1" si="119"/>
        <v>1.0614988550194087</v>
      </c>
      <c r="W320" s="304">
        <f t="shared" ca="1" si="120"/>
        <v>1.7865210423026516</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4.4981829467287735</v>
      </c>
      <c r="AH320" s="304">
        <f t="shared" ca="1" si="144"/>
        <v>-0.54630713194125224</v>
      </c>
    </row>
    <row r="321" spans="1:34" x14ac:dyDescent="0.2">
      <c r="A321" s="347">
        <f t="shared" ca="1" si="122"/>
        <v>0.1</v>
      </c>
      <c r="B321" s="304">
        <f t="shared" ca="1" si="123"/>
        <v>18.299999999999955</v>
      </c>
      <c r="D321" s="306">
        <f t="shared" ca="1" si="124"/>
        <v>-0.47535921806130005</v>
      </c>
      <c r="E321" s="307">
        <f t="shared" ca="1" si="125"/>
        <v>-9.5057137090135395</v>
      </c>
      <c r="F321" s="304">
        <f t="shared" ca="1" si="126"/>
        <v>9.5175921064061058</v>
      </c>
      <c r="G321" s="306">
        <f t="shared" ca="1" si="127"/>
        <v>24.140543403662754</v>
      </c>
      <c r="H321" s="307">
        <f t="shared" ca="1" si="128"/>
        <v>-16.433811548825318</v>
      </c>
      <c r="I321" s="304">
        <f t="shared" ca="1" si="129"/>
        <v>29.203355934659797</v>
      </c>
      <c r="J321" s="306">
        <f t="shared" ca="1" si="130"/>
        <v>554.42145638579996</v>
      </c>
      <c r="K321" s="307">
        <f t="shared" ca="1" si="131"/>
        <v>1428.5482703522539</v>
      </c>
      <c r="L321" s="304">
        <f t="shared" ca="1" si="116"/>
        <v>1532.3620042363905</v>
      </c>
      <c r="M321" s="306">
        <f t="shared" ca="1" si="132"/>
        <v>-0.59769320223053446</v>
      </c>
      <c r="N321" s="304">
        <f t="shared" ca="1" si="133"/>
        <v>-34.245297931468826</v>
      </c>
      <c r="P321" s="310">
        <f t="shared" ca="1" si="134"/>
        <v>23</v>
      </c>
      <c r="Q321" s="304">
        <f t="shared" ca="1" si="135"/>
        <v>0</v>
      </c>
      <c r="R321" s="306">
        <f t="shared" ca="1" si="136"/>
        <v>0</v>
      </c>
      <c r="S321" s="307">
        <f t="shared" ca="1" si="137"/>
        <v>3.1652999999999984</v>
      </c>
      <c r="T321" s="304">
        <f t="shared" ca="1" si="117"/>
        <v>31.051592999999986</v>
      </c>
      <c r="U321" s="311">
        <f t="shared" ca="1" si="118"/>
        <v>0</v>
      </c>
      <c r="V321" s="306">
        <f t="shared" ca="1" si="119"/>
        <v>1.0616691379086369</v>
      </c>
      <c r="W321" s="304">
        <f t="shared" ca="1" si="120"/>
        <v>1.8475571348563899</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4.7244039500146329</v>
      </c>
      <c r="AH321" s="304">
        <f t="shared" ca="1" si="144"/>
        <v>-0.56440812633957371</v>
      </c>
    </row>
    <row r="322" spans="1:34" x14ac:dyDescent="0.2">
      <c r="A322" s="347">
        <f t="shared" ca="1" si="122"/>
        <v>0.1</v>
      </c>
      <c r="B322" s="304">
        <f t="shared" ca="1" si="123"/>
        <v>18.399999999999956</v>
      </c>
      <c r="D322" s="306">
        <f t="shared" ca="1" si="124"/>
        <v>-0.48249995812525093</v>
      </c>
      <c r="E322" s="307">
        <f t="shared" ca="1" si="125"/>
        <v>-9.4815354227302358</v>
      </c>
      <c r="F322" s="304">
        <f t="shared" ca="1" si="126"/>
        <v>9.4938043050233087</v>
      </c>
      <c r="G322" s="306">
        <f t="shared" ca="1" si="127"/>
        <v>24.092293407850228</v>
      </c>
      <c r="H322" s="307">
        <f t="shared" ca="1" si="128"/>
        <v>-17.381965091098341</v>
      </c>
      <c r="I322" s="304">
        <f t="shared" ca="1" si="129"/>
        <v>29.708101791903584</v>
      </c>
      <c r="J322" s="306">
        <f t="shared" ca="1" si="130"/>
        <v>556.83309822637557</v>
      </c>
      <c r="K322" s="307">
        <f t="shared" ca="1" si="131"/>
        <v>1426.8574815202578</v>
      </c>
      <c r="L322" s="304">
        <f t="shared" ca="1" si="116"/>
        <v>1531.660984634236</v>
      </c>
      <c r="M322" s="306">
        <f t="shared" ca="1" si="132"/>
        <v>-0.62499318238478674</v>
      </c>
      <c r="N322" s="304">
        <f t="shared" ca="1" si="133"/>
        <v>-35.809471575098385</v>
      </c>
      <c r="P322" s="310">
        <f t="shared" ca="1" si="134"/>
        <v>23</v>
      </c>
      <c r="Q322" s="304">
        <f t="shared" ca="1" si="135"/>
        <v>0</v>
      </c>
      <c r="R322" s="306">
        <f t="shared" ca="1" si="136"/>
        <v>0</v>
      </c>
      <c r="S322" s="307">
        <f t="shared" ca="1" si="137"/>
        <v>3.1652999999999984</v>
      </c>
      <c r="T322" s="304">
        <f t="shared" ca="1" si="117"/>
        <v>31.051592999999986</v>
      </c>
      <c r="U322" s="311">
        <f t="shared" ca="1" si="118"/>
        <v>0</v>
      </c>
      <c r="V322" s="306">
        <f t="shared" ca="1" si="119"/>
        <v>1.0618495784909376</v>
      </c>
      <c r="W322" s="304">
        <f t="shared" ca="1" si="120"/>
        <v>1.9122997441700991</v>
      </c>
      <c r="Y322" s="314" t="str">
        <f t="shared" ca="1" si="138"/>
        <v/>
      </c>
      <c r="Z322" s="315" t="str">
        <f t="shared" ca="1" si="139"/>
        <v/>
      </c>
      <c r="AA322" s="316" t="str">
        <f t="shared" ca="1" si="140"/>
        <v/>
      </c>
      <c r="AC322" s="310" t="e">
        <f t="shared" ca="1" si="141"/>
        <v>#N/A</v>
      </c>
      <c r="AD322" s="323" t="e">
        <f t="shared" ca="1" si="142"/>
        <v>#N/A</v>
      </c>
      <c r="AE322" s="324" t="e">
        <f t="shared" ca="1" si="121"/>
        <v>#N/A</v>
      </c>
      <c r="AG322" s="306">
        <f t="shared" ca="1" si="143"/>
        <v>4.9367598529374952</v>
      </c>
      <c r="AH322" s="304">
        <f t="shared" ca="1" si="144"/>
        <v>-0.58369100396688811</v>
      </c>
    </row>
    <row r="323" spans="1:34" x14ac:dyDescent="0.2">
      <c r="A323" s="347">
        <f t="shared" ca="1" si="122"/>
        <v>0.1</v>
      </c>
      <c r="B323" s="304">
        <f t="shared" ca="1" si="123"/>
        <v>18.499999999999957</v>
      </c>
      <c r="D323" s="306">
        <f t="shared" ca="1" si="124"/>
        <v>-0.48994161502157524</v>
      </c>
      <c r="E323" s="307">
        <f t="shared" ca="1" si="125"/>
        <v>-9.4565198267008306</v>
      </c>
      <c r="F323" s="304">
        <f t="shared" ca="1" si="126"/>
        <v>9.4692032409762881</v>
      </c>
      <c r="G323" s="306">
        <f t="shared" ca="1" si="127"/>
        <v>24.04329924634807</v>
      </c>
      <c r="H323" s="307">
        <f t="shared" ca="1" si="128"/>
        <v>-18.327617073768423</v>
      </c>
      <c r="I323" s="304">
        <f t="shared" ca="1" si="129"/>
        <v>30.232131685544925</v>
      </c>
      <c r="J323" s="306">
        <f t="shared" ca="1" si="130"/>
        <v>559.23987785908548</v>
      </c>
      <c r="K323" s="307">
        <f t="shared" ca="1" si="131"/>
        <v>1425.0720024120144</v>
      </c>
      <c r="L323" s="304">
        <f t="shared" ca="1" si="116"/>
        <v>1530.8753878243758</v>
      </c>
      <c r="M323" s="306">
        <f t="shared" ca="1" si="132"/>
        <v>-0.65131122665369023</v>
      </c>
      <c r="N323" s="304">
        <f t="shared" ca="1" si="133"/>
        <v>-37.317384436745023</v>
      </c>
      <c r="P323" s="310">
        <f t="shared" ca="1" si="134"/>
        <v>23</v>
      </c>
      <c r="Q323" s="304">
        <f t="shared" ca="1" si="135"/>
        <v>0</v>
      </c>
      <c r="R323" s="306">
        <f t="shared" ca="1" si="136"/>
        <v>0</v>
      </c>
      <c r="S323" s="307">
        <f t="shared" ca="1" si="137"/>
        <v>3.1652999999999984</v>
      </c>
      <c r="T323" s="304">
        <f t="shared" ca="1" si="117"/>
        <v>31.051592999999986</v>
      </c>
      <c r="U323" s="311">
        <f t="shared" ca="1" si="118"/>
        <v>0</v>
      </c>
      <c r="V323" s="306">
        <f t="shared" ca="1" si="119"/>
        <v>1.0620401553135332</v>
      </c>
      <c r="W323" s="304">
        <f t="shared" ca="1" si="120"/>
        <v>1.9807134019004979</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5.1356051436028594</v>
      </c>
      <c r="AH323" s="304">
        <f t="shared" ca="1" si="144"/>
        <v>-0.60414486594322814</v>
      </c>
    </row>
    <row r="324" spans="1:34" x14ac:dyDescent="0.2">
      <c r="A324" s="347">
        <f t="shared" ca="1" si="122"/>
        <v>0.1</v>
      </c>
      <c r="B324" s="304">
        <f t="shared" ca="1" si="123"/>
        <v>18.599999999999959</v>
      </c>
      <c r="D324" s="306">
        <f t="shared" ca="1" si="124"/>
        <v>-0.49765921880440156</v>
      </c>
      <c r="E324" s="307">
        <f t="shared" ca="1" si="125"/>
        <v>-9.4306465883893544</v>
      </c>
      <c r="F324" s="304">
        <f t="shared" ca="1" si="126"/>
        <v>9.4437683036572206</v>
      </c>
      <c r="G324" s="306">
        <f t="shared" ca="1" si="127"/>
        <v>23.993533324467631</v>
      </c>
      <c r="H324" s="307">
        <f t="shared" ca="1" si="128"/>
        <v>-19.270681732607358</v>
      </c>
      <c r="I324" s="304">
        <f t="shared" ca="1" si="129"/>
        <v>30.774158247331243</v>
      </c>
      <c r="J324" s="306">
        <f t="shared" ca="1" si="130"/>
        <v>561.64171948762623</v>
      </c>
      <c r="K324" s="307">
        <f t="shared" ca="1" si="131"/>
        <v>1423.1920874716957</v>
      </c>
      <c r="L324" s="304">
        <f t="shared" ref="L324:L387" ca="1" si="145">SQRT(pos_x^2+pos_z^2)</f>
        <v>1530.005600941075</v>
      </c>
      <c r="M324" s="306">
        <f t="shared" ca="1" si="132"/>
        <v>-0.67666570314364116</v>
      </c>
      <c r="N324" s="304">
        <f t="shared" ca="1" si="133"/>
        <v>-38.77008893138288</v>
      </c>
      <c r="P324" s="310">
        <f t="shared" ca="1" si="134"/>
        <v>23</v>
      </c>
      <c r="Q324" s="304">
        <f t="shared" ca="1" si="135"/>
        <v>0</v>
      </c>
      <c r="R324" s="306">
        <f t="shared" ca="1" si="136"/>
        <v>0</v>
      </c>
      <c r="S324" s="307">
        <f t="shared" ca="1" si="137"/>
        <v>3.1652999999999984</v>
      </c>
      <c r="T324" s="304">
        <f t="shared" ref="T324:T387" ca="1" si="146">m*g</f>
        <v>31.051592999999986</v>
      </c>
      <c r="U324" s="311">
        <f t="shared" ref="U324:U387" ca="1" si="147">IF(pos_xz&lt;L_rampe,Poids*COS(Beta),0)</f>
        <v>0</v>
      </c>
      <c r="V324" s="306">
        <f t="shared" ref="V324:V387" ca="1" si="148">Rho_moyen*(20000-Alt_rampe-pos_z)/(20000+Alt_rampe+pos_z)</f>
        <v>1.0622408462721693</v>
      </c>
      <c r="W324" s="304">
        <f t="shared" ref="W324:W387" ca="1" si="149">1/2*Rho*Sref*Cx*vit_xz^2</f>
        <v>2.0527616426582438</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5.3213551589067478</v>
      </c>
      <c r="AH324" s="304">
        <f t="shared" ca="1" si="144"/>
        <v>-0.62575850690313684</v>
      </c>
    </row>
    <row r="325" spans="1:34" x14ac:dyDescent="0.2">
      <c r="A325" s="347">
        <f t="shared" ref="A325:A388" ca="1" si="151">IF(B324+0.01&lt;=T_ini+ROUNDUP(Temps_fin_propu,0), 0.01, IF(K324&gt;0, 0.1, 0.0001))</f>
        <v>0.1</v>
      </c>
      <c r="B325" s="304">
        <f t="shared" ref="B325:B388" ca="1" si="152">B324+pas</f>
        <v>18.69999999999996</v>
      </c>
      <c r="D325" s="306">
        <f t="shared" ref="D325:D388" ca="1" si="153">IF(AND(L324&lt;L_rampe,Poussee&lt;Poids*SIN(M324)),0,(-W324+Poussee)/m*COS(M324)-U324/m*SIN(M324))</f>
        <v>-0.50562864659441986</v>
      </c>
      <c r="E325" s="307">
        <f t="shared" ref="E325:E388" ca="1" si="154">IF(AND(L324&lt;L_rampe,Poussee&lt;Poids*SIN(M324)),0,(-W324+Poussee)/m*SIN(M324)+U324/m*COS(M324)-Poids/m)</f>
        <v>-9.4038985479277564</v>
      </c>
      <c r="F325" s="304">
        <f t="shared" ref="F325:F388" ca="1" si="155">SQRT(acc_x^2+acc_z^2)</f>
        <v>9.4174820534989436</v>
      </c>
      <c r="G325" s="306">
        <f t="shared" ref="G325:G388" ca="1" si="156">G324+acc_x*pas</f>
        <v>23.94297045980819</v>
      </c>
      <c r="H325" s="307">
        <f t="shared" ref="H325:H388" ca="1" si="157">H324+acc_z*pas</f>
        <v>-20.211071587400134</v>
      </c>
      <c r="I325" s="304">
        <f t="shared" ref="I325:I388" ca="1" si="158">SQRT(vit_x^2+vit_z^2)</f>
        <v>31.332941916619649</v>
      </c>
      <c r="J325" s="306">
        <f t="shared" ref="J325:J388" ca="1" si="159">J324+0.5*(vit_x+G324)*pas*(K324&gt;=0)</f>
        <v>564.03854467684005</v>
      </c>
      <c r="K325" s="307">
        <f t="shared" ref="K325:K388" ca="1" si="160">K324+0.5*(vit_z+H324)*pas</f>
        <v>1421.2179998056954</v>
      </c>
      <c r="L325" s="304">
        <f t="shared" ca="1" si="145"/>
        <v>1529.0520209766798</v>
      </c>
      <c r="M325" s="306">
        <f t="shared" ref="M325:M388" ca="1" si="161">IF(AND(L324&gt;L_rampe,G325&gt;0),ATAN2(G325,H325),$M$4)</f>
        <v>-0.70107858214191887</v>
      </c>
      <c r="N325" s="304">
        <f t="shared" ref="N325:N388" ca="1" si="162">DEGREES(Beta)</f>
        <v>-40.16884386374776</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3.1652999999999984</v>
      </c>
      <c r="T325" s="304">
        <f t="shared" ca="1" si="146"/>
        <v>31.051592999999986</v>
      </c>
      <c r="U325" s="311">
        <f t="shared" ca="1" si="147"/>
        <v>0</v>
      </c>
      <c r="V325" s="306">
        <f t="shared" ca="1" si="148"/>
        <v>1.0624516285882746</v>
      </c>
      <c r="W325" s="304">
        <f t="shared" ca="1" si="149"/>
        <v>2.1284069831518049</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5.4944709396117775</v>
      </c>
      <c r="AH325" s="304">
        <f t="shared" ref="AH325:AH388" ca="1" si="173">IF(AND(L324&lt;L_rampe,Poussee&lt;Poids*SIN(M324)), g*SIN(M324), (-W324+Poussee)/m)</f>
        <v>-0.6485204064885618</v>
      </c>
    </row>
    <row r="326" spans="1:34" x14ac:dyDescent="0.2">
      <c r="A326" s="347">
        <f t="shared" ca="1" si="151"/>
        <v>0.1</v>
      </c>
      <c r="B326" s="304">
        <f t="shared" ca="1" si="152"/>
        <v>18.799999999999962</v>
      </c>
      <c r="D326" s="306">
        <f t="shared" ca="1" si="153"/>
        <v>-0.51382668306424883</v>
      </c>
      <c r="E326" s="307">
        <f t="shared" ca="1" si="154"/>
        <v>-9.376261509098855</v>
      </c>
      <c r="F326" s="304">
        <f t="shared" ca="1" si="155"/>
        <v>9.3903300126905833</v>
      </c>
      <c r="G326" s="306">
        <f t="shared" ca="1" si="156"/>
        <v>23.891587791501767</v>
      </c>
      <c r="H326" s="307">
        <f t="shared" ca="1" si="157"/>
        <v>-21.14869773831002</v>
      </c>
      <c r="I326" s="304">
        <f t="shared" ca="1" si="158"/>
        <v>31.907293574125582</v>
      </c>
      <c r="J326" s="306">
        <f t="shared" ca="1" si="159"/>
        <v>566.43027258940549</v>
      </c>
      <c r="K326" s="307">
        <f t="shared" ca="1" si="160"/>
        <v>1419.15001133941</v>
      </c>
      <c r="L326" s="304">
        <f t="shared" ca="1" si="145"/>
        <v>1528.0150550273893</v>
      </c>
      <c r="M326" s="306">
        <f t="shared" ca="1" si="161"/>
        <v>-0.72457468614618725</v>
      </c>
      <c r="N326" s="304">
        <f t="shared" ca="1" si="162"/>
        <v>-41.515071458192772</v>
      </c>
      <c r="P326" s="310">
        <f t="shared" ca="1" si="163"/>
        <v>23</v>
      </c>
      <c r="Q326" s="304">
        <f t="shared" ca="1" si="164"/>
        <v>0</v>
      </c>
      <c r="R326" s="306">
        <f t="shared" ca="1" si="165"/>
        <v>0</v>
      </c>
      <c r="S326" s="307">
        <f t="shared" ca="1" si="166"/>
        <v>3.1652999999999984</v>
      </c>
      <c r="T326" s="304">
        <f t="shared" ca="1" si="146"/>
        <v>31.051592999999986</v>
      </c>
      <c r="U326" s="311">
        <f t="shared" ca="1" si="147"/>
        <v>0</v>
      </c>
      <c r="V326" s="306">
        <f t="shared" ca="1" si="148"/>
        <v>1.0626724787892678</v>
      </c>
      <c r="W326" s="304">
        <f t="shared" ca="1" si="149"/>
        <v>2.2076109070101082</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5.6554458231233413</v>
      </c>
      <c r="AH326" s="304">
        <f t="shared" ca="1" si="173"/>
        <v>-0.67241872275986669</v>
      </c>
    </row>
    <row r="327" spans="1:34" x14ac:dyDescent="0.2">
      <c r="A327" s="347">
        <f t="shared" ca="1" si="151"/>
        <v>0.1</v>
      </c>
      <c r="B327" s="304">
        <f t="shared" ca="1" si="152"/>
        <v>18.899999999999963</v>
      </c>
      <c r="D327" s="306">
        <f t="shared" ca="1" si="153"/>
        <v>-0.52223106007553555</v>
      </c>
      <c r="E327" s="307">
        <f t="shared" ca="1" si="154"/>
        <v>-9.347724033434762</v>
      </c>
      <c r="F327" s="304">
        <f t="shared" ca="1" si="155"/>
        <v>9.3623004590411156</v>
      </c>
      <c r="G327" s="306">
        <f t="shared" ca="1" si="156"/>
        <v>23.839364685494214</v>
      </c>
      <c r="H327" s="307">
        <f t="shared" ca="1" si="157"/>
        <v>-22.083470141653496</v>
      </c>
      <c r="I327" s="304">
        <f t="shared" ca="1" si="158"/>
        <v>32.496076103204985</v>
      </c>
      <c r="J327" s="306">
        <f t="shared" ca="1" si="159"/>
        <v>568.81682021325526</v>
      </c>
      <c r="K327" s="307">
        <f t="shared" ca="1" si="160"/>
        <v>1416.9884029454117</v>
      </c>
      <c r="L327" s="304">
        <f t="shared" ca="1" si="145"/>
        <v>1526.8951205106746</v>
      </c>
      <c r="M327" s="306">
        <f t="shared" ca="1" si="161"/>
        <v>-0.74718101914075041</v>
      </c>
      <c r="N327" s="304">
        <f t="shared" ca="1" si="162"/>
        <v>-42.810318929048577</v>
      </c>
      <c r="P327" s="310">
        <f t="shared" ca="1" si="163"/>
        <v>23</v>
      </c>
      <c r="Q327" s="304">
        <f t="shared" ca="1" si="164"/>
        <v>0</v>
      </c>
      <c r="R327" s="306">
        <f t="shared" ca="1" si="165"/>
        <v>0</v>
      </c>
      <c r="S327" s="307">
        <f t="shared" ca="1" si="166"/>
        <v>3.1652999999999984</v>
      </c>
      <c r="T327" s="304">
        <f t="shared" ca="1" si="146"/>
        <v>31.051592999999986</v>
      </c>
      <c r="U327" s="311">
        <f t="shared" ca="1" si="147"/>
        <v>0</v>
      </c>
      <c r="V327" s="306">
        <f t="shared" ca="1" si="148"/>
        <v>1.0629033726918011</v>
      </c>
      <c r="W327" s="304">
        <f t="shared" ca="1" si="149"/>
        <v>2.290333854894711</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5.804793831063126</v>
      </c>
      <c r="AH327" s="304">
        <f t="shared" ca="1" si="173"/>
        <v>-0.69744128740091282</v>
      </c>
    </row>
    <row r="328" spans="1:34" x14ac:dyDescent="0.2">
      <c r="A328" s="347">
        <f t="shared" ca="1" si="151"/>
        <v>0.1</v>
      </c>
      <c r="B328" s="304">
        <f t="shared" ca="1" si="152"/>
        <v>18.999999999999964</v>
      </c>
      <c r="D328" s="306">
        <f t="shared" ca="1" si="153"/>
        <v>-0.53082047854057313</v>
      </c>
      <c r="E328" s="307">
        <f t="shared" ca="1" si="154"/>
        <v>-9.3182772404768919</v>
      </c>
      <c r="F328" s="304">
        <f t="shared" ca="1" si="155"/>
        <v>9.3333842260365394</v>
      </c>
      <c r="G328" s="306">
        <f t="shared" ca="1" si="156"/>
        <v>23.786282637640156</v>
      </c>
      <c r="H328" s="307">
        <f t="shared" ca="1" si="157"/>
        <v>-23.015297865701186</v>
      </c>
      <c r="I328" s="304">
        <f t="shared" ca="1" si="158"/>
        <v>33.098205050495579</v>
      </c>
      <c r="J328" s="306">
        <f t="shared" ca="1" si="159"/>
        <v>571.19810257941197</v>
      </c>
      <c r="K328" s="307">
        <f t="shared" ca="1" si="160"/>
        <v>1414.7334645450439</v>
      </c>
      <c r="L328" s="304">
        <f t="shared" ca="1" si="145"/>
        <v>1525.6926453561819</v>
      </c>
      <c r="M328" s="306">
        <f t="shared" ca="1" si="161"/>
        <v>-0.76892617606523361</v>
      </c>
      <c r="N328" s="304">
        <f t="shared" ca="1" si="162"/>
        <v>-44.056224645671143</v>
      </c>
      <c r="P328" s="310">
        <f t="shared" ca="1" si="163"/>
        <v>23</v>
      </c>
      <c r="Q328" s="304">
        <f t="shared" ca="1" si="164"/>
        <v>0</v>
      </c>
      <c r="R328" s="306">
        <f t="shared" ca="1" si="165"/>
        <v>0</v>
      </c>
      <c r="S328" s="307">
        <f t="shared" ca="1" si="166"/>
        <v>3.1652999999999984</v>
      </c>
      <c r="T328" s="304">
        <f t="shared" ca="1" si="146"/>
        <v>31.051592999999986</v>
      </c>
      <c r="U328" s="311">
        <f t="shared" ca="1" si="147"/>
        <v>0</v>
      </c>
      <c r="V328" s="306">
        <f t="shared" ca="1" si="148"/>
        <v>1.0631442853877242</v>
      </c>
      <c r="W328" s="304">
        <f t="shared" ca="1" si="149"/>
        <v>2.3765352195212022</v>
      </c>
      <c r="Y328" s="314" t="str">
        <f t="shared" ca="1" si="167"/>
        <v/>
      </c>
      <c r="Z328" s="315" t="str">
        <f t="shared" ca="1" si="168"/>
        <v/>
      </c>
      <c r="AA328" s="316" t="str">
        <f t="shared" ca="1" si="169"/>
        <v/>
      </c>
      <c r="AC328" s="310">
        <f t="shared" ca="1" si="170"/>
        <v>18.999999999999964</v>
      </c>
      <c r="AD328" s="323">
        <f t="shared" ca="1" si="171"/>
        <v>571.19810257941197</v>
      </c>
      <c r="AE328" s="324" t="e">
        <f t="shared" ca="1" si="150"/>
        <v>#N/A</v>
      </c>
      <c r="AG328" s="306">
        <f t="shared" ca="1" si="172"/>
        <v>5.9430398189588232</v>
      </c>
      <c r="AH328" s="304">
        <f t="shared" ca="1" si="173"/>
        <v>-0.72357560259523968</v>
      </c>
    </row>
    <row r="329" spans="1:34" x14ac:dyDescent="0.2">
      <c r="A329" s="347">
        <f t="shared" ca="1" si="151"/>
        <v>0.1</v>
      </c>
      <c r="B329" s="304">
        <f t="shared" ca="1" si="152"/>
        <v>19.099999999999966</v>
      </c>
      <c r="D329" s="306">
        <f t="shared" ca="1" si="153"/>
        <v>-0.5395746154459492</v>
      </c>
      <c r="E329" s="307">
        <f t="shared" ca="1" si="154"/>
        <v>-9.2879146164012898</v>
      </c>
      <c r="F329" s="304">
        <f t="shared" ca="1" si="155"/>
        <v>9.3035745112937303</v>
      </c>
      <c r="G329" s="306">
        <f t="shared" ca="1" si="156"/>
        <v>23.732325176095561</v>
      </c>
      <c r="H329" s="307">
        <f t="shared" ca="1" si="157"/>
        <v>-23.944089327341313</v>
      </c>
      <c r="I329" s="304">
        <f t="shared" ca="1" si="158"/>
        <v>33.712648545903946</v>
      </c>
      <c r="J329" s="306">
        <f t="shared" ca="1" si="159"/>
        <v>573.57403297009876</v>
      </c>
      <c r="K329" s="307">
        <f t="shared" ca="1" si="160"/>
        <v>1412.3854951853918</v>
      </c>
      <c r="L329" s="304">
        <f t="shared" ca="1" si="145"/>
        <v>1524.4080681719277</v>
      </c>
      <c r="M329" s="306">
        <f t="shared" ca="1" si="161"/>
        <v>-0.7898398304326012</v>
      </c>
      <c r="N329" s="304">
        <f t="shared" ca="1" si="162"/>
        <v>-45.254488775116648</v>
      </c>
      <c r="P329" s="310">
        <f t="shared" ca="1" si="163"/>
        <v>23</v>
      </c>
      <c r="Q329" s="304">
        <f t="shared" ca="1" si="164"/>
        <v>0</v>
      </c>
      <c r="R329" s="306">
        <f t="shared" ca="1" si="165"/>
        <v>0</v>
      </c>
      <c r="S329" s="307">
        <f t="shared" ca="1" si="166"/>
        <v>3.1652999999999984</v>
      </c>
      <c r="T329" s="304">
        <f t="shared" ca="1" si="146"/>
        <v>31.051592999999986</v>
      </c>
      <c r="U329" s="311">
        <f t="shared" ca="1" si="147"/>
        <v>0</v>
      </c>
      <c r="V329" s="306">
        <f t="shared" ca="1" si="148"/>
        <v>1.0633951912325568</v>
      </c>
      <c r="W329" s="304">
        <f t="shared" ca="1" si="149"/>
        <v>2.4661733452227006</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6.070711291867279</v>
      </c>
      <c r="AH329" s="304">
        <f t="shared" ca="1" si="173"/>
        <v>-0.75080883945319665</v>
      </c>
    </row>
    <row r="330" spans="1:34" x14ac:dyDescent="0.2">
      <c r="A330" s="347">
        <f t="shared" ca="1" si="151"/>
        <v>0.1</v>
      </c>
      <c r="B330" s="304">
        <f t="shared" ca="1" si="152"/>
        <v>19.199999999999967</v>
      </c>
      <c r="D330" s="306">
        <f t="shared" ca="1" si="153"/>
        <v>-0.54847411875687779</v>
      </c>
      <c r="E330" s="307">
        <f t="shared" ca="1" si="154"/>
        <v>-9.256631832498341</v>
      </c>
      <c r="F330" s="304">
        <f t="shared" ca="1" si="155"/>
        <v>9.272866694899033</v>
      </c>
      <c r="G330" s="306">
        <f t="shared" ca="1" si="156"/>
        <v>23.677477764219873</v>
      </c>
      <c r="H330" s="307">
        <f t="shared" ca="1" si="157"/>
        <v>-24.869752510591148</v>
      </c>
      <c r="I330" s="304">
        <f t="shared" ca="1" si="158"/>
        <v>34.338426626931835</v>
      </c>
      <c r="J330" s="306">
        <f t="shared" ca="1" si="159"/>
        <v>575.9445231171145</v>
      </c>
      <c r="K330" s="307">
        <f t="shared" ca="1" si="160"/>
        <v>1409.9448030934952</v>
      </c>
      <c r="L330" s="304">
        <f t="shared" ca="1" si="145"/>
        <v>1523.041838387559</v>
      </c>
      <c r="M330" s="306">
        <f t="shared" ca="1" si="161"/>
        <v>-0.80995229594743123</v>
      </c>
      <c r="N330" s="304">
        <f t="shared" ca="1" si="162"/>
        <v>-46.406848164718824</v>
      </c>
      <c r="P330" s="310">
        <f t="shared" ca="1" si="163"/>
        <v>23</v>
      </c>
      <c r="Q330" s="304">
        <f t="shared" ca="1" si="164"/>
        <v>0</v>
      </c>
      <c r="R330" s="306">
        <f t="shared" ca="1" si="165"/>
        <v>0</v>
      </c>
      <c r="S330" s="307">
        <f t="shared" ca="1" si="166"/>
        <v>3.1652999999999984</v>
      </c>
      <c r="T330" s="304">
        <f t="shared" ca="1" si="146"/>
        <v>31.051592999999986</v>
      </c>
      <c r="U330" s="311">
        <f t="shared" ca="1" si="147"/>
        <v>0</v>
      </c>
      <c r="V330" s="306">
        <f t="shared" ca="1" si="148"/>
        <v>1.0636560638362813</v>
      </c>
      <c r="W330" s="304">
        <f t="shared" ca="1" si="149"/>
        <v>2.5592055317043916</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6.1883317487373288</v>
      </c>
      <c r="AH330" s="304">
        <f t="shared" ca="1" si="173"/>
        <v>-0.77912783787404094</v>
      </c>
    </row>
    <row r="331" spans="1:34" x14ac:dyDescent="0.2">
      <c r="A331" s="347">
        <f t="shared" ca="1" si="151"/>
        <v>0.1</v>
      </c>
      <c r="B331" s="304">
        <f t="shared" ca="1" si="152"/>
        <v>19.299999999999969</v>
      </c>
      <c r="D331" s="306">
        <f t="shared" ca="1" si="153"/>
        <v>-0.55750059265263485</v>
      </c>
      <c r="E331" s="307">
        <f t="shared" ca="1" si="154"/>
        <v>-9.2244265744077349</v>
      </c>
      <c r="F331" s="304">
        <f t="shared" ca="1" si="155"/>
        <v>9.2412581685313633</v>
      </c>
      <c r="G331" s="306">
        <f t="shared" ca="1" si="156"/>
        <v>23.621727704954608</v>
      </c>
      <c r="H331" s="307">
        <f t="shared" ca="1" si="157"/>
        <v>-25.79219516803192</v>
      </c>
      <c r="I331" s="304">
        <f t="shared" ca="1" si="158"/>
        <v>34.974610095794766</v>
      </c>
      <c r="J331" s="306">
        <f t="shared" ca="1" si="159"/>
        <v>578.30948339057318</v>
      </c>
      <c r="K331" s="307">
        <f t="shared" ca="1" si="160"/>
        <v>1407.4117057095641</v>
      </c>
      <c r="L331" s="304">
        <f t="shared" ca="1" si="145"/>
        <v>1521.59441637638</v>
      </c>
      <c r="M331" s="306">
        <f t="shared" ca="1" si="161"/>
        <v>-0.82929415660807659</v>
      </c>
      <c r="N331" s="304">
        <f t="shared" ca="1" si="162"/>
        <v>-47.515055148503919</v>
      </c>
      <c r="P331" s="310">
        <f t="shared" ca="1" si="163"/>
        <v>23</v>
      </c>
      <c r="Q331" s="304">
        <f t="shared" ca="1" si="164"/>
        <v>0</v>
      </c>
      <c r="R331" s="306">
        <f t="shared" ca="1" si="165"/>
        <v>0</v>
      </c>
      <c r="S331" s="307">
        <f t="shared" ca="1" si="166"/>
        <v>3.1652999999999984</v>
      </c>
      <c r="T331" s="304">
        <f t="shared" ca="1" si="146"/>
        <v>31.051592999999986</v>
      </c>
      <c r="U331" s="311">
        <f t="shared" ca="1" si="147"/>
        <v>0</v>
      </c>
      <c r="V331" s="306">
        <f t="shared" ca="1" si="148"/>
        <v>1.0639268760562597</v>
      </c>
      <c r="W331" s="304">
        <f t="shared" ca="1" si="149"/>
        <v>2.6555880416558768</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6.2964153955147815</v>
      </c>
      <c r="AH331" s="304">
        <f t="shared" ca="1" si="173"/>
        <v>-0.80851910773209268</v>
      </c>
    </row>
    <row r="332" spans="1:34" x14ac:dyDescent="0.2">
      <c r="A332" s="347">
        <f t="shared" ca="1" si="151"/>
        <v>0.1</v>
      </c>
      <c r="B332" s="304">
        <f t="shared" ca="1" si="152"/>
        <v>19.39999999999997</v>
      </c>
      <c r="D332" s="306">
        <f t="shared" ca="1" si="153"/>
        <v>-0.56663657525270061</v>
      </c>
      <c r="E332" s="307">
        <f t="shared" ca="1" si="154"/>
        <v>-9.1912983825396726</v>
      </c>
      <c r="F332" s="304">
        <f t="shared" ca="1" si="155"/>
        <v>9.208748175799494</v>
      </c>
      <c r="G332" s="306">
        <f t="shared" ca="1" si="156"/>
        <v>23.565064047429338</v>
      </c>
      <c r="H332" s="307">
        <f t="shared" ca="1" si="157"/>
        <v>-26.711325006285886</v>
      </c>
      <c r="I332" s="304">
        <f t="shared" ca="1" si="158"/>
        <v>35.62031902090267</v>
      </c>
      <c r="J332" s="306">
        <f t="shared" ca="1" si="159"/>
        <v>580.66882297819234</v>
      </c>
      <c r="K332" s="307">
        <f t="shared" ca="1" si="160"/>
        <v>1404.7865297008482</v>
      </c>
      <c r="L332" s="304">
        <f t="shared" ca="1" si="145"/>
        <v>1520.0662735577785</v>
      </c>
      <c r="M332" s="306">
        <f t="shared" ca="1" si="161"/>
        <v>-0.84789595900140924</v>
      </c>
      <c r="N332" s="304">
        <f t="shared" ca="1" si="162"/>
        <v>-48.580859916978234</v>
      </c>
      <c r="P332" s="310">
        <f t="shared" ca="1" si="163"/>
        <v>23</v>
      </c>
      <c r="Q332" s="304">
        <f t="shared" ca="1" si="164"/>
        <v>0</v>
      </c>
      <c r="R332" s="306">
        <f t="shared" ca="1" si="165"/>
        <v>0</v>
      </c>
      <c r="S332" s="307">
        <f t="shared" ca="1" si="166"/>
        <v>3.1652999999999984</v>
      </c>
      <c r="T332" s="304">
        <f t="shared" ca="1" si="146"/>
        <v>31.051592999999986</v>
      </c>
      <c r="U332" s="311">
        <f t="shared" ca="1" si="147"/>
        <v>0</v>
      </c>
      <c r="V332" s="306">
        <f t="shared" ca="1" si="148"/>
        <v>1.0642075999921137</v>
      </c>
      <c r="W332" s="304">
        <f t="shared" ca="1" si="149"/>
        <v>2.7552761119070484</v>
      </c>
      <c r="Y332" s="314" t="str">
        <f t="shared" ca="1" si="167"/>
        <v/>
      </c>
      <c r="Z332" s="315" t="str">
        <f t="shared" ca="1" si="168"/>
        <v/>
      </c>
      <c r="AA332" s="316" t="str">
        <f t="shared" ca="1" si="169"/>
        <v/>
      </c>
      <c r="AC332" s="310" t="e">
        <f t="shared" ca="1" si="170"/>
        <v>#N/A</v>
      </c>
      <c r="AD332" s="323" t="e">
        <f t="shared" ca="1" si="171"/>
        <v>#N/A</v>
      </c>
      <c r="AE332" s="324" t="e">
        <f t="shared" ca="1" si="150"/>
        <v>#N/A</v>
      </c>
      <c r="AG332" s="306">
        <f t="shared" ca="1" si="172"/>
        <v>6.3954630581767784</v>
      </c>
      <c r="AH332" s="304">
        <f t="shared" ca="1" si="173"/>
        <v>-0.83896883128167254</v>
      </c>
    </row>
    <row r="333" spans="1:34" x14ac:dyDescent="0.2">
      <c r="A333" s="347">
        <f t="shared" ca="1" si="151"/>
        <v>0.1</v>
      </c>
      <c r="B333" s="304">
        <f t="shared" ca="1" si="152"/>
        <v>19.499999999999972</v>
      </c>
      <c r="D333" s="306">
        <f t="shared" ca="1" si="153"/>
        <v>-0.57586551069972436</v>
      </c>
      <c r="E333" s="307">
        <f t="shared" ca="1" si="154"/>
        <v>-9.1572485037489582</v>
      </c>
      <c r="F333" s="304">
        <f t="shared" ca="1" si="155"/>
        <v>9.1753376638588069</v>
      </c>
      <c r="G333" s="306">
        <f t="shared" ca="1" si="156"/>
        <v>23.507477496359368</v>
      </c>
      <c r="H333" s="307">
        <f t="shared" ca="1" si="157"/>
        <v>-27.627049856660783</v>
      </c>
      <c r="I333" s="304">
        <f t="shared" ca="1" si="158"/>
        <v>36.274720977896749</v>
      </c>
      <c r="J333" s="306">
        <f t="shared" ca="1" si="159"/>
        <v>583.0224500553818</v>
      </c>
      <c r="K333" s="307">
        <f t="shared" ca="1" si="160"/>
        <v>1402.0696109577009</v>
      </c>
      <c r="L333" s="304">
        <f t="shared" ca="1" si="145"/>
        <v>1518.4578924815989</v>
      </c>
      <c r="M333" s="306">
        <f t="shared" ca="1" si="161"/>
        <v>-0.86578796017972248</v>
      </c>
      <c r="N333" s="304">
        <f t="shared" ca="1" si="162"/>
        <v>-49.605996071538677</v>
      </c>
      <c r="P333" s="310">
        <f t="shared" ca="1" si="163"/>
        <v>23</v>
      </c>
      <c r="Q333" s="304">
        <f t="shared" ca="1" si="164"/>
        <v>0</v>
      </c>
      <c r="R333" s="306">
        <f t="shared" ca="1" si="165"/>
        <v>0</v>
      </c>
      <c r="S333" s="307">
        <f t="shared" ca="1" si="166"/>
        <v>3.1652999999999984</v>
      </c>
      <c r="T333" s="304">
        <f t="shared" ca="1" si="146"/>
        <v>31.051592999999986</v>
      </c>
      <c r="U333" s="311">
        <f t="shared" ca="1" si="147"/>
        <v>0</v>
      </c>
      <c r="V333" s="306">
        <f t="shared" ca="1" si="148"/>
        <v>1.0644982069823923</v>
      </c>
      <c r="W333" s="304">
        <f t="shared" ca="1" si="149"/>
        <v>2.8582239678322727</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6.4859591282448958</v>
      </c>
      <c r="AH333" s="304">
        <f t="shared" ca="1" si="173"/>
        <v>-0.87046286668153083</v>
      </c>
    </row>
    <row r="334" spans="1:34" x14ac:dyDescent="0.2">
      <c r="A334" s="347">
        <f t="shared" ca="1" si="151"/>
        <v>0.1</v>
      </c>
      <c r="B334" s="304">
        <f t="shared" ca="1" si="152"/>
        <v>19.599999999999973</v>
      </c>
      <c r="D334" s="306">
        <f t="shared" ca="1" si="153"/>
        <v>-0.58517171718310901</v>
      </c>
      <c r="E334" s="307">
        <f t="shared" ca="1" si="154"/>
        <v>-9.1222797540557341</v>
      </c>
      <c r="F334" s="304">
        <f t="shared" ca="1" si="155"/>
        <v>9.1410291460998074</v>
      </c>
      <c r="G334" s="306">
        <f t="shared" ca="1" si="156"/>
        <v>23.448960324641057</v>
      </c>
      <c r="H334" s="307">
        <f t="shared" ca="1" si="157"/>
        <v>-28.539277832066357</v>
      </c>
      <c r="I334" s="304">
        <f t="shared" ca="1" si="158"/>
        <v>36.937029110128286</v>
      </c>
      <c r="J334" s="306">
        <f t="shared" ca="1" si="159"/>
        <v>585.37027194643179</v>
      </c>
      <c r="K334" s="307">
        <f t="shared" ca="1" si="160"/>
        <v>1399.2612945732644</v>
      </c>
      <c r="L334" s="304">
        <f t="shared" ca="1" si="145"/>
        <v>1516.7697668959147</v>
      </c>
      <c r="M334" s="306">
        <f t="shared" ca="1" si="161"/>
        <v>-0.88299992452602594</v>
      </c>
      <c r="N334" s="304">
        <f t="shared" ca="1" si="162"/>
        <v>-50.592168985711517</v>
      </c>
      <c r="P334" s="310">
        <f t="shared" ca="1" si="163"/>
        <v>23</v>
      </c>
      <c r="Q334" s="304">
        <f t="shared" ca="1" si="164"/>
        <v>0</v>
      </c>
      <c r="R334" s="306">
        <f t="shared" ca="1" si="165"/>
        <v>0</v>
      </c>
      <c r="S334" s="307">
        <f t="shared" ca="1" si="166"/>
        <v>3.1652999999999984</v>
      </c>
      <c r="T334" s="304">
        <f t="shared" ca="1" si="146"/>
        <v>31.051592999999986</v>
      </c>
      <c r="U334" s="311">
        <f t="shared" ca="1" si="147"/>
        <v>0</v>
      </c>
      <c r="V334" s="306">
        <f t="shared" ca="1" si="148"/>
        <v>1.064798667602892</v>
      </c>
      <c r="W334" s="304">
        <f t="shared" ca="1" si="149"/>
        <v>2.9643848407267734</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6.5683693816335467</v>
      </c>
      <c r="AH334" s="304">
        <f t="shared" ca="1" si="173"/>
        <v>-0.90298675254550098</v>
      </c>
    </row>
    <row r="335" spans="1:34" x14ac:dyDescent="0.2">
      <c r="A335" s="347">
        <f t="shared" ca="1" si="151"/>
        <v>0.1</v>
      </c>
      <c r="B335" s="304">
        <f t="shared" ca="1" si="152"/>
        <v>19.699999999999974</v>
      </c>
      <c r="D335" s="306">
        <f t="shared" ca="1" si="153"/>
        <v>-0.59454035222488688</v>
      </c>
      <c r="E335" s="307">
        <f t="shared" ca="1" si="154"/>
        <v>-9.0863963920101707</v>
      </c>
      <c r="F335" s="304">
        <f t="shared" ca="1" si="155"/>
        <v>9.1058265755042331</v>
      </c>
      <c r="G335" s="306">
        <f t="shared" ca="1" si="156"/>
        <v>23.389506289418566</v>
      </c>
      <c r="H335" s="307">
        <f t="shared" ca="1" si="157"/>
        <v>-29.447917471267374</v>
      </c>
      <c r="I335" s="304">
        <f t="shared" ca="1" si="158"/>
        <v>37.606500074552606</v>
      </c>
      <c r="J335" s="306">
        <f t="shared" ca="1" si="159"/>
        <v>587.71219527713481</v>
      </c>
      <c r="K335" s="307">
        <f t="shared" ca="1" si="160"/>
        <v>1396.3619348080977</v>
      </c>
      <c r="L335" s="304">
        <f t="shared" ca="1" si="145"/>
        <v>1515.0024017995756</v>
      </c>
      <c r="M335" s="306">
        <f t="shared" ca="1" si="161"/>
        <v>-0.89956096326568924</v>
      </c>
      <c r="N335" s="304">
        <f t="shared" ca="1" si="162"/>
        <v>-51.54104660984688</v>
      </c>
      <c r="P335" s="310">
        <f t="shared" ca="1" si="163"/>
        <v>23</v>
      </c>
      <c r="Q335" s="304">
        <f t="shared" ca="1" si="164"/>
        <v>0</v>
      </c>
      <c r="R335" s="306">
        <f t="shared" ca="1" si="165"/>
        <v>0</v>
      </c>
      <c r="S335" s="307">
        <f t="shared" ca="1" si="166"/>
        <v>3.1652999999999984</v>
      </c>
      <c r="T335" s="304">
        <f t="shared" ca="1" si="146"/>
        <v>31.051592999999986</v>
      </c>
      <c r="U335" s="311">
        <f t="shared" ca="1" si="147"/>
        <v>0</v>
      </c>
      <c r="V335" s="306">
        <f t="shared" ca="1" si="148"/>
        <v>1.0651089516664825</v>
      </c>
      <c r="W335" s="304">
        <f t="shared" ca="1" si="149"/>
        <v>3.0737109878974325</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6.6431395243387472</v>
      </c>
      <c r="AH335" s="304">
        <f t="shared" ca="1" si="173"/>
        <v>-0.93652571343214697</v>
      </c>
    </row>
    <row r="336" spans="1:34" x14ac:dyDescent="0.2">
      <c r="A336" s="347">
        <f t="shared" ca="1" si="151"/>
        <v>0.1</v>
      </c>
      <c r="B336" s="304">
        <f t="shared" ca="1" si="152"/>
        <v>19.799999999999976</v>
      </c>
      <c r="D336" s="306">
        <f t="shared" ca="1" si="153"/>
        <v>-0.60395737631267377</v>
      </c>
      <c r="E336" s="307">
        <f t="shared" ca="1" si="154"/>
        <v>-9.049604002164644</v>
      </c>
      <c r="F336" s="304">
        <f t="shared" ca="1" si="155"/>
        <v>9.0697352281307992</v>
      </c>
      <c r="G336" s="306">
        <f t="shared" ca="1" si="156"/>
        <v>23.329110551787299</v>
      </c>
      <c r="H336" s="307">
        <f t="shared" ca="1" si="157"/>
        <v>-30.352877871483837</v>
      </c>
      <c r="I336" s="304">
        <f t="shared" ca="1" si="158"/>
        <v>38.282431926651768</v>
      </c>
      <c r="J336" s="306">
        <f t="shared" ca="1" si="159"/>
        <v>590.0481261191951</v>
      </c>
      <c r="K336" s="307">
        <f t="shared" ca="1" si="160"/>
        <v>1393.37189504096</v>
      </c>
      <c r="L336" s="304">
        <f t="shared" ca="1" si="145"/>
        <v>1513.1563134808016</v>
      </c>
      <c r="M336" s="306">
        <f t="shared" ca="1" si="161"/>
        <v>-0.91549941068792007</v>
      </c>
      <c r="N336" s="304">
        <f t="shared" ca="1" si="162"/>
        <v>-52.454252379131873</v>
      </c>
      <c r="P336" s="310">
        <f t="shared" ca="1" si="163"/>
        <v>23</v>
      </c>
      <c r="Q336" s="304">
        <f t="shared" ca="1" si="164"/>
        <v>0</v>
      </c>
      <c r="R336" s="306">
        <f t="shared" ca="1" si="165"/>
        <v>0</v>
      </c>
      <c r="S336" s="307">
        <f t="shared" ca="1" si="166"/>
        <v>3.1652999999999984</v>
      </c>
      <c r="T336" s="304">
        <f t="shared" ca="1" si="146"/>
        <v>31.051592999999986</v>
      </c>
      <c r="U336" s="311">
        <f t="shared" ca="1" si="147"/>
        <v>0</v>
      </c>
      <c r="V336" s="306">
        <f t="shared" ca="1" si="148"/>
        <v>1.0654290282243133</v>
      </c>
      <c r="W336" s="304">
        <f t="shared" ca="1" si="149"/>
        <v>3.1861537152278689</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6.7106943334606948</v>
      </c>
      <c r="AH336" s="304">
        <f t="shared" ca="1" si="173"/>
        <v>-0.9710646661919673</v>
      </c>
    </row>
    <row r="337" spans="1:34" x14ac:dyDescent="0.2">
      <c r="A337" s="347">
        <f t="shared" ca="1" si="151"/>
        <v>0.1</v>
      </c>
      <c r="B337" s="304">
        <f t="shared" ca="1" si="152"/>
        <v>19.899999999999977</v>
      </c>
      <c r="D337" s="306">
        <f t="shared" ca="1" si="153"/>
        <v>-0.61340951575514613</v>
      </c>
      <c r="E337" s="307">
        <f t="shared" ca="1" si="154"/>
        <v>-9.0119093880329881</v>
      </c>
      <c r="F337" s="304">
        <f t="shared" ca="1" si="155"/>
        <v>9.0327615961086938</v>
      </c>
      <c r="G337" s="306">
        <f t="shared" ca="1" si="156"/>
        <v>23.267769600211786</v>
      </c>
      <c r="H337" s="307">
        <f t="shared" ca="1" si="157"/>
        <v>-31.254068810287137</v>
      </c>
      <c r="I337" s="304">
        <f t="shared" ca="1" si="158"/>
        <v>38.964161987224912</v>
      </c>
      <c r="J337" s="306">
        <f t="shared" ca="1" si="159"/>
        <v>592.37797012679505</v>
      </c>
      <c r="K337" s="307">
        <f t="shared" ca="1" si="160"/>
        <v>1390.2915477068714</v>
      </c>
      <c r="L337" s="304">
        <f t="shared" ca="1" si="145"/>
        <v>1511.2320295430184</v>
      </c>
      <c r="M337" s="306">
        <f t="shared" ca="1" si="161"/>
        <v>-0.93084273163666542</v>
      </c>
      <c r="N337" s="304">
        <f t="shared" ca="1" si="162"/>
        <v>-53.333359913209641</v>
      </c>
      <c r="P337" s="310">
        <f t="shared" ca="1" si="163"/>
        <v>23</v>
      </c>
      <c r="Q337" s="304">
        <f t="shared" ca="1" si="164"/>
        <v>0</v>
      </c>
      <c r="R337" s="306">
        <f t="shared" ca="1" si="165"/>
        <v>0</v>
      </c>
      <c r="S337" s="307">
        <f t="shared" ca="1" si="166"/>
        <v>3.1652999999999984</v>
      </c>
      <c r="T337" s="304">
        <f t="shared" ca="1" si="146"/>
        <v>31.051592999999986</v>
      </c>
      <c r="U337" s="311">
        <f t="shared" ca="1" si="147"/>
        <v>0</v>
      </c>
      <c r="V337" s="306">
        <f t="shared" ca="1" si="148"/>
        <v>1.0657588655682915</v>
      </c>
      <c r="W337" s="304">
        <f t="shared" ca="1" si="149"/>
        <v>3.3016634019943445</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6.7714372779124057</v>
      </c>
      <c r="AH337" s="304">
        <f t="shared" ca="1" si="173"/>
        <v>-1.0065882270962849</v>
      </c>
    </row>
    <row r="338" spans="1:34" x14ac:dyDescent="0.2">
      <c r="A338" s="347">
        <f t="shared" ca="1" si="151"/>
        <v>0.1</v>
      </c>
      <c r="B338" s="304">
        <f t="shared" ca="1" si="152"/>
        <v>19.999999999999979</v>
      </c>
      <c r="D338" s="306">
        <f t="shared" ca="1" si="153"/>
        <v>-0.62288422545390187</v>
      </c>
      <c r="E338" s="307">
        <f t="shared" ca="1" si="154"/>
        <v>-8.9733204738712278</v>
      </c>
      <c r="F338" s="304">
        <f t="shared" ca="1" si="155"/>
        <v>8.9949132894717696</v>
      </c>
      <c r="G338" s="306">
        <f t="shared" ca="1" si="156"/>
        <v>23.205481177666396</v>
      </c>
      <c r="H338" s="307">
        <f t="shared" ca="1" si="157"/>
        <v>-32.151400857674261</v>
      </c>
      <c r="I338" s="304">
        <f t="shared" ca="1" si="158"/>
        <v>39.651064724643732</v>
      </c>
      <c r="J338" s="306">
        <f t="shared" ca="1" si="159"/>
        <v>594.70163266568898</v>
      </c>
      <c r="K338" s="307">
        <f t="shared" ca="1" si="160"/>
        <v>1387.1212742234734</v>
      </c>
      <c r="L338" s="304">
        <f t="shared" ca="1" si="145"/>
        <v>1509.2300889190451</v>
      </c>
      <c r="M338" s="306">
        <f t="shared" ca="1" si="161"/>
        <v>-0.94561745536972341</v>
      </c>
      <c r="N338" s="304">
        <f t="shared" ca="1" si="162"/>
        <v>-54.179889226585637</v>
      </c>
      <c r="P338" s="310">
        <f t="shared" ca="1" si="163"/>
        <v>23</v>
      </c>
      <c r="Q338" s="304">
        <f t="shared" ca="1" si="164"/>
        <v>0</v>
      </c>
      <c r="R338" s="306">
        <f t="shared" ca="1" si="165"/>
        <v>0</v>
      </c>
      <c r="S338" s="307">
        <f t="shared" ca="1" si="166"/>
        <v>3.1652999999999984</v>
      </c>
      <c r="T338" s="304">
        <f t="shared" ca="1" si="146"/>
        <v>31.051592999999986</v>
      </c>
      <c r="U338" s="311">
        <f t="shared" ca="1" si="147"/>
        <v>0</v>
      </c>
      <c r="V338" s="306">
        <f t="shared" ca="1" si="148"/>
        <v>1.066098431234715</v>
      </c>
      <c r="W338" s="304">
        <f t="shared" ca="1" si="149"/>
        <v>3.4201895277244825</v>
      </c>
      <c r="Y338" s="314" t="str">
        <f t="shared" ca="1" si="167"/>
        <v/>
      </c>
      <c r="Z338" s="315" t="str">
        <f t="shared" ca="1" si="168"/>
        <v/>
      </c>
      <c r="AA338" s="316" t="str">
        <f t="shared" ca="1" si="169"/>
        <v/>
      </c>
      <c r="AC338" s="310">
        <f t="shared" ca="1" si="170"/>
        <v>19.999999999999979</v>
      </c>
      <c r="AD338" s="323">
        <f t="shared" ca="1" si="171"/>
        <v>594.70163266568898</v>
      </c>
      <c r="AE338" s="324" t="e">
        <f t="shared" ca="1" si="150"/>
        <v>#N/A</v>
      </c>
      <c r="AG338" s="306">
        <f t="shared" ca="1" si="172"/>
        <v>6.825750518870688</v>
      </c>
      <c r="AH338" s="304">
        <f t="shared" ca="1" si="173"/>
        <v>-1.0430807196772331</v>
      </c>
    </row>
    <row r="339" spans="1:34" x14ac:dyDescent="0.2">
      <c r="A339" s="347">
        <f t="shared" ca="1" si="151"/>
        <v>0.1</v>
      </c>
      <c r="B339" s="304">
        <f t="shared" ca="1" si="152"/>
        <v>20.09999999999998</v>
      </c>
      <c r="D339" s="306">
        <f t="shared" ca="1" si="153"/>
        <v>-0.6323696521305211</v>
      </c>
      <c r="E339" s="307">
        <f t="shared" ca="1" si="154"/>
        <v>-8.9338462145984678</v>
      </c>
      <c r="F339" s="304">
        <f t="shared" ca="1" si="155"/>
        <v>8.9561989461507086</v>
      </c>
      <c r="G339" s="306">
        <f t="shared" ca="1" si="156"/>
        <v>23.142244212453345</v>
      </c>
      <c r="H339" s="307">
        <f t="shared" ca="1" si="157"/>
        <v>-33.044785479134106</v>
      </c>
      <c r="I339" s="304">
        <f t="shared" ca="1" si="158"/>
        <v>40.342549678358488</v>
      </c>
      <c r="J339" s="306">
        <f t="shared" ca="1" si="159"/>
        <v>597.01901893519494</v>
      </c>
      <c r="K339" s="307">
        <f t="shared" ca="1" si="160"/>
        <v>1383.861464906633</v>
      </c>
      <c r="L339" s="304">
        <f t="shared" ca="1" si="145"/>
        <v>1507.1510418746607</v>
      </c>
      <c r="M339" s="306">
        <f t="shared" ca="1" si="161"/>
        <v>-0.95984913143280082</v>
      </c>
      <c r="N339" s="304">
        <f t="shared" ca="1" si="162"/>
        <v>-54.995304200397328</v>
      </c>
      <c r="P339" s="310">
        <f t="shared" ca="1" si="163"/>
        <v>23</v>
      </c>
      <c r="Q339" s="304">
        <f t="shared" ca="1" si="164"/>
        <v>0</v>
      </c>
      <c r="R339" s="306">
        <f t="shared" ca="1" si="165"/>
        <v>0</v>
      </c>
      <c r="S339" s="307">
        <f t="shared" ca="1" si="166"/>
        <v>3.1652999999999984</v>
      </c>
      <c r="T339" s="304">
        <f t="shared" ca="1" si="146"/>
        <v>31.051592999999986</v>
      </c>
      <c r="U339" s="311">
        <f t="shared" ca="1" si="147"/>
        <v>0</v>
      </c>
      <c r="V339" s="306">
        <f t="shared" ca="1" si="148"/>
        <v>1.0664476920089767</v>
      </c>
      <c r="W339" s="304">
        <f t="shared" ca="1" si="149"/>
        <v>3.5416807009053941</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6.8739952049037409</v>
      </c>
      <c r="AH339" s="304">
        <f t="shared" ca="1" si="173"/>
        <v>-1.0805261832131186</v>
      </c>
    </row>
    <row r="340" spans="1:34" x14ac:dyDescent="0.2">
      <c r="A340" s="347">
        <f t="shared" ca="1" si="151"/>
        <v>0.1</v>
      </c>
      <c r="B340" s="304">
        <f t="shared" ca="1" si="152"/>
        <v>20.199999999999982</v>
      </c>
      <c r="D340" s="306">
        <f t="shared" ca="1" si="153"/>
        <v>-0.64185459841727288</v>
      </c>
      <c r="E340" s="307">
        <f t="shared" ca="1" si="154"/>
        <v>-8.8934965131825461</v>
      </c>
      <c r="F340" s="304">
        <f t="shared" ca="1" si="155"/>
        <v>8.9166281494463764</v>
      </c>
      <c r="G340" s="306">
        <f t="shared" ca="1" si="156"/>
        <v>23.078058752611618</v>
      </c>
      <c r="H340" s="307">
        <f t="shared" ca="1" si="157"/>
        <v>-33.934135130452361</v>
      </c>
      <c r="I340" s="304">
        <f t="shared" ca="1" si="158"/>
        <v>41.038059442921941</v>
      </c>
      <c r="J340" s="306">
        <f t="shared" ca="1" si="159"/>
        <v>599.33003408344814</v>
      </c>
      <c r="K340" s="307">
        <f t="shared" ca="1" si="160"/>
        <v>1380.5125188761538</v>
      </c>
      <c r="L340" s="304">
        <f t="shared" ca="1" si="145"/>
        <v>1504.9954500025074</v>
      </c>
      <c r="M340" s="306">
        <f t="shared" ca="1" si="161"/>
        <v>-0.97356230372825925</v>
      </c>
      <c r="N340" s="304">
        <f t="shared" ca="1" si="162"/>
        <v>-55.781011096662823</v>
      </c>
      <c r="P340" s="310">
        <f t="shared" ca="1" si="163"/>
        <v>23</v>
      </c>
      <c r="Q340" s="304">
        <f t="shared" ca="1" si="164"/>
        <v>0</v>
      </c>
      <c r="R340" s="306">
        <f t="shared" ca="1" si="165"/>
        <v>0</v>
      </c>
      <c r="S340" s="307">
        <f t="shared" ca="1" si="166"/>
        <v>3.1652999999999984</v>
      </c>
      <c r="T340" s="304">
        <f t="shared" ca="1" si="146"/>
        <v>31.051592999999986</v>
      </c>
      <c r="U340" s="311">
        <f t="shared" ca="1" si="147"/>
        <v>0</v>
      </c>
      <c r="V340" s="306">
        <f t="shared" ca="1" si="148"/>
        <v>1.0668066139312382</v>
      </c>
      <c r="W340" s="304">
        <f t="shared" ca="1" si="149"/>
        <v>3.6660846893610182</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6.9165119903606254</v>
      </c>
      <c r="AH340" s="304">
        <f t="shared" ca="1" si="173"/>
        <v>-1.118908381798059</v>
      </c>
    </row>
    <row r="341" spans="1:34" x14ac:dyDescent="0.2">
      <c r="A341" s="347">
        <f t="shared" ca="1" si="151"/>
        <v>0.1</v>
      </c>
      <c r="B341" s="304">
        <f t="shared" ca="1" si="152"/>
        <v>20.299999999999983</v>
      </c>
      <c r="D341" s="306">
        <f t="shared" ca="1" si="153"/>
        <v>-0.65132848811163269</v>
      </c>
      <c r="E341" s="307">
        <f t="shared" ca="1" si="154"/>
        <v>-8.8522821448362858</v>
      </c>
      <c r="F341" s="304">
        <f t="shared" ca="1" si="155"/>
        <v>8.8762113523289372</v>
      </c>
      <c r="G341" s="306">
        <f t="shared" ca="1" si="156"/>
        <v>23.012925903800454</v>
      </c>
      <c r="H341" s="307">
        <f t="shared" ca="1" si="157"/>
        <v>-34.819363344935987</v>
      </c>
      <c r="I341" s="304">
        <f t="shared" ca="1" si="158"/>
        <v>41.737067726428528</v>
      </c>
      <c r="J341" s="306">
        <f t="shared" ca="1" si="159"/>
        <v>601.63458331626873</v>
      </c>
      <c r="K341" s="307">
        <f t="shared" ca="1" si="160"/>
        <v>1377.0748439523843</v>
      </c>
      <c r="L341" s="304">
        <f t="shared" ca="1" si="145"/>
        <v>1502.7638862072192</v>
      </c>
      <c r="M341" s="306">
        <f t="shared" ca="1" si="161"/>
        <v>-0.98678049946089297</v>
      </c>
      <c r="N341" s="304">
        <f t="shared" ca="1" si="162"/>
        <v>-56.538357924920575</v>
      </c>
      <c r="P341" s="310">
        <f t="shared" ca="1" si="163"/>
        <v>23</v>
      </c>
      <c r="Q341" s="304">
        <f t="shared" ca="1" si="164"/>
        <v>0</v>
      </c>
      <c r="R341" s="306">
        <f t="shared" ca="1" si="165"/>
        <v>0</v>
      </c>
      <c r="S341" s="307">
        <f t="shared" ca="1" si="166"/>
        <v>3.1652999999999984</v>
      </c>
      <c r="T341" s="304">
        <f t="shared" ca="1" si="146"/>
        <v>31.051592999999986</v>
      </c>
      <c r="U341" s="311">
        <f t="shared" ca="1" si="147"/>
        <v>0</v>
      </c>
      <c r="V341" s="306">
        <f t="shared" ca="1" si="148"/>
        <v>1.067175162303003</v>
      </c>
      <c r="W341" s="304">
        <f t="shared" ca="1" si="149"/>
        <v>3.7933484521308385</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6.9536217178293835</v>
      </c>
      <c r="AH341" s="304">
        <f t="shared" ca="1" si="173"/>
        <v>-1.1582108139389695</v>
      </c>
    </row>
    <row r="342" spans="1:34" x14ac:dyDescent="0.2">
      <c r="A342" s="347">
        <f t="shared" ca="1" si="151"/>
        <v>0.1</v>
      </c>
      <c r="B342" s="304">
        <f t="shared" ca="1" si="152"/>
        <v>20.399999999999984</v>
      </c>
      <c r="D342" s="306">
        <f t="shared" ca="1" si="153"/>
        <v>-0.66078133280609275</v>
      </c>
      <c r="E342" s="307">
        <f t="shared" ca="1" si="154"/>
        <v>-8.810214687401972</v>
      </c>
      <c r="F342" s="304">
        <f t="shared" ca="1" si="155"/>
        <v>8.8349598079390503</v>
      </c>
      <c r="G342" s="306">
        <f t="shared" ca="1" si="156"/>
        <v>22.946847770519845</v>
      </c>
      <c r="H342" s="307">
        <f t="shared" ca="1" si="157"/>
        <v>-35.70038481367618</v>
      </c>
      <c r="I342" s="304">
        <f t="shared" ca="1" si="158"/>
        <v>42.439077492895301</v>
      </c>
      <c r="J342" s="306">
        <f t="shared" ca="1" si="159"/>
        <v>603.9325719999847</v>
      </c>
      <c r="K342" s="307">
        <f t="shared" ca="1" si="160"/>
        <v>1373.5488565444537</v>
      </c>
      <c r="L342" s="304">
        <f t="shared" ca="1" si="145"/>
        <v>1500.4569346825963</v>
      </c>
      <c r="M342" s="306">
        <f t="shared" ca="1" si="161"/>
        <v>-0.99952623010614217</v>
      </c>
      <c r="N342" s="304">
        <f t="shared" ca="1" si="162"/>
        <v>-57.268634497703907</v>
      </c>
      <c r="P342" s="310">
        <f t="shared" ca="1" si="163"/>
        <v>23</v>
      </c>
      <c r="Q342" s="304">
        <f t="shared" ca="1" si="164"/>
        <v>0</v>
      </c>
      <c r="R342" s="306">
        <f t="shared" ca="1" si="165"/>
        <v>0</v>
      </c>
      <c r="S342" s="307">
        <f t="shared" ca="1" si="166"/>
        <v>3.1652999999999984</v>
      </c>
      <c r="T342" s="304">
        <f t="shared" ca="1" si="146"/>
        <v>31.051592999999986</v>
      </c>
      <c r="U342" s="311">
        <f t="shared" ca="1" si="147"/>
        <v>0</v>
      </c>
      <c r="V342" s="306">
        <f t="shared" ca="1" si="148"/>
        <v>1.0675533016945145</v>
      </c>
      <c r="W342" s="304">
        <f t="shared" ca="1" si="149"/>
        <v>3.9234181726933839</v>
      </c>
      <c r="Y342" s="314" t="str">
        <f t="shared" ca="1" si="167"/>
        <v/>
      </c>
      <c r="Z342" s="315" t="str">
        <f t="shared" ca="1" si="168"/>
        <v/>
      </c>
      <c r="AA342" s="316" t="str">
        <f t="shared" ca="1" si="169"/>
        <v/>
      </c>
      <c r="AC342" s="310" t="e">
        <f t="shared" ca="1" si="170"/>
        <v>#N/A</v>
      </c>
      <c r="AD342" s="323" t="e">
        <f t="shared" ca="1" si="171"/>
        <v>#N/A</v>
      </c>
      <c r="AE342" s="324" t="e">
        <f t="shared" ca="1" si="150"/>
        <v>#N/A</v>
      </c>
      <c r="AG342" s="306">
        <f t="shared" ca="1" si="172"/>
        <v>6.9856262162001359</v>
      </c>
      <c r="AH342" s="304">
        <f t="shared" ca="1" si="173"/>
        <v>-1.1984167226268727</v>
      </c>
    </row>
    <row r="343" spans="1:34" x14ac:dyDescent="0.2">
      <c r="A343" s="347">
        <f t="shared" ca="1" si="151"/>
        <v>0.1</v>
      </c>
      <c r="B343" s="304">
        <f t="shared" ca="1" si="152"/>
        <v>20.499999999999986</v>
      </c>
      <c r="D343" s="306">
        <f t="shared" ca="1" si="153"/>
        <v>-0.67020370003297081</v>
      </c>
      <c r="E343" s="307">
        <f t="shared" ca="1" si="154"/>
        <v>-8.7673064573398438</v>
      </c>
      <c r="F343" s="304">
        <f t="shared" ca="1" si="155"/>
        <v>8.7928855057057813</v>
      </c>
      <c r="G343" s="306">
        <f t="shared" ca="1" si="156"/>
        <v>22.879827400516547</v>
      </c>
      <c r="H343" s="307">
        <f t="shared" ca="1" si="157"/>
        <v>-36.577115459410166</v>
      </c>
      <c r="I343" s="304">
        <f t="shared" ca="1" si="158"/>
        <v>43.143619194597591</v>
      </c>
      <c r="J343" s="306">
        <f t="shared" ca="1" si="159"/>
        <v>606.22390575853649</v>
      </c>
      <c r="K343" s="307">
        <f t="shared" ca="1" si="160"/>
        <v>1369.9349815307994</v>
      </c>
      <c r="L343" s="304">
        <f t="shared" ca="1" si="145"/>
        <v>1498.0751908815948</v>
      </c>
      <c r="M343" s="306">
        <f t="shared" ca="1" si="161"/>
        <v>-1.0118210019650891</v>
      </c>
      <c r="N343" s="304">
        <f t="shared" ca="1" si="162"/>
        <v>-57.97307303529778</v>
      </c>
      <c r="P343" s="310">
        <f t="shared" ca="1" si="163"/>
        <v>23</v>
      </c>
      <c r="Q343" s="304">
        <f t="shared" ca="1" si="164"/>
        <v>0</v>
      </c>
      <c r="R343" s="306">
        <f t="shared" ca="1" si="165"/>
        <v>0</v>
      </c>
      <c r="S343" s="307">
        <f t="shared" ca="1" si="166"/>
        <v>3.1652999999999984</v>
      </c>
      <c r="T343" s="304">
        <f t="shared" ca="1" si="146"/>
        <v>31.051592999999986</v>
      </c>
      <c r="U343" s="311">
        <f t="shared" ca="1" si="147"/>
        <v>0</v>
      </c>
      <c r="V343" s="306">
        <f t="shared" ca="1" si="148"/>
        <v>1.0679409959529027</v>
      </c>
      <c r="W343" s="304">
        <f t="shared" ca="1" si="149"/>
        <v>4.0562392933881384</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7.012809175137904</v>
      </c>
      <c r="AH343" s="304">
        <f t="shared" ca="1" si="173"/>
        <v>-1.2395091058330603</v>
      </c>
    </row>
    <row r="344" spans="1:34" x14ac:dyDescent="0.2">
      <c r="A344" s="347">
        <f t="shared" ca="1" si="151"/>
        <v>0.1</v>
      </c>
      <c r="B344" s="304">
        <f t="shared" ca="1" si="152"/>
        <v>20.599999999999987</v>
      </c>
      <c r="D344" s="306">
        <f t="shared" ca="1" si="153"/>
        <v>-0.6795866830066164</v>
      </c>
      <c r="E344" s="307">
        <f t="shared" ca="1" si="154"/>
        <v>-8.7235704507784284</v>
      </c>
      <c r="F344" s="304">
        <f t="shared" ca="1" si="155"/>
        <v>8.7500011125379</v>
      </c>
      <c r="G344" s="306">
        <f t="shared" ca="1" si="156"/>
        <v>22.811868732215885</v>
      </c>
      <c r="H344" s="307">
        <f t="shared" ca="1" si="157"/>
        <v>-37.449472504488007</v>
      </c>
      <c r="I344" s="304">
        <f t="shared" ca="1" si="158"/>
        <v>43.850249097584978</v>
      </c>
      <c r="J344" s="306">
        <f t="shared" ca="1" si="159"/>
        <v>608.50849056517313</v>
      </c>
      <c r="K344" s="307">
        <f t="shared" ca="1" si="160"/>
        <v>1366.2336521326044</v>
      </c>
      <c r="L344" s="304">
        <f t="shared" ca="1" si="145"/>
        <v>1495.6192614798392</v>
      </c>
      <c r="M344" s="306">
        <f t="shared" ca="1" si="161"/>
        <v>-1.0236853342441343</v>
      </c>
      <c r="N344" s="304">
        <f t="shared" ca="1" si="162"/>
        <v>-58.652849201627902</v>
      </c>
      <c r="P344" s="310">
        <f t="shared" ca="1" si="163"/>
        <v>23</v>
      </c>
      <c r="Q344" s="304">
        <f t="shared" ca="1" si="164"/>
        <v>0</v>
      </c>
      <c r="R344" s="306">
        <f t="shared" ca="1" si="165"/>
        <v>0</v>
      </c>
      <c r="S344" s="307">
        <f t="shared" ca="1" si="166"/>
        <v>3.1652999999999984</v>
      </c>
      <c r="T344" s="304">
        <f t="shared" ca="1" si="146"/>
        <v>31.051592999999986</v>
      </c>
      <c r="U344" s="311">
        <f t="shared" ca="1" si="147"/>
        <v>0</v>
      </c>
      <c r="V344" s="306">
        <f t="shared" ca="1" si="148"/>
        <v>1.0683382082110302</v>
      </c>
      <c r="W344" s="304">
        <f t="shared" ca="1" si="149"/>
        <v>4.1917565508989778</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7.0354370646667661</v>
      </c>
      <c r="AH344" s="304">
        <f t="shared" ca="1" si="173"/>
        <v>-1.2814707273838626</v>
      </c>
    </row>
    <row r="345" spans="1:34" x14ac:dyDescent="0.2">
      <c r="A345" s="347">
        <f t="shared" ca="1" si="151"/>
        <v>0.1</v>
      </c>
      <c r="B345" s="304">
        <f t="shared" ca="1" si="152"/>
        <v>20.699999999999989</v>
      </c>
      <c r="D345" s="306">
        <f t="shared" ca="1" si="153"/>
        <v>-0.68892187200032629</v>
      </c>
      <c r="E345" s="307">
        <f t="shared" ca="1" si="154"/>
        <v>-8.6790202891277772</v>
      </c>
      <c r="F345" s="304">
        <f t="shared" ca="1" si="155"/>
        <v>8.7063199185885676</v>
      </c>
      <c r="G345" s="306">
        <f t="shared" ca="1" si="156"/>
        <v>22.742976545015853</v>
      </c>
      <c r="H345" s="307">
        <f t="shared" ca="1" si="157"/>
        <v>-38.317374533400788</v>
      </c>
      <c r="I345" s="304">
        <f t="shared" ca="1" si="158"/>
        <v>44.558547701423713</v>
      </c>
      <c r="J345" s="306">
        <f t="shared" ca="1" si="159"/>
        <v>610.7862328290347</v>
      </c>
      <c r="K345" s="307">
        <f t="shared" ca="1" si="160"/>
        <v>1362.44530978071</v>
      </c>
      <c r="L345" s="304">
        <f t="shared" ca="1" si="145"/>
        <v>1493.089764333323</v>
      </c>
      <c r="M345" s="306">
        <f t="shared" ca="1" si="161"/>
        <v>-1.0351387829263519</v>
      </c>
      <c r="N345" s="304">
        <f t="shared" ca="1" si="162"/>
        <v>-59.309083471988643</v>
      </c>
      <c r="P345" s="310">
        <f t="shared" ca="1" si="163"/>
        <v>23</v>
      </c>
      <c r="Q345" s="304">
        <f t="shared" ca="1" si="164"/>
        <v>0</v>
      </c>
      <c r="R345" s="306">
        <f t="shared" ca="1" si="165"/>
        <v>0</v>
      </c>
      <c r="S345" s="307">
        <f t="shared" ca="1" si="166"/>
        <v>3.1652999999999984</v>
      </c>
      <c r="T345" s="304">
        <f t="shared" ca="1" si="146"/>
        <v>31.051592999999986</v>
      </c>
      <c r="U345" s="311">
        <f t="shared" ca="1" si="147"/>
        <v>0</v>
      </c>
      <c r="V345" s="306">
        <f t="shared" ca="1" si="148"/>
        <v>1.0687449008969749</v>
      </c>
      <c r="W345" s="304">
        <f t="shared" ca="1" si="149"/>
        <v>4.3299140126707751</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7.0537600752146101</v>
      </c>
      <c r="AH345" s="304">
        <f t="shared" ca="1" si="173"/>
        <v>-1.3242841281707831</v>
      </c>
    </row>
    <row r="346" spans="1:34" x14ac:dyDescent="0.2">
      <c r="A346" s="347">
        <f t="shared" ca="1" si="151"/>
        <v>0.1</v>
      </c>
      <c r="B346" s="304">
        <f t="shared" ca="1" si="152"/>
        <v>20.79999999999999</v>
      </c>
      <c r="D346" s="306">
        <f t="shared" ca="1" si="153"/>
        <v>-0.69820132736033602</v>
      </c>
      <c r="E346" s="307">
        <f t="shared" ca="1" si="154"/>
        <v>-8.6336701688000215</v>
      </c>
      <c r="F346" s="304">
        <f t="shared" ca="1" si="155"/>
        <v>8.6618557871367923</v>
      </c>
      <c r="G346" s="306">
        <f t="shared" ca="1" si="156"/>
        <v>22.67315641227982</v>
      </c>
      <c r="H346" s="307">
        <f t="shared" ca="1" si="157"/>
        <v>-39.180741550280793</v>
      </c>
      <c r="I346" s="304">
        <f t="shared" ca="1" si="158"/>
        <v>45.268118252536247</v>
      </c>
      <c r="J346" s="306">
        <f t="shared" ca="1" si="159"/>
        <v>613.05703947689949</v>
      </c>
      <c r="K346" s="307">
        <f t="shared" ca="1" si="160"/>
        <v>1358.570403976526</v>
      </c>
      <c r="L346" s="304">
        <f t="shared" ca="1" si="145"/>
        <v>1490.4873284309135</v>
      </c>
      <c r="M346" s="306">
        <f t="shared" ca="1" si="161"/>
        <v>-1.0461999689885162</v>
      </c>
      <c r="N346" s="304">
        <f t="shared" ca="1" si="162"/>
        <v>-59.942842749759585</v>
      </c>
      <c r="P346" s="310">
        <f t="shared" ca="1" si="163"/>
        <v>23</v>
      </c>
      <c r="Q346" s="304">
        <f t="shared" ca="1" si="164"/>
        <v>0</v>
      </c>
      <c r="R346" s="306">
        <f t="shared" ca="1" si="165"/>
        <v>0</v>
      </c>
      <c r="S346" s="307">
        <f t="shared" ca="1" si="166"/>
        <v>3.1652999999999984</v>
      </c>
      <c r="T346" s="304">
        <f t="shared" ca="1" si="146"/>
        <v>31.051592999999986</v>
      </c>
      <c r="U346" s="311">
        <f t="shared" ca="1" si="147"/>
        <v>0</v>
      </c>
      <c r="V346" s="306">
        <f t="shared" ca="1" si="148"/>
        <v>1.069161035744097</v>
      </c>
      <c r="W346" s="304">
        <f t="shared" ca="1" si="149"/>
        <v>4.470655114138661</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7.068013059003766</v>
      </c>
      <c r="AH346" s="304">
        <f t="shared" ca="1" si="173"/>
        <v>-1.367931637655444</v>
      </c>
    </row>
    <row r="347" spans="1:34" x14ac:dyDescent="0.2">
      <c r="A347" s="347">
        <f t="shared" ca="1" si="151"/>
        <v>0.1</v>
      </c>
      <c r="B347" s="304">
        <f t="shared" ca="1" si="152"/>
        <v>20.899999999999991</v>
      </c>
      <c r="D347" s="306">
        <f t="shared" ca="1" si="153"/>
        <v>-0.70741755413272356</v>
      </c>
      <c r="E347" s="307">
        <f t="shared" ca="1" si="154"/>
        <v>-8.5875348146235897</v>
      </c>
      <c r="F347" s="304">
        <f t="shared" ca="1" si="155"/>
        <v>8.6166231081710514</v>
      </c>
      <c r="G347" s="306">
        <f t="shared" ca="1" si="156"/>
        <v>22.602414656866546</v>
      </c>
      <c r="H347" s="307">
        <f t="shared" ca="1" si="157"/>
        <v>-40.039495031743151</v>
      </c>
      <c r="I347" s="304">
        <f t="shared" ca="1" si="158"/>
        <v>45.978585349246231</v>
      </c>
      <c r="J347" s="306">
        <f t="shared" ca="1" si="159"/>
        <v>615.3208180303568</v>
      </c>
      <c r="K347" s="307">
        <f t="shared" ca="1" si="160"/>
        <v>1354.6093921474248</v>
      </c>
      <c r="L347" s="304">
        <f t="shared" ca="1" si="145"/>
        <v>1487.8125938422363</v>
      </c>
      <c r="M347" s="306">
        <f t="shared" ca="1" si="161"/>
        <v>-1.056886609765946</v>
      </c>
      <c r="N347" s="304">
        <f t="shared" ca="1" si="162"/>
        <v>-60.55514216347872</v>
      </c>
      <c r="P347" s="310">
        <f t="shared" ca="1" si="163"/>
        <v>23</v>
      </c>
      <c r="Q347" s="304">
        <f t="shared" ca="1" si="164"/>
        <v>0</v>
      </c>
      <c r="R347" s="306">
        <f t="shared" ca="1" si="165"/>
        <v>0</v>
      </c>
      <c r="S347" s="307">
        <f t="shared" ca="1" si="166"/>
        <v>3.1652999999999984</v>
      </c>
      <c r="T347" s="304">
        <f t="shared" ca="1" si="146"/>
        <v>31.051592999999986</v>
      </c>
      <c r="U347" s="311">
        <f t="shared" ca="1" si="147"/>
        <v>0</v>
      </c>
      <c r="V347" s="306">
        <f t="shared" ca="1" si="148"/>
        <v>1.0695865738016457</v>
      </c>
      <c r="W347" s="304">
        <f t="shared" ca="1" si="149"/>
        <v>4.6139226966566085</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7.0784164582367861</v>
      </c>
      <c r="AH347" s="304">
        <f t="shared" ca="1" si="173"/>
        <v>-1.4123953856312714</v>
      </c>
    </row>
    <row r="348" spans="1:34" x14ac:dyDescent="0.2">
      <c r="A348" s="347">
        <f t="shared" ca="1" si="151"/>
        <v>0.1</v>
      </c>
      <c r="B348" s="304">
        <f t="shared" ca="1" si="152"/>
        <v>20.999999999999993</v>
      </c>
      <c r="D348" s="306">
        <f t="shared" ca="1" si="153"/>
        <v>-0.71656347825936539</v>
      </c>
      <c r="E348" s="307">
        <f t="shared" ca="1" si="154"/>
        <v>-8.5406294365775537</v>
      </c>
      <c r="F348" s="304">
        <f t="shared" ca="1" si="155"/>
        <v>8.5706367553006348</v>
      </c>
      <c r="G348" s="306">
        <f t="shared" ca="1" si="156"/>
        <v>22.53075830904061</v>
      </c>
      <c r="H348" s="307">
        <f t="shared" ca="1" si="157"/>
        <v>-40.89355797540091</v>
      </c>
      <c r="I348" s="304">
        <f t="shared" ca="1" si="158"/>
        <v>46.689593635711567</v>
      </c>
      <c r="J348" s="306">
        <f t="shared" ca="1" si="159"/>
        <v>617.57747667865215</v>
      </c>
      <c r="K348" s="307">
        <f t="shared" ca="1" si="160"/>
        <v>1350.5627394970677</v>
      </c>
      <c r="L348" s="304">
        <f t="shared" ca="1" si="145"/>
        <v>1485.0662116614853</v>
      </c>
      <c r="M348" s="306">
        <f t="shared" ca="1" si="161"/>
        <v>-1.0672155524802032</v>
      </c>
      <c r="N348" s="304">
        <f t="shared" ca="1" si="162"/>
        <v>-61.146946987838056</v>
      </c>
      <c r="P348" s="310">
        <f t="shared" ca="1" si="163"/>
        <v>23</v>
      </c>
      <c r="Q348" s="304">
        <f t="shared" ca="1" si="164"/>
        <v>0</v>
      </c>
      <c r="R348" s="306">
        <f t="shared" ca="1" si="165"/>
        <v>0</v>
      </c>
      <c r="S348" s="307">
        <f t="shared" ca="1" si="166"/>
        <v>3.1652999999999984</v>
      </c>
      <c r="T348" s="304">
        <f t="shared" ca="1" si="146"/>
        <v>31.051592999999986</v>
      </c>
      <c r="U348" s="311">
        <f t="shared" ca="1" si="147"/>
        <v>0</v>
      </c>
      <c r="V348" s="306">
        <f t="shared" ca="1" si="148"/>
        <v>1.0700214754458617</v>
      </c>
      <c r="W348" s="304">
        <f t="shared" ca="1" si="149"/>
        <v>4.759659046018573</v>
      </c>
      <c r="Y348" s="314" t="str">
        <f t="shared" ca="1" si="167"/>
        <v/>
      </c>
      <c r="Z348" s="315" t="str">
        <f t="shared" ca="1" si="168"/>
        <v/>
      </c>
      <c r="AA348" s="316" t="str">
        <f t="shared" ca="1" si="169"/>
        <v/>
      </c>
      <c r="AC348" s="310">
        <f t="shared" ca="1" si="170"/>
        <v>20.999999999999993</v>
      </c>
      <c r="AD348" s="323">
        <f t="shared" ca="1" si="171"/>
        <v>617.57747667865215</v>
      </c>
      <c r="AE348" s="324" t="e">
        <f t="shared" ca="1" si="150"/>
        <v>#N/A</v>
      </c>
      <c r="AG348" s="306">
        <f t="shared" ca="1" si="172"/>
        <v>7.0851772092540504</v>
      </c>
      <c r="AH348" s="304">
        <f t="shared" ca="1" si="173"/>
        <v>-1.4576573142061133</v>
      </c>
    </row>
    <row r="349" spans="1:34" x14ac:dyDescent="0.2">
      <c r="A349" s="347">
        <f t="shared" ca="1" si="151"/>
        <v>0.1</v>
      </c>
      <c r="B349" s="304">
        <f t="shared" ca="1" si="152"/>
        <v>21.099999999999994</v>
      </c>
      <c r="D349" s="306">
        <f t="shared" ca="1" si="153"/>
        <v>-0.72563242428495356</v>
      </c>
      <c r="E349" s="307">
        <f t="shared" ca="1" si="154"/>
        <v>-8.4929696895101525</v>
      </c>
      <c r="F349" s="304">
        <f t="shared" ca="1" si="155"/>
        <v>8.5239120456578998</v>
      </c>
      <c r="G349" s="306">
        <f t="shared" ca="1" si="156"/>
        <v>22.458195066612117</v>
      </c>
      <c r="H349" s="307">
        <f t="shared" ca="1" si="157"/>
        <v>-41.742854944351926</v>
      </c>
      <c r="I349" s="304">
        <f t="shared" ca="1" si="158"/>
        <v>47.400806581272505</v>
      </c>
      <c r="J349" s="306">
        <f t="shared" ca="1" si="159"/>
        <v>619.82692434743478</v>
      </c>
      <c r="K349" s="307">
        <f t="shared" ca="1" si="160"/>
        <v>1346.4309188510802</v>
      </c>
      <c r="L349" s="304">
        <f t="shared" ca="1" si="145"/>
        <v>1482.2488439476567</v>
      </c>
      <c r="M349" s="306">
        <f t="shared" ca="1" si="161"/>
        <v>-1.0772028091261407</v>
      </c>
      <c r="N349" s="304">
        <f t="shared" ca="1" si="162"/>
        <v>-61.719174642564262</v>
      </c>
      <c r="P349" s="310">
        <f t="shared" ca="1" si="163"/>
        <v>23</v>
      </c>
      <c r="Q349" s="304">
        <f t="shared" ca="1" si="164"/>
        <v>0</v>
      </c>
      <c r="R349" s="306">
        <f t="shared" ca="1" si="165"/>
        <v>0</v>
      </c>
      <c r="S349" s="307">
        <f t="shared" ca="1" si="166"/>
        <v>3.1652999999999984</v>
      </c>
      <c r="T349" s="304">
        <f t="shared" ca="1" si="146"/>
        <v>31.051592999999986</v>
      </c>
      <c r="U349" s="311">
        <f t="shared" ca="1" si="147"/>
        <v>0</v>
      </c>
      <c r="V349" s="306">
        <f t="shared" ca="1" si="148"/>
        <v>1.0704657003915343</v>
      </c>
      <c r="W349" s="304">
        <f t="shared" ca="1" si="149"/>
        <v>4.9078059314714357</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7.0884896148549377</v>
      </c>
      <c r="AH349" s="304">
        <f t="shared" ca="1" si="173"/>
        <v>-1.5036991899720644</v>
      </c>
    </row>
    <row r="350" spans="1:34" x14ac:dyDescent="0.2">
      <c r="A350" s="347">
        <f t="shared" ca="1" si="151"/>
        <v>0.1</v>
      </c>
      <c r="B350" s="304">
        <f t="shared" ca="1" si="152"/>
        <v>21.199999999999996</v>
      </c>
      <c r="D350" s="306">
        <f t="shared" ca="1" si="153"/>
        <v>-0.7346180945073616</v>
      </c>
      <c r="E350" s="307">
        <f t="shared" ca="1" si="154"/>
        <v>-8.4445716355404823</v>
      </c>
      <c r="F350" s="304">
        <f t="shared" ca="1" si="155"/>
        <v>8.476464702489622</v>
      </c>
      <c r="G350" s="306">
        <f t="shared" ca="1" si="156"/>
        <v>22.384733257161379</v>
      </c>
      <c r="H350" s="307">
        <f t="shared" ca="1" si="157"/>
        <v>-42.587312107905973</v>
      </c>
      <c r="I350" s="304">
        <f t="shared" ca="1" si="158"/>
        <v>48.111905341302595</v>
      </c>
      <c r="J350" s="306">
        <f t="shared" ca="1" si="159"/>
        <v>622.06907076362347</v>
      </c>
      <c r="K350" s="307">
        <f t="shared" ca="1" si="160"/>
        <v>1342.2144104984673</v>
      </c>
      <c r="L350" s="304">
        <f t="shared" ca="1" si="145"/>
        <v>1479.3611636616888</v>
      </c>
      <c r="M350" s="306">
        <f t="shared" ca="1" si="161"/>
        <v>-1.0868635920684713</v>
      </c>
      <c r="N350" s="304">
        <f t="shared" ca="1" si="162"/>
        <v>-62.272696731951783</v>
      </c>
      <c r="P350" s="310">
        <f t="shared" ca="1" si="163"/>
        <v>23</v>
      </c>
      <c r="Q350" s="304">
        <f t="shared" ca="1" si="164"/>
        <v>0</v>
      </c>
      <c r="R350" s="306">
        <f t="shared" ca="1" si="165"/>
        <v>0</v>
      </c>
      <c r="S350" s="307">
        <f t="shared" ca="1" si="166"/>
        <v>3.1652999999999984</v>
      </c>
      <c r="T350" s="304">
        <f t="shared" ca="1" si="146"/>
        <v>31.051592999999986</v>
      </c>
      <c r="U350" s="311">
        <f t="shared" ca="1" si="147"/>
        <v>0</v>
      </c>
      <c r="V350" s="306">
        <f t="shared" ca="1" si="148"/>
        <v>1.0709192077039749</v>
      </c>
      <c r="W350" s="304">
        <f t="shared" ca="1" si="149"/>
        <v>5.058304645124573</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7.0885361793905899</v>
      </c>
      <c r="AH350" s="304">
        <f t="shared" ca="1" si="173"/>
        <v>-1.5505026163306601</v>
      </c>
    </row>
    <row r="351" spans="1:34" x14ac:dyDescent="0.2">
      <c r="A351" s="347">
        <f t="shared" ca="1" si="151"/>
        <v>0.1</v>
      </c>
      <c r="B351" s="304">
        <f t="shared" ca="1" si="152"/>
        <v>21.299999999999997</v>
      </c>
      <c r="D351" s="306">
        <f t="shared" ca="1" si="153"/>
        <v>-0.74351454949747475</v>
      </c>
      <c r="E351" s="307">
        <f t="shared" ca="1" si="154"/>
        <v>-8.3954517088744876</v>
      </c>
      <c r="F351" s="304">
        <f t="shared" ca="1" si="155"/>
        <v>8.4283108201678214</v>
      </c>
      <c r="G351" s="306">
        <f t="shared" ca="1" si="156"/>
        <v>22.31038180221163</v>
      </c>
      <c r="H351" s="307">
        <f t="shared" ca="1" si="157"/>
        <v>-43.42685727879342</v>
      </c>
      <c r="I351" s="304">
        <f t="shared" ca="1" si="158"/>
        <v>48.822587695380804</v>
      </c>
      <c r="J351" s="306">
        <f t="shared" ca="1" si="159"/>
        <v>624.30382651659215</v>
      </c>
      <c r="K351" s="307">
        <f t="shared" ca="1" si="160"/>
        <v>1337.9137020291323</v>
      </c>
      <c r="L351" s="304">
        <f t="shared" ca="1" si="145"/>
        <v>1476.4038546009547</v>
      </c>
      <c r="M351" s="306">
        <f t="shared" ca="1" si="161"/>
        <v>-1.0962123498274599</v>
      </c>
      <c r="N351" s="304">
        <f t="shared" ca="1" si="162"/>
        <v>-62.808341095232009</v>
      </c>
      <c r="P351" s="310">
        <f t="shared" ca="1" si="163"/>
        <v>23</v>
      </c>
      <c r="Q351" s="304">
        <f t="shared" ca="1" si="164"/>
        <v>0</v>
      </c>
      <c r="R351" s="306">
        <f t="shared" ca="1" si="165"/>
        <v>0</v>
      </c>
      <c r="S351" s="307">
        <f t="shared" ca="1" si="166"/>
        <v>3.1652999999999984</v>
      </c>
      <c r="T351" s="304">
        <f t="shared" ca="1" si="146"/>
        <v>31.051592999999986</v>
      </c>
      <c r="U351" s="311">
        <f t="shared" ca="1" si="147"/>
        <v>0</v>
      </c>
      <c r="V351" s="306">
        <f t="shared" ca="1" si="148"/>
        <v>1.0713819558113755</v>
      </c>
      <c r="W351" s="304">
        <f t="shared" ca="1" si="149"/>
        <v>5.2110960416659786</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7.0854884031525103</v>
      </c>
      <c r="AH351" s="304">
        <f t="shared" ca="1" si="173"/>
        <v>-1.5980490459433783</v>
      </c>
    </row>
    <row r="352" spans="1:34" x14ac:dyDescent="0.2">
      <c r="A352" s="347">
        <f t="shared" ca="1" si="151"/>
        <v>0.1</v>
      </c>
      <c r="B352" s="304">
        <f t="shared" ca="1" si="152"/>
        <v>21.4</v>
      </c>
      <c r="D352" s="306">
        <f t="shared" ca="1" si="153"/>
        <v>-0.75231618991115967</v>
      </c>
      <c r="E352" s="307">
        <f t="shared" ca="1" si="154"/>
        <v>-8.3456266827957677</v>
      </c>
      <c r="F352" s="304">
        <f t="shared" ca="1" si="155"/>
        <v>8.3794668313798528</v>
      </c>
      <c r="G352" s="306">
        <f t="shared" ca="1" si="156"/>
        <v>22.235150183220515</v>
      </c>
      <c r="H352" s="307">
        <f t="shared" ca="1" si="157"/>
        <v>-44.261419947072994</v>
      </c>
      <c r="I352" s="304">
        <f t="shared" ca="1" si="158"/>
        <v>49.532567058466924</v>
      </c>
      <c r="J352" s="306">
        <f t="shared" ca="1" si="159"/>
        <v>626.53110311586374</v>
      </c>
      <c r="K352" s="307">
        <f t="shared" ca="1" si="160"/>
        <v>1333.529288167839</v>
      </c>
      <c r="L352" s="304">
        <f t="shared" ca="1" si="145"/>
        <v>1473.3776113315298</v>
      </c>
      <c r="M352" s="306">
        <f t="shared" ca="1" si="161"/>
        <v>-1.1052628026417652</v>
      </c>
      <c r="N352" s="304">
        <f t="shared" ca="1" si="162"/>
        <v>-63.326893844174002</v>
      </c>
      <c r="P352" s="310">
        <f t="shared" ca="1" si="163"/>
        <v>23</v>
      </c>
      <c r="Q352" s="304">
        <f t="shared" ca="1" si="164"/>
        <v>0</v>
      </c>
      <c r="R352" s="306">
        <f t="shared" ca="1" si="165"/>
        <v>0</v>
      </c>
      <c r="S352" s="307">
        <f t="shared" ca="1" si="166"/>
        <v>3.1652999999999984</v>
      </c>
      <c r="T352" s="304">
        <f t="shared" ca="1" si="146"/>
        <v>31.051592999999986</v>
      </c>
      <c r="U352" s="311">
        <f t="shared" ca="1" si="147"/>
        <v>0</v>
      </c>
      <c r="V352" s="306">
        <f t="shared" ca="1" si="148"/>
        <v>1.0718539025175147</v>
      </c>
      <c r="W352" s="304">
        <f t="shared" ca="1" si="149"/>
        <v>5.3661205782995891</v>
      </c>
      <c r="Y352" s="314" t="str">
        <f t="shared" ca="1" si="167"/>
        <v/>
      </c>
      <c r="Z352" s="315" t="str">
        <f t="shared" ca="1" si="168"/>
        <v/>
      </c>
      <c r="AA352" s="316" t="str">
        <f t="shared" ca="1" si="169"/>
        <v/>
      </c>
      <c r="AC352" s="310" t="e">
        <f t="shared" ca="1" si="170"/>
        <v>#N/A</v>
      </c>
      <c r="AD352" s="323" t="e">
        <f t="shared" ca="1" si="171"/>
        <v>#N/A</v>
      </c>
      <c r="AE352" s="324" t="e">
        <f t="shared" ca="1" si="150"/>
        <v>#N/A</v>
      </c>
      <c r="AG352" s="306">
        <f t="shared" ca="1" si="172"/>
        <v>7.0795075340846898</v>
      </c>
      <c r="AH352" s="304">
        <f t="shared" ca="1" si="173"/>
        <v>-1.6463197932789881</v>
      </c>
    </row>
    <row r="353" spans="1:34" x14ac:dyDescent="0.2">
      <c r="A353" s="347">
        <f t="shared" ca="1" si="151"/>
        <v>0.1</v>
      </c>
      <c r="B353" s="304">
        <f t="shared" ca="1" si="152"/>
        <v>21.5</v>
      </c>
      <c r="D353" s="306">
        <f t="shared" ca="1" si="153"/>
        <v>-0.76101773951473506</v>
      </c>
      <c r="E353" s="307">
        <f t="shared" ca="1" si="154"/>
        <v>-8.2951136386183304</v>
      </c>
      <c r="F353" s="304">
        <f t="shared" ca="1" si="155"/>
        <v>8.3299494762842325</v>
      </c>
      <c r="G353" s="306">
        <f t="shared" ca="1" si="156"/>
        <v>22.15904840926904</v>
      </c>
      <c r="H353" s="307">
        <f t="shared" ca="1" si="157"/>
        <v>-45.090931310934828</v>
      </c>
      <c r="I353" s="304">
        <f t="shared" ca="1" si="158"/>
        <v>50.24157156072819</v>
      </c>
      <c r="J353" s="306">
        <f t="shared" ca="1" si="159"/>
        <v>628.75081304548826</v>
      </c>
      <c r="K353" s="307">
        <f t="shared" ca="1" si="160"/>
        <v>1329.0616706049386</v>
      </c>
      <c r="L353" s="304">
        <f t="shared" ca="1" si="145"/>
        <v>1470.2831391186369</v>
      </c>
      <c r="M353" s="306">
        <f t="shared" ca="1" si="161"/>
        <v>-1.1140279774867812</v>
      </c>
      <c r="N353" s="304">
        <f t="shared" ca="1" si="162"/>
        <v>-63.829101369487653</v>
      </c>
      <c r="P353" s="310">
        <f t="shared" ca="1" si="163"/>
        <v>23</v>
      </c>
      <c r="Q353" s="304">
        <f t="shared" ca="1" si="164"/>
        <v>0</v>
      </c>
      <c r="R353" s="306">
        <f t="shared" ca="1" si="165"/>
        <v>0</v>
      </c>
      <c r="S353" s="307">
        <f t="shared" ca="1" si="166"/>
        <v>3.1652999999999984</v>
      </c>
      <c r="T353" s="304">
        <f t="shared" ca="1" si="146"/>
        <v>31.051592999999986</v>
      </c>
      <c r="U353" s="311">
        <f t="shared" ca="1" si="147"/>
        <v>0</v>
      </c>
      <c r="V353" s="306">
        <f t="shared" ca="1" si="148"/>
        <v>1.0723350050147917</v>
      </c>
      <c r="W353" s="304">
        <f t="shared" ca="1" si="149"/>
        <v>5.5233183548230276</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7.0707452760114125</v>
      </c>
      <c r="AH353" s="304">
        <f t="shared" ca="1" si="173"/>
        <v>-1.6952960472307812</v>
      </c>
    </row>
    <row r="354" spans="1:34" x14ac:dyDescent="0.2">
      <c r="A354" s="347">
        <f t="shared" ca="1" si="151"/>
        <v>0.1</v>
      </c>
      <c r="B354" s="304">
        <f t="shared" ca="1" si="152"/>
        <v>21.6</v>
      </c>
      <c r="D354" s="306">
        <f t="shared" ca="1" si="153"/>
        <v>-0.76961422934565626</v>
      </c>
      <c r="E354" s="307">
        <f t="shared" ca="1" si="154"/>
        <v>-8.2439299364124743</v>
      </c>
      <c r="F354" s="304">
        <f t="shared" ca="1" si="155"/>
        <v>8.2797757734427258</v>
      </c>
      <c r="G354" s="306">
        <f t="shared" ca="1" si="156"/>
        <v>22.082086986334474</v>
      </c>
      <c r="H354" s="307">
        <f t="shared" ca="1" si="157"/>
        <v>-45.915324304576075</v>
      </c>
      <c r="I354" s="304">
        <f t="shared" ca="1" si="158"/>
        <v>50.949343191707939</v>
      </c>
      <c r="J354" s="306">
        <f t="shared" ca="1" si="159"/>
        <v>630.96286981526839</v>
      </c>
      <c r="K354" s="307">
        <f t="shared" ca="1" si="160"/>
        <v>1324.511357824163</v>
      </c>
      <c r="L354" s="304">
        <f t="shared" ca="1" si="145"/>
        <v>1467.1211538556477</v>
      </c>
      <c r="M354" s="306">
        <f t="shared" ca="1" si="161"/>
        <v>-1.1225202423017122</v>
      </c>
      <c r="N354" s="304">
        <f t="shared" ca="1" si="162"/>
        <v>-64.315672301890643</v>
      </c>
      <c r="P354" s="310">
        <f t="shared" ca="1" si="163"/>
        <v>23</v>
      </c>
      <c r="Q354" s="304">
        <f t="shared" ca="1" si="164"/>
        <v>0</v>
      </c>
      <c r="R354" s="306">
        <f t="shared" ca="1" si="165"/>
        <v>0</v>
      </c>
      <c r="S354" s="307">
        <f t="shared" ca="1" si="166"/>
        <v>3.1652999999999984</v>
      </c>
      <c r="T354" s="304">
        <f t="shared" ca="1" si="146"/>
        <v>31.051592999999986</v>
      </c>
      <c r="U354" s="311">
        <f t="shared" ca="1" si="147"/>
        <v>0</v>
      </c>
      <c r="V354" s="306">
        <f t="shared" ca="1" si="148"/>
        <v>1.0728252198975452</v>
      </c>
      <c r="W354" s="304">
        <f t="shared" ca="1" si="149"/>
        <v>5.6826291537688673</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7.0593444534612191</v>
      </c>
      <c r="AH354" s="304">
        <f t="shared" ca="1" si="173"/>
        <v>-1.7449588837781664</v>
      </c>
    </row>
    <row r="355" spans="1:34" x14ac:dyDescent="0.2">
      <c r="A355" s="347">
        <f t="shared" ca="1" si="151"/>
        <v>0.1</v>
      </c>
      <c r="B355" s="304">
        <f t="shared" ca="1" si="152"/>
        <v>21.700000000000003</v>
      </c>
      <c r="D355" s="306">
        <f t="shared" ca="1" si="153"/>
        <v>-0.77810098293160768</v>
      </c>
      <c r="E355" s="307">
        <f t="shared" ca="1" si="154"/>
        <v>-8.1920931873366989</v>
      </c>
      <c r="F355" s="304">
        <f t="shared" ca="1" si="155"/>
        <v>8.2289629923610352</v>
      </c>
      <c r="G355" s="306">
        <f t="shared" ca="1" si="156"/>
        <v>22.004276888041314</v>
      </c>
      <c r="H355" s="307">
        <f t="shared" ca="1" si="157"/>
        <v>-46.734533623309744</v>
      </c>
      <c r="I355" s="304">
        <f t="shared" ca="1" si="158"/>
        <v>51.655637004627657</v>
      </c>
      <c r="J355" s="306">
        <f t="shared" ca="1" si="159"/>
        <v>633.16718800898718</v>
      </c>
      <c r="K355" s="307">
        <f t="shared" ca="1" si="160"/>
        <v>1319.8788649277687</v>
      </c>
      <c r="L355" s="304">
        <f t="shared" ca="1" si="145"/>
        <v>1463.8923819920039</v>
      </c>
      <c r="M355" s="306">
        <f t="shared" ca="1" si="161"/>
        <v>-1.1307513392403528</v>
      </c>
      <c r="N355" s="304">
        <f t="shared" ca="1" si="162"/>
        <v>-64.787279417237798</v>
      </c>
      <c r="P355" s="310">
        <f t="shared" ca="1" si="163"/>
        <v>23</v>
      </c>
      <c r="Q355" s="304">
        <f t="shared" ca="1" si="164"/>
        <v>0</v>
      </c>
      <c r="R355" s="306">
        <f t="shared" ca="1" si="165"/>
        <v>0</v>
      </c>
      <c r="S355" s="307">
        <f t="shared" ca="1" si="166"/>
        <v>3.1652999999999984</v>
      </c>
      <c r="T355" s="304">
        <f t="shared" ca="1" si="146"/>
        <v>31.051592999999986</v>
      </c>
      <c r="U355" s="311">
        <f t="shared" ca="1" si="147"/>
        <v>0</v>
      </c>
      <c r="V355" s="306">
        <f t="shared" ca="1" si="148"/>
        <v>1.0733245031756427</v>
      </c>
      <c r="W355" s="304">
        <f t="shared" ca="1" si="149"/>
        <v>5.8439924805366408</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7.0454396338331193</v>
      </c>
      <c r="AH355" s="304">
        <f t="shared" ca="1" si="173"/>
        <v>-1.7952892786683317</v>
      </c>
    </row>
    <row r="356" spans="1:34" x14ac:dyDescent="0.2">
      <c r="A356" s="347">
        <f t="shared" ca="1" si="151"/>
        <v>0.1</v>
      </c>
      <c r="B356" s="304">
        <f t="shared" ca="1" si="152"/>
        <v>21.800000000000004</v>
      </c>
      <c r="D356" s="306">
        <f t="shared" ca="1" si="153"/>
        <v>-0.78647360249364373</v>
      </c>
      <c r="E356" s="307">
        <f t="shared" ca="1" si="154"/>
        <v>-8.1396212274278259</v>
      </c>
      <c r="F356" s="304">
        <f t="shared" ca="1" si="155"/>
        <v>8.1775286274896644</v>
      </c>
      <c r="G356" s="306">
        <f t="shared" ca="1" si="156"/>
        <v>21.925629527791951</v>
      </c>
      <c r="H356" s="307">
        <f t="shared" ca="1" si="157"/>
        <v>-47.548495746052524</v>
      </c>
      <c r="I356" s="304">
        <f t="shared" ca="1" si="158"/>
        <v>52.360220376755073</v>
      </c>
      <c r="J356" s="306">
        <f t="shared" ca="1" si="159"/>
        <v>635.36368332977884</v>
      </c>
      <c r="K356" s="307">
        <f t="shared" ca="1" si="160"/>
        <v>1315.1647134593006</v>
      </c>
      <c r="L356" s="304">
        <f t="shared" ca="1" si="145"/>
        <v>1460.5975604603987</v>
      </c>
      <c r="M356" s="306">
        <f t="shared" ca="1" si="161"/>
        <v>-1.138732416811149</v>
      </c>
      <c r="N356" s="304">
        <f t="shared" ca="1" si="162"/>
        <v>-65.244561478010951</v>
      </c>
      <c r="P356" s="310">
        <f t="shared" ca="1" si="163"/>
        <v>23</v>
      </c>
      <c r="Q356" s="304">
        <f t="shared" ca="1" si="164"/>
        <v>0</v>
      </c>
      <c r="R356" s="306">
        <f t="shared" ca="1" si="165"/>
        <v>0</v>
      </c>
      <c r="S356" s="307">
        <f t="shared" ca="1" si="166"/>
        <v>3.1652999999999984</v>
      </c>
      <c r="T356" s="304">
        <f t="shared" ca="1" si="146"/>
        <v>31.051592999999986</v>
      </c>
      <c r="U356" s="311">
        <f t="shared" ca="1" si="147"/>
        <v>0</v>
      </c>
      <c r="V356" s="306">
        <f t="shared" ca="1" si="148"/>
        <v>1.0738328102883163</v>
      </c>
      <c r="W356" s="304">
        <f t="shared" ca="1" si="149"/>
        <v>6.0073476034463358</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7.0291577081373973</v>
      </c>
      <c r="AH356" s="304">
        <f t="shared" ca="1" si="173"/>
        <v>-1.8462681200949811</v>
      </c>
    </row>
    <row r="357" spans="1:34" x14ac:dyDescent="0.2">
      <c r="A357" s="347">
        <f t="shared" ca="1" si="151"/>
        <v>0.1</v>
      </c>
      <c r="B357" s="304">
        <f t="shared" ca="1" si="152"/>
        <v>21.900000000000006</v>
      </c>
      <c r="D357" s="306">
        <f t="shared" ca="1" si="153"/>
        <v>-0.79472795606202074</v>
      </c>
      <c r="E357" s="307">
        <f t="shared" ca="1" si="154"/>
        <v>-8.0865320927189135</v>
      </c>
      <c r="F357" s="304">
        <f t="shared" ca="1" si="155"/>
        <v>8.1254903735540438</v>
      </c>
      <c r="G357" s="306">
        <f t="shared" ca="1" si="156"/>
        <v>21.846156732185751</v>
      </c>
      <c r="H357" s="307">
        <f t="shared" ca="1" si="157"/>
        <v>-48.357148955324412</v>
      </c>
      <c r="I357" s="304">
        <f t="shared" ca="1" si="158"/>
        <v>53.062872321941427</v>
      </c>
      <c r="J357" s="306">
        <f t="shared" ca="1" si="159"/>
        <v>637.55227264277767</v>
      </c>
      <c r="K357" s="307">
        <f t="shared" ca="1" si="160"/>
        <v>1310.3694312242317</v>
      </c>
      <c r="L357" s="304">
        <f t="shared" ca="1" si="145"/>
        <v>1457.2374366035506</v>
      </c>
      <c r="M357" s="306">
        <f t="shared" ca="1" si="161"/>
        <v>-1.1464740608133595</v>
      </c>
      <c r="N357" s="304">
        <f t="shared" ca="1" si="162"/>
        <v>-65.688125005830372</v>
      </c>
      <c r="P357" s="310">
        <f t="shared" ca="1" si="163"/>
        <v>23</v>
      </c>
      <c r="Q357" s="304">
        <f t="shared" ca="1" si="164"/>
        <v>0</v>
      </c>
      <c r="R357" s="306">
        <f t="shared" ca="1" si="165"/>
        <v>0</v>
      </c>
      <c r="S357" s="307">
        <f t="shared" ca="1" si="166"/>
        <v>3.1652999999999984</v>
      </c>
      <c r="T357" s="304">
        <f t="shared" ca="1" si="146"/>
        <v>31.051592999999986</v>
      </c>
      <c r="U357" s="311">
        <f t="shared" ca="1" si="147"/>
        <v>0</v>
      </c>
      <c r="V357" s="306">
        <f t="shared" ca="1" si="148"/>
        <v>1.0743500961182098</v>
      </c>
      <c r="W357" s="304">
        <f t="shared" ca="1" si="149"/>
        <v>6.1726335936476149</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7.0106184318874369</v>
      </c>
      <c r="AH357" s="304">
        <f t="shared" ca="1" si="173"/>
        <v>-1.8978762213522695</v>
      </c>
    </row>
    <row r="358" spans="1:34" x14ac:dyDescent="0.2">
      <c r="A358" s="347">
        <f t="shared" ca="1" si="151"/>
        <v>0.1</v>
      </c>
      <c r="B358" s="304">
        <f t="shared" ca="1" si="152"/>
        <v>22.000000000000007</v>
      </c>
      <c r="D358" s="306">
        <f t="shared" ca="1" si="153"/>
        <v>-0.80286016543681449</v>
      </c>
      <c r="E358" s="307">
        <f t="shared" ca="1" si="154"/>
        <v>-8.0328439955699249</v>
      </c>
      <c r="F358" s="304">
        <f t="shared" ca="1" si="155"/>
        <v>8.0728661020983754</v>
      </c>
      <c r="G358" s="306">
        <f t="shared" ca="1" si="156"/>
        <v>21.76587071564207</v>
      </c>
      <c r="H358" s="307">
        <f t="shared" ca="1" si="157"/>
        <v>-49.160433354881405</v>
      </c>
      <c r="I358" s="304">
        <f t="shared" ca="1" si="158"/>
        <v>53.763382851619198</v>
      </c>
      <c r="J358" s="306">
        <f t="shared" ca="1" si="159"/>
        <v>639.73287401516905</v>
      </c>
      <c r="K358" s="307">
        <f t="shared" ca="1" si="160"/>
        <v>1305.4935521087214</v>
      </c>
      <c r="L358" s="304">
        <f t="shared" ca="1" si="145"/>
        <v>1453.8127681008841</v>
      </c>
      <c r="M358" s="306">
        <f t="shared" ca="1" si="161"/>
        <v>-1.1539863240095254</v>
      </c>
      <c r="N358" s="304">
        <f t="shared" ca="1" si="162"/>
        <v>-66.11854598156215</v>
      </c>
      <c r="P358" s="310">
        <f t="shared" ca="1" si="163"/>
        <v>23</v>
      </c>
      <c r="Q358" s="304">
        <f t="shared" ca="1" si="164"/>
        <v>0</v>
      </c>
      <c r="R358" s="306">
        <f t="shared" ca="1" si="165"/>
        <v>0</v>
      </c>
      <c r="S358" s="307">
        <f t="shared" ca="1" si="166"/>
        <v>3.1652999999999984</v>
      </c>
      <c r="T358" s="304">
        <f t="shared" ca="1" si="146"/>
        <v>31.051592999999986</v>
      </c>
      <c r="U358" s="311">
        <f t="shared" ca="1" si="147"/>
        <v>0</v>
      </c>
      <c r="V358" s="306">
        <f t="shared" ca="1" si="148"/>
        <v>1.0748763150056295</v>
      </c>
      <c r="W358" s="304">
        <f t="shared" ca="1" si="149"/>
        <v>6.3397893648222841</v>
      </c>
      <c r="Y358" s="314" t="str">
        <f t="shared" ca="1" si="167"/>
        <v/>
      </c>
      <c r="Z358" s="315" t="str">
        <f t="shared" ca="1" si="168"/>
        <v/>
      </c>
      <c r="AA358" s="316" t="str">
        <f t="shared" ca="1" si="169"/>
        <v/>
      </c>
      <c r="AC358" s="310">
        <f t="shared" ca="1" si="170"/>
        <v>22.000000000000007</v>
      </c>
      <c r="AD358" s="323">
        <f t="shared" ca="1" si="171"/>
        <v>639.73287401516905</v>
      </c>
      <c r="AE358" s="324" t="e">
        <f t="shared" ca="1" si="150"/>
        <v>#N/A</v>
      </c>
      <c r="AG358" s="306">
        <f t="shared" ca="1" si="172"/>
        <v>6.9899349279501353</v>
      </c>
      <c r="AH358" s="304">
        <f t="shared" ca="1" si="173"/>
        <v>-1.9500943334431549</v>
      </c>
    </row>
    <row r="359" spans="1:34" x14ac:dyDescent="0.2">
      <c r="A359" s="347">
        <f t="shared" ca="1" si="151"/>
        <v>0.1</v>
      </c>
      <c r="B359" s="304">
        <f t="shared" ca="1" si="152"/>
        <v>22.100000000000009</v>
      </c>
      <c r="D359" s="306">
        <f t="shared" ca="1" si="153"/>
        <v>-0.81086659492908353</v>
      </c>
      <c r="E359" s="307">
        <f t="shared" ca="1" si="154"/>
        <v>-7.9785753021098502</v>
      </c>
      <c r="F359" s="304">
        <f t="shared" ca="1" si="155"/>
        <v>8.0196738391414133</v>
      </c>
      <c r="G359" s="306">
        <f t="shared" ca="1" si="156"/>
        <v>21.684784056149162</v>
      </c>
      <c r="H359" s="307">
        <f t="shared" ca="1" si="157"/>
        <v>-49.958290885092389</v>
      </c>
      <c r="I359" s="304">
        <f t="shared" ca="1" si="158"/>
        <v>54.461552380751378</v>
      </c>
      <c r="J359" s="306">
        <f t="shared" ca="1" si="159"/>
        <v>641.9054067537586</v>
      </c>
      <c r="K359" s="307">
        <f t="shared" ca="1" si="160"/>
        <v>1300.5376158967226</v>
      </c>
      <c r="L359" s="304">
        <f t="shared" ca="1" si="145"/>
        <v>1450.3243228954134</v>
      </c>
      <c r="M359" s="306">
        <f t="shared" ca="1" si="161"/>
        <v>-1.1612787545012635</v>
      </c>
      <c r="N359" s="304">
        <f t="shared" ca="1" si="162"/>
        <v>-66.536371471131247</v>
      </c>
      <c r="P359" s="310">
        <f t="shared" ca="1" si="163"/>
        <v>23</v>
      </c>
      <c r="Q359" s="304">
        <f t="shared" ca="1" si="164"/>
        <v>0</v>
      </c>
      <c r="R359" s="306">
        <f t="shared" ca="1" si="165"/>
        <v>0</v>
      </c>
      <c r="S359" s="307">
        <f t="shared" ca="1" si="166"/>
        <v>3.1652999999999984</v>
      </c>
      <c r="T359" s="304">
        <f t="shared" ca="1" si="146"/>
        <v>31.051592999999986</v>
      </c>
      <c r="U359" s="311">
        <f t="shared" ca="1" si="147"/>
        <v>0</v>
      </c>
      <c r="V359" s="306">
        <f t="shared" ca="1" si="148"/>
        <v>1.0754114207629668</v>
      </c>
      <c r="W359" s="304">
        <f t="shared" ca="1" si="149"/>
        <v>6.5087537126206803</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6.9672141533060818</v>
      </c>
      <c r="AH359" s="304">
        <f t="shared" ca="1" si="173"/>
        <v>-2.0029031576224332</v>
      </c>
    </row>
    <row r="360" spans="1:34" x14ac:dyDescent="0.2">
      <c r="A360" s="347">
        <f t="shared" ca="1" si="151"/>
        <v>0.1</v>
      </c>
      <c r="B360" s="304">
        <f t="shared" ca="1" si="152"/>
        <v>22.20000000000001</v>
      </c>
      <c r="D360" s="306">
        <f t="shared" ca="1" si="153"/>
        <v>-0.81874384082217366</v>
      </c>
      <c r="E360" s="307">
        <f t="shared" ca="1" si="154"/>
        <v>-7.9237445107011322</v>
      </c>
      <c r="F360" s="304">
        <f t="shared" ca="1" si="155"/>
        <v>7.9659317438546111</v>
      </c>
      <c r="G360" s="306">
        <f t="shared" ca="1" si="156"/>
        <v>21.602909672066946</v>
      </c>
      <c r="H360" s="307">
        <f t="shared" ca="1" si="157"/>
        <v>-50.750665336162498</v>
      </c>
      <c r="I360" s="304">
        <f t="shared" ca="1" si="158"/>
        <v>55.157191175427428</v>
      </c>
      <c r="J360" s="306">
        <f t="shared" ca="1" si="159"/>
        <v>644.06979144016941</v>
      </c>
      <c r="K360" s="307">
        <f t="shared" ca="1" si="160"/>
        <v>1295.5021680856598</v>
      </c>
      <c r="L360" s="304">
        <f t="shared" ca="1" si="145"/>
        <v>1446.7728791211246</v>
      </c>
      <c r="M360" s="306">
        <f t="shared" ca="1" si="161"/>
        <v>-1.1683604227967572</v>
      </c>
      <c r="N360" s="304">
        <f t="shared" ca="1" si="162"/>
        <v>-66.942121176374641</v>
      </c>
      <c r="P360" s="310">
        <f t="shared" ca="1" si="163"/>
        <v>23</v>
      </c>
      <c r="Q360" s="304">
        <f t="shared" ca="1" si="164"/>
        <v>0</v>
      </c>
      <c r="R360" s="306">
        <f t="shared" ca="1" si="165"/>
        <v>0</v>
      </c>
      <c r="S360" s="307">
        <f t="shared" ca="1" si="166"/>
        <v>3.1652999999999984</v>
      </c>
      <c r="T360" s="304">
        <f t="shared" ca="1" si="146"/>
        <v>31.051592999999986</v>
      </c>
      <c r="U360" s="311">
        <f t="shared" ca="1" si="147"/>
        <v>0</v>
      </c>
      <c r="V360" s="306">
        <f t="shared" ca="1" si="148"/>
        <v>1.0759553666892849</v>
      </c>
      <c r="W360" s="304">
        <f t="shared" ca="1" si="149"/>
        <v>6.6794653537756759</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6.9425573317455562</v>
      </c>
      <c r="AH360" s="304">
        <f t="shared" ca="1" si="173"/>
        <v>-2.0562833578557114</v>
      </c>
    </row>
    <row r="361" spans="1:34" x14ac:dyDescent="0.2">
      <c r="A361" s="347">
        <f t="shared" ca="1" si="151"/>
        <v>0.1</v>
      </c>
      <c r="B361" s="304">
        <f t="shared" ca="1" si="152"/>
        <v>22.300000000000011</v>
      </c>
      <c r="D361" s="306">
        <f t="shared" ca="1" si="153"/>
        <v>-0.82648872149658292</v>
      </c>
      <c r="E361" s="307">
        <f t="shared" ca="1" si="154"/>
        <v>-7.8683702313479778</v>
      </c>
      <c r="F361" s="304">
        <f t="shared" ca="1" si="155"/>
        <v>7.9116580881837963</v>
      </c>
      <c r="G361" s="306">
        <f t="shared" ca="1" si="156"/>
        <v>21.520260799917288</v>
      </c>
      <c r="H361" s="307">
        <f t="shared" ca="1" si="157"/>
        <v>-51.537502359297299</v>
      </c>
      <c r="I361" s="304">
        <f t="shared" ca="1" si="158"/>
        <v>55.850118839005447</v>
      </c>
      <c r="J361" s="306">
        <f t="shared" ca="1" si="159"/>
        <v>646.22594996376858</v>
      </c>
      <c r="K361" s="307">
        <f t="shared" ca="1" si="160"/>
        <v>1290.3877597008868</v>
      </c>
      <c r="L361" s="304">
        <f t="shared" ca="1" si="145"/>
        <v>1443.1592250311289</v>
      </c>
      <c r="M361" s="306">
        <f t="shared" ca="1" si="161"/>
        <v>-1.1752399475751345</v>
      </c>
      <c r="N361" s="304">
        <f t="shared" ca="1" si="162"/>
        <v>-67.336288911231335</v>
      </c>
      <c r="P361" s="310">
        <f t="shared" ca="1" si="163"/>
        <v>23</v>
      </c>
      <c r="Q361" s="304">
        <f t="shared" ca="1" si="164"/>
        <v>0</v>
      </c>
      <c r="R361" s="306">
        <f t="shared" ca="1" si="165"/>
        <v>0</v>
      </c>
      <c r="S361" s="307">
        <f t="shared" ca="1" si="166"/>
        <v>3.1652999999999984</v>
      </c>
      <c r="T361" s="304">
        <f t="shared" ca="1" si="146"/>
        <v>31.051592999999986</v>
      </c>
      <c r="U361" s="311">
        <f t="shared" ca="1" si="147"/>
        <v>0</v>
      </c>
      <c r="V361" s="306">
        <f t="shared" ca="1" si="148"/>
        <v>1.076508105585035</v>
      </c>
      <c r="W361" s="304">
        <f t="shared" ca="1" si="149"/>
        <v>6.8518629648408211</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6.9160603545496944</v>
      </c>
      <c r="AH361" s="304">
        <f t="shared" ca="1" si="173"/>
        <v>-2.1102155731765326</v>
      </c>
    </row>
    <row r="362" spans="1:34" x14ac:dyDescent="0.2">
      <c r="A362" s="347">
        <f t="shared" ca="1" si="151"/>
        <v>0.1</v>
      </c>
      <c r="B362" s="304">
        <f t="shared" ca="1" si="152"/>
        <v>22.400000000000013</v>
      </c>
      <c r="D362" s="306">
        <f t="shared" ca="1" si="153"/>
        <v>-0.83409826816560695</v>
      </c>
      <c r="E362" s="307">
        <f t="shared" ca="1" si="154"/>
        <v>-7.812471165979737</v>
      </c>
      <c r="F362" s="304">
        <f t="shared" ca="1" si="155"/>
        <v>7.8568712373451595</v>
      </c>
      <c r="G362" s="306">
        <f t="shared" ca="1" si="156"/>
        <v>21.436850973100729</v>
      </c>
      <c r="H362" s="307">
        <f t="shared" ca="1" si="157"/>
        <v>-52.318749475895274</v>
      </c>
      <c r="I362" s="304">
        <f t="shared" ca="1" si="158"/>
        <v>56.540163833901488</v>
      </c>
      <c r="J362" s="306">
        <f t="shared" ca="1" si="159"/>
        <v>648.37380555241953</v>
      </c>
      <c r="K362" s="307">
        <f t="shared" ca="1" si="160"/>
        <v>1285.1949471091273</v>
      </c>
      <c r="L362" s="304">
        <f t="shared" ca="1" si="145"/>
        <v>1439.4841589268563</v>
      </c>
      <c r="M362" s="306">
        <f t="shared" ca="1" si="161"/>
        <v>-1.1819255201659988</v>
      </c>
      <c r="N362" s="304">
        <f t="shared" ca="1" si="162"/>
        <v>-67.719344004316198</v>
      </c>
      <c r="P362" s="310">
        <f t="shared" ca="1" si="163"/>
        <v>23</v>
      </c>
      <c r="Q362" s="304">
        <f t="shared" ca="1" si="164"/>
        <v>0</v>
      </c>
      <c r="R362" s="306">
        <f t="shared" ca="1" si="165"/>
        <v>0</v>
      </c>
      <c r="S362" s="307">
        <f t="shared" ca="1" si="166"/>
        <v>3.1652999999999984</v>
      </c>
      <c r="T362" s="304">
        <f t="shared" ca="1" si="146"/>
        <v>31.051592999999986</v>
      </c>
      <c r="U362" s="311">
        <f t="shared" ca="1" si="147"/>
        <v>0</v>
      </c>
      <c r="V362" s="306">
        <f t="shared" ca="1" si="148"/>
        <v>1.0770695897668998</v>
      </c>
      <c r="W362" s="304">
        <f t="shared" ca="1" si="149"/>
        <v>7.0258852205020155</v>
      </c>
      <c r="Y362" s="314" t="str">
        <f t="shared" ca="1" si="167"/>
        <v/>
      </c>
      <c r="Z362" s="315" t="str">
        <f t="shared" ca="1" si="168"/>
        <v/>
      </c>
      <c r="AA362" s="316" t="str">
        <f t="shared" ca="1" si="169"/>
        <v/>
      </c>
      <c r="AC362" s="310" t="e">
        <f t="shared" ca="1" si="170"/>
        <v>#N/A</v>
      </c>
      <c r="AD362" s="323" t="e">
        <f t="shared" ca="1" si="171"/>
        <v>#N/A</v>
      </c>
      <c r="AE362" s="324" t="e">
        <f t="shared" ca="1" si="150"/>
        <v>#N/A</v>
      </c>
      <c r="AG362" s="306">
        <f t="shared" ca="1" si="172"/>
        <v>6.8878141511899038</v>
      </c>
      <c r="AH362" s="304">
        <f t="shared" ca="1" si="173"/>
        <v>-2.1646804299247542</v>
      </c>
    </row>
    <row r="363" spans="1:34" x14ac:dyDescent="0.2">
      <c r="A363" s="347">
        <f t="shared" ca="1" si="151"/>
        <v>0.1</v>
      </c>
      <c r="B363" s="304">
        <f t="shared" ca="1" si="152"/>
        <v>22.500000000000014</v>
      </c>
      <c r="D363" s="306">
        <f t="shared" ca="1" si="153"/>
        <v>-0.84156971617270815</v>
      </c>
      <c r="E363" s="307">
        <f t="shared" ca="1" si="154"/>
        <v>-7.7560660895488098</v>
      </c>
      <c r="F363" s="304">
        <f t="shared" ca="1" si="155"/>
        <v>7.8015896311346689</v>
      </c>
      <c r="G363" s="306">
        <f t="shared" ca="1" si="156"/>
        <v>21.352694001483457</v>
      </c>
      <c r="H363" s="307">
        <f t="shared" ca="1" si="157"/>
        <v>-53.094356084850155</v>
      </c>
      <c r="I363" s="304">
        <f t="shared" ca="1" si="158"/>
        <v>57.227163036322636</v>
      </c>
      <c r="J363" s="306">
        <f t="shared" ca="1" si="159"/>
        <v>650.51328280114876</v>
      </c>
      <c r="K363" s="307">
        <f t="shared" ca="1" si="160"/>
        <v>1279.9242918310899</v>
      </c>
      <c r="L363" s="304">
        <f t="shared" ca="1" si="145"/>
        <v>1435.7484890885466</v>
      </c>
      <c r="M363" s="306">
        <f t="shared" ca="1" si="161"/>
        <v>-1.1884249277723902</v>
      </c>
      <c r="N363" s="304">
        <f t="shared" ca="1" si="162"/>
        <v>-68.091732629497656</v>
      </c>
      <c r="P363" s="310">
        <f t="shared" ca="1" si="163"/>
        <v>23</v>
      </c>
      <c r="Q363" s="304">
        <f t="shared" ca="1" si="164"/>
        <v>0</v>
      </c>
      <c r="R363" s="306">
        <f t="shared" ca="1" si="165"/>
        <v>0</v>
      </c>
      <c r="S363" s="307">
        <f t="shared" ca="1" si="166"/>
        <v>3.1652999999999984</v>
      </c>
      <c r="T363" s="304">
        <f t="shared" ca="1" si="146"/>
        <v>31.051592999999986</v>
      </c>
      <c r="U363" s="311">
        <f t="shared" ca="1" si="147"/>
        <v>0</v>
      </c>
      <c r="V363" s="306">
        <f t="shared" ca="1" si="148"/>
        <v>1.0776397710827412</v>
      </c>
      <c r="W363" s="304">
        <f t="shared" ca="1" si="149"/>
        <v>7.2014708314147802</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6.8579050320336821</v>
      </c>
      <c r="AH363" s="304">
        <f t="shared" ca="1" si="173"/>
        <v>-2.2196585538501941</v>
      </c>
    </row>
    <row r="364" spans="1:34" x14ac:dyDescent="0.2">
      <c r="A364" s="347">
        <f t="shared" ca="1" si="151"/>
        <v>0.1</v>
      </c>
      <c r="B364" s="304">
        <f t="shared" ca="1" si="152"/>
        <v>22.600000000000016</v>
      </c>
      <c r="D364" s="306">
        <f t="shared" ca="1" si="153"/>
        <v>-0.84890049680510171</v>
      </c>
      <c r="E364" s="307">
        <f t="shared" ca="1" si="154"/>
        <v>-7.6991738318900209</v>
      </c>
      <c r="F364" s="304">
        <f t="shared" ca="1" si="155"/>
        <v>7.7458317659975044</v>
      </c>
      <c r="G364" s="306">
        <f t="shared" ca="1" si="156"/>
        <v>21.267803951802946</v>
      </c>
      <c r="H364" s="307">
        <f t="shared" ca="1" si="157"/>
        <v>-53.864273468039158</v>
      </c>
      <c r="I364" s="304">
        <f t="shared" ca="1" si="158"/>
        <v>57.910961321428886</v>
      </c>
      <c r="J364" s="306">
        <f t="shared" ca="1" si="159"/>
        <v>652.64430769881312</v>
      </c>
      <c r="K364" s="307">
        <f t="shared" ca="1" si="160"/>
        <v>1274.5763603534456</v>
      </c>
      <c r="L364" s="304">
        <f t="shared" ca="1" si="145"/>
        <v>1431.9530337072858</v>
      </c>
      <c r="M364" s="306">
        <f t="shared" ca="1" si="161"/>
        <v>-1.194745575472919</v>
      </c>
      <c r="N364" s="304">
        <f t="shared" ca="1" si="162"/>
        <v>-68.453879066527023</v>
      </c>
      <c r="P364" s="310">
        <f t="shared" ca="1" si="163"/>
        <v>23</v>
      </c>
      <c r="Q364" s="304">
        <f t="shared" ca="1" si="164"/>
        <v>0</v>
      </c>
      <c r="R364" s="306">
        <f t="shared" ca="1" si="165"/>
        <v>0</v>
      </c>
      <c r="S364" s="307">
        <f t="shared" ca="1" si="166"/>
        <v>3.1652999999999984</v>
      </c>
      <c r="T364" s="304">
        <f t="shared" ca="1" si="146"/>
        <v>31.051592999999986</v>
      </c>
      <c r="U364" s="311">
        <f t="shared" ca="1" si="147"/>
        <v>0</v>
      </c>
      <c r="V364" s="306">
        <f t="shared" ca="1" si="148"/>
        <v>1.078218600926629</v>
      </c>
      <c r="W364" s="304">
        <f t="shared" ca="1" si="149"/>
        <v>7.3785585815217427</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6.8264150049791734</v>
      </c>
      <c r="AH364" s="304">
        <f t="shared" ca="1" si="173"/>
        <v>-2.2751305820664025</v>
      </c>
    </row>
    <row r="365" spans="1:34" x14ac:dyDescent="0.2">
      <c r="A365" s="347">
        <f t="shared" ca="1" si="151"/>
        <v>0.1</v>
      </c>
      <c r="B365" s="304">
        <f t="shared" ca="1" si="152"/>
        <v>22.700000000000017</v>
      </c>
      <c r="D365" s="306">
        <f t="shared" ca="1" si="153"/>
        <v>-0.85608822958149455</v>
      </c>
      <c r="E365" s="307">
        <f t="shared" ca="1" si="154"/>
        <v>-7.6418132602948887</v>
      </c>
      <c r="F365" s="304">
        <f t="shared" ca="1" si="155"/>
        <v>7.6896161778106178</v>
      </c>
      <c r="G365" s="306">
        <f t="shared" ca="1" si="156"/>
        <v>21.182195128844796</v>
      </c>
      <c r="H365" s="307">
        <f t="shared" ca="1" si="157"/>
        <v>-54.628454794068645</v>
      </c>
      <c r="I365" s="304">
        <f t="shared" ca="1" si="158"/>
        <v>58.59141117658848</v>
      </c>
      <c r="J365" s="306">
        <f t="shared" ca="1" si="159"/>
        <v>654.7668076528455</v>
      </c>
      <c r="K365" s="307">
        <f t="shared" ca="1" si="160"/>
        <v>1269.1517239403402</v>
      </c>
      <c r="L365" s="304">
        <f t="shared" ca="1" si="145"/>
        <v>1428.0986208188269</v>
      </c>
      <c r="M365" s="306">
        <f t="shared" ca="1" si="161"/>
        <v>-1.2008945070442594</v>
      </c>
      <c r="N365" s="304">
        <f t="shared" ca="1" si="162"/>
        <v>-68.806186894079573</v>
      </c>
      <c r="P365" s="310">
        <f t="shared" ca="1" si="163"/>
        <v>23</v>
      </c>
      <c r="Q365" s="304">
        <f t="shared" ca="1" si="164"/>
        <v>0</v>
      </c>
      <c r="R365" s="306">
        <f t="shared" ca="1" si="165"/>
        <v>0</v>
      </c>
      <c r="S365" s="307">
        <f t="shared" ca="1" si="166"/>
        <v>3.1652999999999984</v>
      </c>
      <c r="T365" s="304">
        <f t="shared" ca="1" si="146"/>
        <v>31.051592999999986</v>
      </c>
      <c r="U365" s="311">
        <f t="shared" ca="1" si="147"/>
        <v>0</v>
      </c>
      <c r="V365" s="306">
        <f t="shared" ca="1" si="148"/>
        <v>1.0788060302539524</v>
      </c>
      <c r="W365" s="304">
        <f t="shared" ca="1" si="149"/>
        <v>7.5570873648076322</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6.7934220678607709</v>
      </c>
      <c r="AH365" s="304">
        <f t="shared" ca="1" si="173"/>
        <v>-2.3310771748402193</v>
      </c>
    </row>
    <row r="366" spans="1:34" x14ac:dyDescent="0.2">
      <c r="A366" s="347">
        <f t="shared" ca="1" si="151"/>
        <v>0.1</v>
      </c>
      <c r="B366" s="304">
        <f t="shared" ca="1" si="152"/>
        <v>22.800000000000018</v>
      </c>
      <c r="D366" s="306">
        <f t="shared" ca="1" si="153"/>
        <v>-0.86313071497514882</v>
      </c>
      <c r="E366" s="307">
        <f t="shared" ca="1" si="154"/>
        <v>-7.5840032627598806</v>
      </c>
      <c r="F366" s="304">
        <f t="shared" ca="1" si="155"/>
        <v>7.6329614253372213</v>
      </c>
      <c r="G366" s="306">
        <f t="shared" ca="1" si="156"/>
        <v>21.095882057347282</v>
      </c>
      <c r="H366" s="307">
        <f t="shared" ca="1" si="157"/>
        <v>-55.386855120344634</v>
      </c>
      <c r="I366" s="304">
        <f t="shared" ca="1" si="158"/>
        <v>59.268372340562493</v>
      </c>
      <c r="J366" s="306">
        <f t="shared" ca="1" si="159"/>
        <v>656.88071151215513</v>
      </c>
      <c r="K366" s="307">
        <f t="shared" ca="1" si="160"/>
        <v>1263.6509584446194</v>
      </c>
      <c r="L366" s="304">
        <f t="shared" ca="1" si="145"/>
        <v>1424.1860882394267</v>
      </c>
      <c r="M366" s="306">
        <f t="shared" ca="1" si="161"/>
        <v>-1.2068784246489423</v>
      </c>
      <c r="N366" s="304">
        <f t="shared" ca="1" si="162"/>
        <v>-69.149040117781936</v>
      </c>
      <c r="P366" s="310">
        <f t="shared" ca="1" si="163"/>
        <v>23</v>
      </c>
      <c r="Q366" s="304">
        <f t="shared" ca="1" si="164"/>
        <v>0</v>
      </c>
      <c r="R366" s="306">
        <f t="shared" ca="1" si="165"/>
        <v>0</v>
      </c>
      <c r="S366" s="307">
        <f t="shared" ca="1" si="166"/>
        <v>3.1652999999999984</v>
      </c>
      <c r="T366" s="304">
        <f t="shared" ca="1" si="146"/>
        <v>31.051592999999986</v>
      </c>
      <c r="U366" s="311">
        <f t="shared" ca="1" si="147"/>
        <v>0</v>
      </c>
      <c r="V366" s="306">
        <f t="shared" ca="1" si="148"/>
        <v>1.0794020095965791</v>
      </c>
      <c r="W366" s="304">
        <f t="shared" ca="1" si="149"/>
        <v>7.7369962214514389</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6.7590004783786952</v>
      </c>
      <c r="AH366" s="304">
        <f t="shared" ca="1" si="173"/>
        <v>-2.3874790272036255</v>
      </c>
    </row>
    <row r="367" spans="1:34" x14ac:dyDescent="0.2">
      <c r="A367" s="347">
        <f t="shared" ca="1" si="151"/>
        <v>0.1</v>
      </c>
      <c r="B367" s="304">
        <f t="shared" ca="1" si="152"/>
        <v>22.90000000000002</v>
      </c>
      <c r="D367" s="306">
        <f t="shared" ca="1" si="153"/>
        <v>-0.87002592753650931</v>
      </c>
      <c r="E367" s="307">
        <f t="shared" ca="1" si="154"/>
        <v>-7.5257627318728231</v>
      </c>
      <c r="F367" s="304">
        <f t="shared" ca="1" si="155"/>
        <v>7.5758860743170935</v>
      </c>
      <c r="G367" s="306">
        <f t="shared" ca="1" si="156"/>
        <v>21.00887946459363</v>
      </c>
      <c r="H367" s="307">
        <f t="shared" ca="1" si="157"/>
        <v>-56.139431393531915</v>
      </c>
      <c r="I367" s="304">
        <f t="shared" ca="1" si="158"/>
        <v>59.941711466614805</v>
      </c>
      <c r="J367" s="306">
        <f t="shared" ca="1" si="159"/>
        <v>658.9859495882522</v>
      </c>
      <c r="K367" s="307">
        <f t="shared" ca="1" si="160"/>
        <v>1258.0746441189256</v>
      </c>
      <c r="L367" s="304">
        <f t="shared" ca="1" si="145"/>
        <v>1420.2162835039217</v>
      </c>
      <c r="M367" s="306">
        <f t="shared" ca="1" si="161"/>
        <v>-1.2127037074358196</v>
      </c>
      <c r="N367" s="304">
        <f t="shared" ca="1" si="162"/>
        <v>-69.482804235940208</v>
      </c>
      <c r="P367" s="310">
        <f t="shared" ca="1" si="163"/>
        <v>23</v>
      </c>
      <c r="Q367" s="304">
        <f t="shared" ca="1" si="164"/>
        <v>0</v>
      </c>
      <c r="R367" s="306">
        <f t="shared" ca="1" si="165"/>
        <v>0</v>
      </c>
      <c r="S367" s="307">
        <f t="shared" ca="1" si="166"/>
        <v>3.1652999999999984</v>
      </c>
      <c r="T367" s="304">
        <f t="shared" ca="1" si="146"/>
        <v>31.051592999999986</v>
      </c>
      <c r="U367" s="311">
        <f t="shared" ca="1" si="147"/>
        <v>0</v>
      </c>
      <c r="V367" s="306">
        <f t="shared" ca="1" si="148"/>
        <v>1.0800064890780652</v>
      </c>
      <c r="W367" s="304">
        <f t="shared" ca="1" si="149"/>
        <v>7.9182243733378472</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6.7232210032107478</v>
      </c>
      <c r="AH367" s="304">
        <f t="shared" ca="1" si="173"/>
        <v>-2.4443168803751436</v>
      </c>
    </row>
    <row r="368" spans="1:34" x14ac:dyDescent="0.2">
      <c r="A368" s="347">
        <f t="shared" ca="1" si="151"/>
        <v>0.1</v>
      </c>
      <c r="B368" s="304">
        <f t="shared" ca="1" si="152"/>
        <v>23.000000000000021</v>
      </c>
      <c r="D368" s="306">
        <f t="shared" ca="1" si="153"/>
        <v>-0.8767720093825131</v>
      </c>
      <c r="E368" s="307">
        <f t="shared" ca="1" si="154"/>
        <v>-7.4671105493059766</v>
      </c>
      <c r="F368" s="304">
        <f t="shared" ca="1" si="155"/>
        <v>7.5184086821609561</v>
      </c>
      <c r="G368" s="306">
        <f t="shared" ca="1" si="156"/>
        <v>20.921202263655378</v>
      </c>
      <c r="H368" s="307">
        <f t="shared" ca="1" si="157"/>
        <v>-56.886142448462515</v>
      </c>
      <c r="I368" s="304">
        <f t="shared" ca="1" si="158"/>
        <v>60.611301807695469</v>
      </c>
      <c r="J368" s="306">
        <f t="shared" ca="1" si="159"/>
        <v>661.08245367466463</v>
      </c>
      <c r="K368" s="307">
        <f t="shared" ca="1" si="160"/>
        <v>1252.4233654268257</v>
      </c>
      <c r="L368" s="304">
        <f t="shared" ca="1" si="145"/>
        <v>1416.1900638062575</v>
      </c>
      <c r="M368" s="306">
        <f t="shared" ca="1" si="161"/>
        <v>-1.2183764291019155</v>
      </c>
      <c r="N368" s="304">
        <f t="shared" ca="1" si="162"/>
        <v>-69.807827245759924</v>
      </c>
      <c r="P368" s="310">
        <f t="shared" ca="1" si="163"/>
        <v>23</v>
      </c>
      <c r="Q368" s="304">
        <f t="shared" ca="1" si="164"/>
        <v>0</v>
      </c>
      <c r="R368" s="306">
        <f t="shared" ca="1" si="165"/>
        <v>0</v>
      </c>
      <c r="S368" s="307">
        <f t="shared" ca="1" si="166"/>
        <v>3.1652999999999984</v>
      </c>
      <c r="T368" s="304">
        <f t="shared" ca="1" si="146"/>
        <v>31.051592999999986</v>
      </c>
      <c r="U368" s="311">
        <f t="shared" ca="1" si="147"/>
        <v>0</v>
      </c>
      <c r="V368" s="306">
        <f t="shared" ca="1" si="148"/>
        <v>1.0806194184288924</v>
      </c>
      <c r="W368" s="304">
        <f t="shared" ca="1" si="149"/>
        <v>8.1007112588924723</v>
      </c>
      <c r="Y368" s="314" t="str">
        <f t="shared" ca="1" si="167"/>
        <v/>
      </c>
      <c r="Z368" s="315" t="str">
        <f t="shared" ca="1" si="168"/>
        <v/>
      </c>
      <c r="AA368" s="316" t="str">
        <f t="shared" ca="1" si="169"/>
        <v/>
      </c>
      <c r="AC368" s="310">
        <f t="shared" ca="1" si="170"/>
        <v>23.000000000000021</v>
      </c>
      <c r="AD368" s="323">
        <f t="shared" ca="1" si="171"/>
        <v>661.08245367466463</v>
      </c>
      <c r="AE368" s="324" t="e">
        <f t="shared" ca="1" si="150"/>
        <v>#N/A</v>
      </c>
      <c r="AG368" s="306">
        <f t="shared" ca="1" si="172"/>
        <v>6.6861511478672577</v>
      </c>
      <c r="AH368" s="304">
        <f t="shared" ca="1" si="173"/>
        <v>-2.5015715329788177</v>
      </c>
    </row>
    <row r="369" spans="1:34" x14ac:dyDescent="0.2">
      <c r="A369" s="347">
        <f t="shared" ca="1" si="151"/>
        <v>0.1</v>
      </c>
      <c r="B369" s="304">
        <f t="shared" ca="1" si="152"/>
        <v>23.100000000000023</v>
      </c>
      <c r="D369" s="306">
        <f t="shared" ca="1" si="153"/>
        <v>-0.88336726402240384</v>
      </c>
      <c r="E369" s="307">
        <f t="shared" ca="1" si="154"/>
        <v>-7.4080655708881302</v>
      </c>
      <c r="F369" s="304">
        <f t="shared" ca="1" si="155"/>
        <v>7.4605477832210481</v>
      </c>
      <c r="G369" s="306">
        <f t="shared" ca="1" si="156"/>
        <v>20.832865537253138</v>
      </c>
      <c r="H369" s="307">
        <f t="shared" ca="1" si="157"/>
        <v>-57.626949005551324</v>
      </c>
      <c r="I369" s="304">
        <f t="shared" ca="1" si="158"/>
        <v>61.277022921986692</v>
      </c>
      <c r="J369" s="306">
        <f t="shared" ca="1" si="159"/>
        <v>663.17015706471011</v>
      </c>
      <c r="K369" s="307">
        <f t="shared" ca="1" si="160"/>
        <v>1246.697710854125</v>
      </c>
      <c r="L369" s="304">
        <f t="shared" ca="1" si="145"/>
        <v>1412.1082959426828</v>
      </c>
      <c r="M369" s="306">
        <f t="shared" ca="1" si="161"/>
        <v>-1.2239023744648925</v>
      </c>
      <c r="N369" s="304">
        <f t="shared" ca="1" si="162"/>
        <v>-70.1244405928784</v>
      </c>
      <c r="P369" s="310">
        <f t="shared" ca="1" si="163"/>
        <v>23</v>
      </c>
      <c r="Q369" s="304">
        <f t="shared" ca="1" si="164"/>
        <v>0</v>
      </c>
      <c r="R369" s="306">
        <f t="shared" ca="1" si="165"/>
        <v>0</v>
      </c>
      <c r="S369" s="307">
        <f t="shared" ca="1" si="166"/>
        <v>3.1652999999999984</v>
      </c>
      <c r="T369" s="304">
        <f t="shared" ca="1" si="146"/>
        <v>31.051592999999986</v>
      </c>
      <c r="U369" s="311">
        <f t="shared" ca="1" si="147"/>
        <v>0</v>
      </c>
      <c r="V369" s="306">
        <f t="shared" ca="1" si="148"/>
        <v>1.0812407470017222</v>
      </c>
      <c r="W369" s="304">
        <f t="shared" ca="1" si="149"/>
        <v>8.2843965672076489</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6.6478553687528628</v>
      </c>
      <c r="AH369" s="304">
        <f t="shared" ca="1" si="173"/>
        <v>-2.5592238520495614</v>
      </c>
    </row>
    <row r="370" spans="1:34" x14ac:dyDescent="0.2">
      <c r="A370" s="347">
        <f t="shared" ca="1" si="151"/>
        <v>0.1</v>
      </c>
      <c r="B370" s="304">
        <f t="shared" ca="1" si="152"/>
        <v>23.200000000000024</v>
      </c>
      <c r="D370" s="306">
        <f t="shared" ca="1" si="153"/>
        <v>-0.88981015049237155</v>
      </c>
      <c r="E370" s="307">
        <f t="shared" ca="1" si="154"/>
        <v>-7.3486466122313949</v>
      </c>
      <c r="F370" s="304">
        <f t="shared" ca="1" si="155"/>
        <v>7.4023218746133441</v>
      </c>
      <c r="G370" s="306">
        <f t="shared" ca="1" si="156"/>
        <v>20.743884522203899</v>
      </c>
      <c r="H370" s="307">
        <f t="shared" ca="1" si="157"/>
        <v>-58.361813666774466</v>
      </c>
      <c r="I370" s="304">
        <f t="shared" ca="1" si="158"/>
        <v>61.938760397232954</v>
      </c>
      <c r="J370" s="306">
        <f t="shared" ca="1" si="159"/>
        <v>665.24899456768298</v>
      </c>
      <c r="K370" s="307">
        <f t="shared" ca="1" si="160"/>
        <v>1240.8982727205087</v>
      </c>
      <c r="L370" s="304">
        <f t="shared" ca="1" si="145"/>
        <v>1407.9718562578071</v>
      </c>
      <c r="M370" s="306">
        <f t="shared" ca="1" si="161"/>
        <v>-1.2292870550951822</v>
      </c>
      <c r="N370" s="304">
        <f t="shared" ca="1" si="162"/>
        <v>-70.432960067019849</v>
      </c>
      <c r="P370" s="310">
        <f t="shared" ca="1" si="163"/>
        <v>23</v>
      </c>
      <c r="Q370" s="304">
        <f t="shared" ca="1" si="164"/>
        <v>0</v>
      </c>
      <c r="R370" s="306">
        <f t="shared" ca="1" si="165"/>
        <v>0</v>
      </c>
      <c r="S370" s="307">
        <f t="shared" ca="1" si="166"/>
        <v>3.1652999999999984</v>
      </c>
      <c r="T370" s="304">
        <f t="shared" ca="1" si="146"/>
        <v>31.051592999999986</v>
      </c>
      <c r="U370" s="311">
        <f t="shared" ca="1" si="147"/>
        <v>0</v>
      </c>
      <c r="V370" s="306">
        <f t="shared" ca="1" si="148"/>
        <v>1.0818704237866559</v>
      </c>
      <c r="W370" s="304">
        <f t="shared" ca="1" si="149"/>
        <v>8.4692202714278562</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6.608395268802929</v>
      </c>
      <c r="AH370" s="304">
        <f t="shared" ca="1" si="173"/>
        <v>-2.6172547838143787</v>
      </c>
    </row>
    <row r="371" spans="1:34" x14ac:dyDescent="0.2">
      <c r="A371" s="347">
        <f t="shared" ca="1" si="151"/>
        <v>0.1</v>
      </c>
      <c r="B371" s="304">
        <f t="shared" ca="1" si="152"/>
        <v>23.300000000000026</v>
      </c>
      <c r="D371" s="306">
        <f t="shared" ca="1" si="153"/>
        <v>-0.89609927777369092</v>
      </c>
      <c r="E371" s="307">
        <f t="shared" ca="1" si="154"/>
        <v>-7.2888724348913323</v>
      </c>
      <c r="F371" s="304">
        <f t="shared" ca="1" si="155"/>
        <v>7.3437494025698635</v>
      </c>
      <c r="G371" s="306">
        <f t="shared" ca="1" si="156"/>
        <v>20.654274594426528</v>
      </c>
      <c r="H371" s="307">
        <f t="shared" ca="1" si="157"/>
        <v>-59.0907009102636</v>
      </c>
      <c r="I371" s="304">
        <f t="shared" ca="1" si="158"/>
        <v>62.596405592399634</v>
      </c>
      <c r="J371" s="306">
        <f t="shared" ca="1" si="159"/>
        <v>667.31890252351445</v>
      </c>
      <c r="K371" s="307">
        <f t="shared" ca="1" si="160"/>
        <v>1235.0256469916567</v>
      </c>
      <c r="L371" s="304">
        <f t="shared" ca="1" si="145"/>
        <v>1403.7816305937145</v>
      </c>
      <c r="M371" s="306">
        <f t="shared" ca="1" si="161"/>
        <v>-1.2345357240561594</v>
      </c>
      <c r="N371" s="304">
        <f t="shared" ca="1" si="162"/>
        <v>-70.733686646545152</v>
      </c>
      <c r="P371" s="310">
        <f t="shared" ca="1" si="163"/>
        <v>23</v>
      </c>
      <c r="Q371" s="304">
        <f t="shared" ca="1" si="164"/>
        <v>0</v>
      </c>
      <c r="R371" s="306">
        <f t="shared" ca="1" si="165"/>
        <v>0</v>
      </c>
      <c r="S371" s="307">
        <f t="shared" ca="1" si="166"/>
        <v>3.1652999999999984</v>
      </c>
      <c r="T371" s="304">
        <f t="shared" ca="1" si="146"/>
        <v>31.051592999999986</v>
      </c>
      <c r="U371" s="311">
        <f t="shared" ca="1" si="147"/>
        <v>0</v>
      </c>
      <c r="V371" s="306">
        <f t="shared" ca="1" si="148"/>
        <v>1.082508397426484</v>
      </c>
      <c r="W371" s="304">
        <f t="shared" ca="1" si="149"/>
        <v>8.6551226613659935</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6.5678297779692469</v>
      </c>
      <c r="AH371" s="304">
        <f t="shared" ca="1" si="173"/>
        <v>-2.6756453642396805</v>
      </c>
    </row>
    <row r="372" spans="1:34" x14ac:dyDescent="0.2">
      <c r="A372" s="347">
        <f t="shared" ca="1" si="151"/>
        <v>0.1</v>
      </c>
      <c r="B372" s="304">
        <f t="shared" ca="1" si="152"/>
        <v>23.400000000000027</v>
      </c>
      <c r="D372" s="306">
        <f t="shared" ca="1" si="153"/>
        <v>-0.9022333994711802</v>
      </c>
      <c r="E372" s="307">
        <f t="shared" ca="1" si="154"/>
        <v>-7.2287617330415301</v>
      </c>
      <c r="F372" s="304">
        <f t="shared" ca="1" si="155"/>
        <v>7.2848487493020002</v>
      </c>
      <c r="G372" s="306">
        <f t="shared" ca="1" si="156"/>
        <v>20.564051254479409</v>
      </c>
      <c r="H372" s="307">
        <f t="shared" ca="1" si="157"/>
        <v>-59.81357708356775</v>
      </c>
      <c r="I372" s="304">
        <f t="shared" ca="1" si="158"/>
        <v>63.249855395318946</v>
      </c>
      <c r="J372" s="306">
        <f t="shared" ca="1" si="159"/>
        <v>669.37981881595977</v>
      </c>
      <c r="K372" s="307">
        <f t="shared" ca="1" si="160"/>
        <v>1229.080433091965</v>
      </c>
      <c r="L372" s="304">
        <f t="shared" ca="1" si="145"/>
        <v>1399.5385142423268</v>
      </c>
      <c r="M372" s="306">
        <f t="shared" ca="1" si="161"/>
        <v>-1.23965338979965</v>
      </c>
      <c r="N372" s="304">
        <f t="shared" ca="1" si="162"/>
        <v>-71.026907294605849</v>
      </c>
      <c r="P372" s="310">
        <f t="shared" ca="1" si="163"/>
        <v>23</v>
      </c>
      <c r="Q372" s="304">
        <f t="shared" ca="1" si="164"/>
        <v>0</v>
      </c>
      <c r="R372" s="306">
        <f t="shared" ca="1" si="165"/>
        <v>0</v>
      </c>
      <c r="S372" s="307">
        <f t="shared" ca="1" si="166"/>
        <v>3.1652999999999984</v>
      </c>
      <c r="T372" s="304">
        <f t="shared" ca="1" si="146"/>
        <v>31.051592999999986</v>
      </c>
      <c r="U372" s="311">
        <f t="shared" ca="1" si="147"/>
        <v>0</v>
      </c>
      <c r="V372" s="306">
        <f t="shared" ca="1" si="148"/>
        <v>1.0831546162319228</v>
      </c>
      <c r="W372" s="304">
        <f t="shared" ca="1" si="149"/>
        <v>8.8420443753240505</v>
      </c>
      <c r="Y372" s="314" t="str">
        <f t="shared" ca="1" si="167"/>
        <v/>
      </c>
      <c r="Z372" s="315" t="str">
        <f t="shared" ca="1" si="168"/>
        <v/>
      </c>
      <c r="AA372" s="316" t="str">
        <f t="shared" ca="1" si="169"/>
        <v/>
      </c>
      <c r="AC372" s="310" t="e">
        <f t="shared" ca="1" si="170"/>
        <v>#N/A</v>
      </c>
      <c r="AD372" s="323" t="e">
        <f t="shared" ca="1" si="171"/>
        <v>#N/A</v>
      </c>
      <c r="AE372" s="324" t="e">
        <f t="shared" ca="1" si="150"/>
        <v>#N/A</v>
      </c>
      <c r="AG372" s="306">
        <f t="shared" ca="1" si="172"/>
        <v>6.5262153197399693</v>
      </c>
      <c r="AH372" s="304">
        <f t="shared" ca="1" si="173"/>
        <v>-2.7343767293356072</v>
      </c>
    </row>
    <row r="373" spans="1:34" x14ac:dyDescent="0.2">
      <c r="A373" s="347">
        <f t="shared" ca="1" si="151"/>
        <v>0.1</v>
      </c>
      <c r="B373" s="304">
        <f t="shared" ca="1" si="152"/>
        <v>23.500000000000028</v>
      </c>
      <c r="D373" s="306">
        <f t="shared" ca="1" si="153"/>
        <v>-0.90821140873084361</v>
      </c>
      <c r="E373" s="307">
        <f t="shared" ca="1" si="154"/>
        <v>-7.1683331206459222</v>
      </c>
      <c r="F373" s="304">
        <f t="shared" ca="1" si="155"/>
        <v>7.2256382203579888</v>
      </c>
      <c r="G373" s="306">
        <f t="shared" ca="1" si="156"/>
        <v>20.473230113606323</v>
      </c>
      <c r="H373" s="307">
        <f t="shared" ca="1" si="157"/>
        <v>-60.530410395632344</v>
      </c>
      <c r="I373" s="304">
        <f t="shared" ca="1" si="158"/>
        <v>63.899011995087626</v>
      </c>
      <c r="J373" s="306">
        <f t="shared" ca="1" si="159"/>
        <v>671.43168288436402</v>
      </c>
      <c r="K373" s="307">
        <f t="shared" ca="1" si="160"/>
        <v>1223.063233718005</v>
      </c>
      <c r="L373" s="304">
        <f t="shared" ca="1" si="145"/>
        <v>1395.2434119011896</v>
      </c>
      <c r="M373" s="306">
        <f t="shared" ca="1" si="161"/>
        <v>-1.2446448292627057</v>
      </c>
      <c r="N373" s="304">
        <f t="shared" ca="1" si="162"/>
        <v>-71.312895709533976</v>
      </c>
      <c r="P373" s="310">
        <f t="shared" ca="1" si="163"/>
        <v>23</v>
      </c>
      <c r="Q373" s="304">
        <f t="shared" ca="1" si="164"/>
        <v>0</v>
      </c>
      <c r="R373" s="306">
        <f t="shared" ca="1" si="165"/>
        <v>0</v>
      </c>
      <c r="S373" s="307">
        <f t="shared" ca="1" si="166"/>
        <v>3.1652999999999984</v>
      </c>
      <c r="T373" s="304">
        <f t="shared" ca="1" si="146"/>
        <v>31.051592999999986</v>
      </c>
      <c r="U373" s="311">
        <f t="shared" ca="1" si="147"/>
        <v>0</v>
      </c>
      <c r="V373" s="306">
        <f t="shared" ca="1" si="148"/>
        <v>1.0838090281968138</v>
      </c>
      <c r="W373" s="304">
        <f t="shared" ca="1" si="149"/>
        <v>9.0299264310936156</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6.4836059647932833</v>
      </c>
      <c r="AH373" s="304">
        <f t="shared" ca="1" si="173"/>
        <v>-2.7934301252090021</v>
      </c>
    </row>
    <row r="374" spans="1:34" x14ac:dyDescent="0.2">
      <c r="A374" s="347">
        <f t="shared" ca="1" si="151"/>
        <v>0.1</v>
      </c>
      <c r="B374" s="304">
        <f t="shared" ca="1" si="152"/>
        <v>23.60000000000003</v>
      </c>
      <c r="D374" s="306">
        <f t="shared" ca="1" si="153"/>
        <v>-0.91403233337735645</v>
      </c>
      <c r="E374" s="307">
        <f t="shared" ca="1" si="154"/>
        <v>-7.1076051191140976</v>
      </c>
      <c r="F374" s="304">
        <f t="shared" ca="1" si="155"/>
        <v>7.166136032459625</v>
      </c>
      <c r="G374" s="306">
        <f t="shared" ca="1" si="156"/>
        <v>20.381826880268587</v>
      </c>
      <c r="H374" s="307">
        <f t="shared" ca="1" si="157"/>
        <v>-61.241170907543754</v>
      </c>
      <c r="I374" s="304">
        <f t="shared" ca="1" si="158"/>
        <v>64.543782668079061</v>
      </c>
      <c r="J374" s="306">
        <f t="shared" ca="1" si="159"/>
        <v>673.47443573405781</v>
      </c>
      <c r="K374" s="307">
        <f t="shared" ca="1" si="160"/>
        <v>1216.9746546528461</v>
      </c>
      <c r="L374" s="304">
        <f t="shared" ca="1" si="145"/>
        <v>1390.8972376328604</v>
      </c>
      <c r="M374" s="306">
        <f t="shared" ca="1" si="161"/>
        <v>-1.249514600209978</v>
      </c>
      <c r="N374" s="304">
        <f t="shared" ca="1" si="162"/>
        <v>-71.591913032008108</v>
      </c>
      <c r="P374" s="310">
        <f t="shared" ca="1" si="163"/>
        <v>23</v>
      </c>
      <c r="Q374" s="304">
        <f t="shared" ca="1" si="164"/>
        <v>0</v>
      </c>
      <c r="R374" s="306">
        <f t="shared" ca="1" si="165"/>
        <v>0</v>
      </c>
      <c r="S374" s="307">
        <f t="shared" ca="1" si="166"/>
        <v>3.1652999999999984</v>
      </c>
      <c r="T374" s="304">
        <f t="shared" ca="1" si="146"/>
        <v>31.051592999999986</v>
      </c>
      <c r="U374" s="311">
        <f t="shared" ca="1" si="147"/>
        <v>0</v>
      </c>
      <c r="V374" s="306">
        <f t="shared" ca="1" si="148"/>
        <v>1.0844715810132894</v>
      </c>
      <c r="W374" s="304">
        <f t="shared" ca="1" si="149"/>
        <v>9.21871025611396</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6.4400535728032615</v>
      </c>
      <c r="AH374" s="304">
        <f t="shared" ca="1" si="173"/>
        <v>-2.8527869178572711</v>
      </c>
    </row>
    <row r="375" spans="1:34" x14ac:dyDescent="0.2">
      <c r="A375" s="347">
        <f t="shared" ca="1" si="151"/>
        <v>0.1</v>
      </c>
      <c r="B375" s="304">
        <f t="shared" ca="1" si="152"/>
        <v>23.700000000000031</v>
      </c>
      <c r="D375" s="306">
        <f t="shared" ca="1" si="153"/>
        <v>-0.91969533125383407</v>
      </c>
      <c r="E375" s="307">
        <f t="shared" ca="1" si="154"/>
        <v>-7.0465961454263955</v>
      </c>
      <c r="F375" s="304">
        <f t="shared" ca="1" si="155"/>
        <v>7.1063603018048722</v>
      </c>
      <c r="G375" s="306">
        <f t="shared" ca="1" si="156"/>
        <v>20.289857347143204</v>
      </c>
      <c r="H375" s="307">
        <f t="shared" ca="1" si="157"/>
        <v>-61.945830522086396</v>
      </c>
      <c r="I375" s="304">
        <f t="shared" ca="1" si="158"/>
        <v>65.184079576522919</v>
      </c>
      <c r="J375" s="306">
        <f t="shared" ca="1" si="159"/>
        <v>675.50801994542837</v>
      </c>
      <c r="K375" s="307">
        <f t="shared" ca="1" si="160"/>
        <v>1210.8153045813647</v>
      </c>
      <c r="L375" s="304">
        <f t="shared" ca="1" si="145"/>
        <v>1386.5009148280633</v>
      </c>
      <c r="M375" s="306">
        <f t="shared" ca="1" si="161"/>
        <v>-1.2542670528643134</v>
      </c>
      <c r="N375" s="304">
        <f t="shared" ca="1" si="162"/>
        <v>-71.864208511437269</v>
      </c>
      <c r="P375" s="310">
        <f t="shared" ca="1" si="163"/>
        <v>23</v>
      </c>
      <c r="Q375" s="304">
        <f t="shared" ca="1" si="164"/>
        <v>0</v>
      </c>
      <c r="R375" s="306">
        <f t="shared" ca="1" si="165"/>
        <v>0</v>
      </c>
      <c r="S375" s="307">
        <f t="shared" ca="1" si="166"/>
        <v>3.1652999999999984</v>
      </c>
      <c r="T375" s="304">
        <f t="shared" ca="1" si="146"/>
        <v>31.051592999999986</v>
      </c>
      <c r="U375" s="311">
        <f t="shared" ca="1" si="147"/>
        <v>0</v>
      </c>
      <c r="V375" s="306">
        <f t="shared" ca="1" si="148"/>
        <v>1.0851422220868805</v>
      </c>
      <c r="W375" s="304">
        <f t="shared" ca="1" si="149"/>
        <v>9.4083377167672886</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6.3956079233398242</v>
      </c>
      <c r="AH375" s="304">
        <f t="shared" ca="1" si="173"/>
        <v>-2.9124286026960999</v>
      </c>
    </row>
    <row r="376" spans="1:34" x14ac:dyDescent="0.2">
      <c r="A376" s="347">
        <f t="shared" ca="1" si="151"/>
        <v>0.1</v>
      </c>
      <c r="B376" s="304">
        <f t="shared" ca="1" si="152"/>
        <v>23.800000000000033</v>
      </c>
      <c r="D376" s="306">
        <f t="shared" ca="1" si="153"/>
        <v>-0.92519968574782152</v>
      </c>
      <c r="E376" s="307">
        <f t="shared" ca="1" si="154"/>
        <v>-6.9853245007170219</v>
      </c>
      <c r="F376" s="304">
        <f t="shared" ca="1" si="155"/>
        <v>7.0463290328244943</v>
      </c>
      <c r="G376" s="306">
        <f t="shared" ca="1" si="156"/>
        <v>20.197337378568424</v>
      </c>
      <c r="H376" s="307">
        <f t="shared" ca="1" si="157"/>
        <v>-62.644362972158099</v>
      </c>
      <c r="I376" s="304">
        <f t="shared" ca="1" si="158"/>
        <v>65.819819578689291</v>
      </c>
      <c r="J376" s="306">
        <f t="shared" ca="1" si="159"/>
        <v>677.53237968171391</v>
      </c>
      <c r="K376" s="307">
        <f t="shared" ca="1" si="160"/>
        <v>1204.5857949066524</v>
      </c>
      <c r="L376" s="304">
        <f t="shared" ca="1" si="145"/>
        <v>1382.0553761727704</v>
      </c>
      <c r="M376" s="306">
        <f t="shared" ca="1" si="161"/>
        <v>-1.2589063408663519</v>
      </c>
      <c r="N376" s="304">
        <f t="shared" ca="1" si="162"/>
        <v>-72.130020133899762</v>
      </c>
      <c r="P376" s="310">
        <f t="shared" ca="1" si="163"/>
        <v>23</v>
      </c>
      <c r="Q376" s="304">
        <f t="shared" ca="1" si="164"/>
        <v>0</v>
      </c>
      <c r="R376" s="306">
        <f t="shared" ca="1" si="165"/>
        <v>0</v>
      </c>
      <c r="S376" s="307">
        <f t="shared" ca="1" si="166"/>
        <v>3.1652999999999984</v>
      </c>
      <c r="T376" s="304">
        <f t="shared" ca="1" si="146"/>
        <v>31.051592999999986</v>
      </c>
      <c r="U376" s="311">
        <f t="shared" ca="1" si="147"/>
        <v>0</v>
      </c>
      <c r="V376" s="306">
        <f t="shared" ca="1" si="148"/>
        <v>1.0858208985515678</v>
      </c>
      <c r="W376" s="304">
        <f t="shared" ca="1" si="149"/>
        <v>9.5987511467929103</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6.3503168367331888</v>
      </c>
      <c r="AH376" s="304">
        <f t="shared" ca="1" si="173"/>
        <v>-2.9723368138145809</v>
      </c>
    </row>
    <row r="377" spans="1:34" x14ac:dyDescent="0.2">
      <c r="A377" s="347">
        <f t="shared" ca="1" si="151"/>
        <v>0.1</v>
      </c>
      <c r="B377" s="304">
        <f t="shared" ca="1" si="152"/>
        <v>23.900000000000034</v>
      </c>
      <c r="D377" s="306">
        <f t="shared" ca="1" si="153"/>
        <v>-0.93054480148896057</v>
      </c>
      <c r="E377" s="307">
        <f t="shared" ca="1" si="154"/>
        <v>-6.9238083593045836</v>
      </c>
      <c r="F377" s="304">
        <f t="shared" ca="1" si="155"/>
        <v>6.9860601073819977</v>
      </c>
      <c r="G377" s="306">
        <f t="shared" ca="1" si="156"/>
        <v>20.104282898419527</v>
      </c>
      <c r="H377" s="307">
        <f t="shared" ca="1" si="157"/>
        <v>-63.336743808088556</v>
      </c>
      <c r="I377" s="304">
        <f t="shared" ca="1" si="158"/>
        <v>66.450924049791269</v>
      </c>
      <c r="J377" s="306">
        <f t="shared" ca="1" si="159"/>
        <v>679.54746069556336</v>
      </c>
      <c r="K377" s="307">
        <f t="shared" ca="1" si="160"/>
        <v>1198.2867395676401</v>
      </c>
      <c r="L377" s="304">
        <f t="shared" ca="1" si="145"/>
        <v>1377.5615636193663</v>
      </c>
      <c r="M377" s="306">
        <f t="shared" ca="1" si="161"/>
        <v>-1.2634364316020441</v>
      </c>
      <c r="N377" s="304">
        <f t="shared" ca="1" si="162"/>
        <v>-72.389575213866237</v>
      </c>
      <c r="P377" s="310">
        <f t="shared" ca="1" si="163"/>
        <v>23</v>
      </c>
      <c r="Q377" s="304">
        <f t="shared" ca="1" si="164"/>
        <v>0</v>
      </c>
      <c r="R377" s="306">
        <f t="shared" ca="1" si="165"/>
        <v>0</v>
      </c>
      <c r="S377" s="307">
        <f t="shared" ca="1" si="166"/>
        <v>3.1652999999999984</v>
      </c>
      <c r="T377" s="304">
        <f t="shared" ca="1" si="146"/>
        <v>31.051592999999986</v>
      </c>
      <c r="U377" s="311">
        <f t="shared" ca="1" si="147"/>
        <v>0</v>
      </c>
      <c r="V377" s="306">
        <f t="shared" ca="1" si="148"/>
        <v>1.086507557284764</v>
      </c>
      <c r="W377" s="304">
        <f t="shared" ca="1" si="149"/>
        <v>9.7898933748039578</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6.3042262857059059</v>
      </c>
      <c r="AH377" s="304">
        <f t="shared" ca="1" si="173"/>
        <v>-3.0324933329519839</v>
      </c>
    </row>
    <row r="378" spans="1:34" x14ac:dyDescent="0.2">
      <c r="A378" s="347">
        <f t="shared" ca="1" si="151"/>
        <v>0.1</v>
      </c>
      <c r="B378" s="304">
        <f t="shared" ca="1" si="152"/>
        <v>24.000000000000036</v>
      </c>
      <c r="D378" s="306">
        <f t="shared" ca="1" si="153"/>
        <v>-0.9357302002050738</v>
      </c>
      <c r="E378" s="307">
        <f t="shared" ca="1" si="154"/>
        <v>-6.8620657581604512</v>
      </c>
      <c r="F378" s="304">
        <f t="shared" ca="1" si="155"/>
        <v>6.9255712744071873</v>
      </c>
      <c r="G378" s="306">
        <f t="shared" ca="1" si="156"/>
        <v>20.01070987839902</v>
      </c>
      <c r="H378" s="307">
        <f t="shared" ca="1" si="157"/>
        <v>-64.0229503839046</v>
      </c>
      <c r="I378" s="304">
        <f t="shared" ca="1" si="158"/>
        <v>67.077318712791183</v>
      </c>
      <c r="J378" s="306">
        <f t="shared" ca="1" si="159"/>
        <v>681.5532103344043</v>
      </c>
      <c r="K378" s="307">
        <f t="shared" ca="1" si="160"/>
        <v>1191.9187548580405</v>
      </c>
      <c r="L378" s="304">
        <f t="shared" ca="1" si="145"/>
        <v>1373.020428362038</v>
      </c>
      <c r="M378" s="306">
        <f t="shared" ca="1" si="161"/>
        <v>-1.2678611159351081</v>
      </c>
      <c r="N378" s="304">
        <f t="shared" ca="1" si="162"/>
        <v>-72.643090951828455</v>
      </c>
      <c r="P378" s="310">
        <f t="shared" ca="1" si="163"/>
        <v>23</v>
      </c>
      <c r="Q378" s="304">
        <f t="shared" ca="1" si="164"/>
        <v>0</v>
      </c>
      <c r="R378" s="306">
        <f t="shared" ca="1" si="165"/>
        <v>0</v>
      </c>
      <c r="S378" s="307">
        <f t="shared" ca="1" si="166"/>
        <v>3.1652999999999984</v>
      </c>
      <c r="T378" s="304">
        <f t="shared" ca="1" si="146"/>
        <v>31.051592999999986</v>
      </c>
      <c r="U378" s="311">
        <f t="shared" ca="1" si="147"/>
        <v>0</v>
      </c>
      <c r="V378" s="306">
        <f t="shared" ca="1" si="148"/>
        <v>1.0872021449222113</v>
      </c>
      <c r="W378" s="304">
        <f t="shared" ca="1" si="149"/>
        <v>9.981707750892058</v>
      </c>
      <c r="Y378" s="314" t="str">
        <f t="shared" ca="1" si="167"/>
        <v/>
      </c>
      <c r="Z378" s="315" t="str">
        <f t="shared" ca="1" si="168"/>
        <v/>
      </c>
      <c r="AA378" s="316" t="str">
        <f t="shared" ca="1" si="169"/>
        <v/>
      </c>
      <c r="AC378" s="310">
        <f t="shared" ca="1" si="170"/>
        <v>24.000000000000036</v>
      </c>
      <c r="AD378" s="323">
        <f t="shared" ca="1" si="171"/>
        <v>681.5532103344043</v>
      </c>
      <c r="AE378" s="324" t="e">
        <f t="shared" ca="1" si="150"/>
        <v>#N/A</v>
      </c>
      <c r="AG378" s="306">
        <f t="shared" ca="1" si="172"/>
        <v>6.2573804985132329</v>
      </c>
      <c r="AH378" s="304">
        <f t="shared" ca="1" si="173"/>
        <v>-3.0928800981909967</v>
      </c>
    </row>
    <row r="379" spans="1:34" x14ac:dyDescent="0.2">
      <c r="A379" s="347">
        <f t="shared" ca="1" si="151"/>
        <v>0.1</v>
      </c>
      <c r="B379" s="304">
        <f t="shared" ca="1" si="152"/>
        <v>24.100000000000037</v>
      </c>
      <c r="D379" s="306">
        <f t="shared" ca="1" si="153"/>
        <v>-0.94075551672463409</v>
      </c>
      <c r="E379" s="307">
        <f t="shared" ca="1" si="154"/>
        <v>-6.8001145868062265</v>
      </c>
      <c r="F379" s="304">
        <f t="shared" ca="1" si="155"/>
        <v>6.8648801399545683</v>
      </c>
      <c r="G379" s="306">
        <f t="shared" ca="1" si="156"/>
        <v>19.916634326726555</v>
      </c>
      <c r="H379" s="307">
        <f t="shared" ca="1" si="157"/>
        <v>-64.702961842585225</v>
      </c>
      <c r="I379" s="304">
        <f t="shared" ca="1" si="158"/>
        <v>67.698933478361255</v>
      </c>
      <c r="J379" s="306">
        <f t="shared" ca="1" si="159"/>
        <v>683.54957754466056</v>
      </c>
      <c r="K379" s="307">
        <f t="shared" ca="1" si="160"/>
        <v>1185.482459246716</v>
      </c>
      <c r="L379" s="304">
        <f t="shared" ca="1" si="145"/>
        <v>1368.4329308165327</v>
      </c>
      <c r="M379" s="306">
        <f t="shared" ca="1" si="161"/>
        <v>-1.2721840173795582</v>
      </c>
      <c r="N379" s="304">
        <f t="shared" ca="1" si="162"/>
        <v>-72.890774959846453</v>
      </c>
      <c r="P379" s="310">
        <f t="shared" ca="1" si="163"/>
        <v>23</v>
      </c>
      <c r="Q379" s="304">
        <f t="shared" ca="1" si="164"/>
        <v>0</v>
      </c>
      <c r="R379" s="306">
        <f t="shared" ca="1" si="165"/>
        <v>0</v>
      </c>
      <c r="S379" s="307">
        <f t="shared" ca="1" si="166"/>
        <v>3.1652999999999984</v>
      </c>
      <c r="T379" s="304">
        <f t="shared" ca="1" si="146"/>
        <v>31.051592999999986</v>
      </c>
      <c r="U379" s="311">
        <f t="shared" ca="1" si="147"/>
        <v>0</v>
      </c>
      <c r="V379" s="306">
        <f t="shared" ca="1" si="148"/>
        <v>1.087904607872795</v>
      </c>
      <c r="W379" s="304">
        <f t="shared" ca="1" si="149"/>
        <v>10.174138172307496</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6.2098220542743618</v>
      </c>
      <c r="AH379" s="304">
        <f t="shared" ca="1" si="173"/>
        <v>-3.153479212362829</v>
      </c>
    </row>
    <row r="380" spans="1:34" x14ac:dyDescent="0.2">
      <c r="A380" s="347">
        <f t="shared" ca="1" si="151"/>
        <v>0.1</v>
      </c>
      <c r="B380" s="304">
        <f t="shared" ca="1" si="152"/>
        <v>24.200000000000038</v>
      </c>
      <c r="D380" s="306">
        <f t="shared" ca="1" si="153"/>
        <v>-0.94562049511472268</v>
      </c>
      <c r="E380" s="307">
        <f t="shared" ca="1" si="154"/>
        <v>-6.7379725776322683</v>
      </c>
      <c r="F380" s="304">
        <f t="shared" ca="1" si="155"/>
        <v>6.8040041576784365</v>
      </c>
      <c r="G380" s="306">
        <f t="shared" ca="1" si="156"/>
        <v>19.822072277215081</v>
      </c>
      <c r="H380" s="307">
        <f t="shared" ca="1" si="157"/>
        <v>-65.376759100348451</v>
      </c>
      <c r="I380" s="304">
        <f t="shared" ca="1" si="158"/>
        <v>68.315702293309798</v>
      </c>
      <c r="J380" s="306">
        <f t="shared" ca="1" si="159"/>
        <v>685.53651287485764</v>
      </c>
      <c r="K380" s="307">
        <f t="shared" ca="1" si="160"/>
        <v>1178.9784731995692</v>
      </c>
      <c r="L380" s="304">
        <f t="shared" ca="1" si="145"/>
        <v>1363.8000406044162</v>
      </c>
      <c r="M380" s="306">
        <f t="shared" ca="1" si="161"/>
        <v>-1.2764086007455802</v>
      </c>
      <c r="N380" s="304">
        <f t="shared" ca="1" si="162"/>
        <v>-73.132825756920681</v>
      </c>
      <c r="P380" s="310">
        <f t="shared" ca="1" si="163"/>
        <v>23</v>
      </c>
      <c r="Q380" s="304">
        <f t="shared" ca="1" si="164"/>
        <v>0</v>
      </c>
      <c r="R380" s="306">
        <f t="shared" ca="1" si="165"/>
        <v>0</v>
      </c>
      <c r="S380" s="307">
        <f t="shared" ca="1" si="166"/>
        <v>3.1652999999999984</v>
      </c>
      <c r="T380" s="304">
        <f t="shared" ca="1" si="146"/>
        <v>31.051592999999986</v>
      </c>
      <c r="U380" s="311">
        <f t="shared" ca="1" si="147"/>
        <v>0</v>
      </c>
      <c r="V380" s="306">
        <f t="shared" ca="1" si="148"/>
        <v>1.0886148923332577</v>
      </c>
      <c r="W380" s="304">
        <f t="shared" ca="1" si="149"/>
        <v>10.367129108203988</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6.1615919711231104</v>
      </c>
      <c r="AH380" s="304">
        <f t="shared" ca="1" si="173"/>
        <v>-3.2142729511602379</v>
      </c>
    </row>
    <row r="381" spans="1:34" x14ac:dyDescent="0.2">
      <c r="A381" s="347">
        <f t="shared" ca="1" si="151"/>
        <v>0.1</v>
      </c>
      <c r="B381" s="304">
        <f t="shared" ca="1" si="152"/>
        <v>24.30000000000004</v>
      </c>
      <c r="D381" s="306">
        <f t="shared" ca="1" si="153"/>
        <v>-0.95032498494459849</v>
      </c>
      <c r="E381" s="307">
        <f t="shared" ca="1" si="154"/>
        <v>-6.6756572966298267</v>
      </c>
      <c r="F381" s="304">
        <f t="shared" ca="1" si="155"/>
        <v>6.7429606197172021</v>
      </c>
      <c r="G381" s="306">
        <f t="shared" ca="1" si="156"/>
        <v>19.72703977872062</v>
      </c>
      <c r="H381" s="307">
        <f t="shared" ca="1" si="157"/>
        <v>-66.044324830011433</v>
      </c>
      <c r="I381" s="304">
        <f t="shared" ca="1" si="158"/>
        <v>68.927562996839598</v>
      </c>
      <c r="J381" s="306">
        <f t="shared" ca="1" si="159"/>
        <v>687.51396847765443</v>
      </c>
      <c r="K381" s="307">
        <f t="shared" ca="1" si="160"/>
        <v>1172.4074190030512</v>
      </c>
      <c r="L381" s="304">
        <f t="shared" ca="1" si="145"/>
        <v>1359.1227365419538</v>
      </c>
      <c r="M381" s="306">
        <f t="shared" ca="1" si="161"/>
        <v>-1.2805381802902172</v>
      </c>
      <c r="N381" s="304">
        <f t="shared" ca="1" si="162"/>
        <v>-73.369433235991949</v>
      </c>
      <c r="P381" s="310">
        <f t="shared" ca="1" si="163"/>
        <v>23</v>
      </c>
      <c r="Q381" s="304">
        <f t="shared" ca="1" si="164"/>
        <v>0</v>
      </c>
      <c r="R381" s="306">
        <f t="shared" ca="1" si="165"/>
        <v>0</v>
      </c>
      <c r="S381" s="307">
        <f t="shared" ca="1" si="166"/>
        <v>3.1652999999999984</v>
      </c>
      <c r="T381" s="304">
        <f t="shared" ca="1" si="146"/>
        <v>31.051592999999986</v>
      </c>
      <c r="U381" s="311">
        <f t="shared" ca="1" si="147"/>
        <v>0</v>
      </c>
      <c r="V381" s="306">
        <f t="shared" ca="1" si="148"/>
        <v>1.0893329443028106</v>
      </c>
      <c r="W381" s="304">
        <f t="shared" ca="1" si="149"/>
        <v>10.560625623439055</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6.1127297877567432</v>
      </c>
      <c r="AH381" s="304">
        <f t="shared" ca="1" si="173"/>
        <v>-3.2752437709550417</v>
      </c>
    </row>
    <row r="382" spans="1:34" x14ac:dyDescent="0.2">
      <c r="A382" s="347">
        <f t="shared" ca="1" si="151"/>
        <v>0.1</v>
      </c>
      <c r="B382" s="304">
        <f t="shared" ca="1" si="152"/>
        <v>24.400000000000041</v>
      </c>
      <c r="D382" s="306">
        <f t="shared" ca="1" si="153"/>
        <v>-0.95486893766591485</v>
      </c>
      <c r="E382" s="307">
        <f t="shared" ca="1" si="154"/>
        <v>-6.6131861345298333</v>
      </c>
      <c r="F382" s="304">
        <f t="shared" ca="1" si="155"/>
        <v>6.6817666479799236</v>
      </c>
      <c r="G382" s="306">
        <f t="shared" ca="1" si="156"/>
        <v>19.631552884954029</v>
      </c>
      <c r="H382" s="307">
        <f t="shared" ca="1" si="157"/>
        <v>-66.70564344346441</v>
      </c>
      <c r="I382" s="304">
        <f t="shared" ca="1" si="158"/>
        <v>69.534457184056265</v>
      </c>
      <c r="J382" s="306">
        <f t="shared" ca="1" si="159"/>
        <v>689.48189811083819</v>
      </c>
      <c r="K382" s="307">
        <f t="shared" ca="1" si="160"/>
        <v>1165.7699205893775</v>
      </c>
      <c r="L382" s="304">
        <f t="shared" ca="1" si="145"/>
        <v>1354.402006633735</v>
      </c>
      <c r="M382" s="306">
        <f t="shared" ca="1" si="161"/>
        <v>-1.2845759274025621</v>
      </c>
      <c r="N382" s="304">
        <f t="shared" ca="1" si="162"/>
        <v>-73.600779104270444</v>
      </c>
      <c r="P382" s="310">
        <f t="shared" ca="1" si="163"/>
        <v>23</v>
      </c>
      <c r="Q382" s="304">
        <f t="shared" ca="1" si="164"/>
        <v>0</v>
      </c>
      <c r="R382" s="306">
        <f t="shared" ca="1" si="165"/>
        <v>0</v>
      </c>
      <c r="S382" s="307">
        <f t="shared" ca="1" si="166"/>
        <v>3.1652999999999984</v>
      </c>
      <c r="T382" s="304">
        <f t="shared" ca="1" si="146"/>
        <v>31.051592999999986</v>
      </c>
      <c r="U382" s="311">
        <f t="shared" ca="1" si="147"/>
        <v>0</v>
      </c>
      <c r="V382" s="306">
        <f t="shared" ca="1" si="148"/>
        <v>1.0900587095976313</v>
      </c>
      <c r="W382" s="304">
        <f t="shared" ca="1" si="149"/>
        <v>10.754573401422725</v>
      </c>
      <c r="Y382" s="314" t="str">
        <f t="shared" ca="1" si="167"/>
        <v/>
      </c>
      <c r="Z382" s="315" t="str">
        <f t="shared" ca="1" si="168"/>
        <v/>
      </c>
      <c r="AA382" s="316" t="str">
        <f t="shared" ca="1" si="169"/>
        <v/>
      </c>
      <c r="AC382" s="310" t="e">
        <f t="shared" ca="1" si="170"/>
        <v>#N/A</v>
      </c>
      <c r="AD382" s="323" t="e">
        <f t="shared" ca="1" si="171"/>
        <v>#N/A</v>
      </c>
      <c r="AE382" s="324" t="e">
        <f t="shared" ca="1" si="150"/>
        <v>#N/A</v>
      </c>
      <c r="AG382" s="306">
        <f t="shared" ca="1" si="172"/>
        <v>6.0632736389153674</v>
      </c>
      <c r="AH382" s="304">
        <f t="shared" ca="1" si="173"/>
        <v>-3.3363743163172717</v>
      </c>
    </row>
    <row r="383" spans="1:34" x14ac:dyDescent="0.2">
      <c r="A383" s="347">
        <f t="shared" ca="1" si="151"/>
        <v>0.1</v>
      </c>
      <c r="B383" s="304">
        <f t="shared" ca="1" si="152"/>
        <v>24.500000000000043</v>
      </c>
      <c r="D383" s="306">
        <f t="shared" ca="1" si="153"/>
        <v>-0.95925240310152038</v>
      </c>
      <c r="E383" s="307">
        <f t="shared" ca="1" si="154"/>
        <v>-6.5505762983417579</v>
      </c>
      <c r="F383" s="304">
        <f t="shared" ca="1" si="155"/>
        <v>6.6204391858284488</v>
      </c>
      <c r="G383" s="306">
        <f t="shared" ca="1" si="156"/>
        <v>19.535627644643878</v>
      </c>
      <c r="H383" s="307">
        <f t="shared" ca="1" si="157"/>
        <v>-67.360701073298586</v>
      </c>
      <c r="I383" s="304">
        <f t="shared" ca="1" si="158"/>
        <v>70.136330076191342</v>
      </c>
      <c r="J383" s="306">
        <f t="shared" ca="1" si="159"/>
        <v>691.4402571373181</v>
      </c>
      <c r="K383" s="307">
        <f t="shared" ca="1" si="160"/>
        <v>1159.0666033635393</v>
      </c>
      <c r="L383" s="304">
        <f t="shared" ca="1" si="145"/>
        <v>1349.6388480711471</v>
      </c>
      <c r="M383" s="306">
        <f t="shared" ca="1" si="161"/>
        <v>-1.2885248778514595</v>
      </c>
      <c r="N383" s="304">
        <f t="shared" ca="1" si="162"/>
        <v>-73.827037298498553</v>
      </c>
      <c r="P383" s="310">
        <f t="shared" ca="1" si="163"/>
        <v>23</v>
      </c>
      <c r="Q383" s="304">
        <f t="shared" ca="1" si="164"/>
        <v>0</v>
      </c>
      <c r="R383" s="306">
        <f t="shared" ca="1" si="165"/>
        <v>0</v>
      </c>
      <c r="S383" s="307">
        <f t="shared" ca="1" si="166"/>
        <v>3.1652999999999984</v>
      </c>
      <c r="T383" s="304">
        <f t="shared" ca="1" si="146"/>
        <v>31.051592999999986</v>
      </c>
      <c r="U383" s="311">
        <f t="shared" ca="1" si="147"/>
        <v>0</v>
      </c>
      <c r="V383" s="306">
        <f t="shared" ca="1" si="148"/>
        <v>1.0907921338652409</v>
      </c>
      <c r="W383" s="304">
        <f t="shared" ca="1" si="149"/>
        <v>10.948918766008848</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6.0132603252817418</v>
      </c>
      <c r="AH383" s="304">
        <f t="shared" ca="1" si="173"/>
        <v>-3.3976474272336681</v>
      </c>
    </row>
    <row r="384" spans="1:34" x14ac:dyDescent="0.2">
      <c r="A384" s="347">
        <f t="shared" ca="1" si="151"/>
        <v>0.1</v>
      </c>
      <c r="B384" s="304">
        <f t="shared" ca="1" si="152"/>
        <v>24.600000000000044</v>
      </c>
      <c r="D384" s="306">
        <f t="shared" ca="1" si="153"/>
        <v>-0.963475526035525</v>
      </c>
      <c r="E384" s="307">
        <f t="shared" ca="1" si="154"/>
        <v>-6.4878448032862686</v>
      </c>
      <c r="F384" s="304">
        <f t="shared" ca="1" si="155"/>
        <v>6.5589949901488769</v>
      </c>
      <c r="G384" s="306">
        <f t="shared" ca="1" si="156"/>
        <v>19.439280092040324</v>
      </c>
      <c r="H384" s="307">
        <f t="shared" ca="1" si="157"/>
        <v>-68.009485553627215</v>
      </c>
      <c r="I384" s="304">
        <f t="shared" ca="1" si="158"/>
        <v>70.7331303970482</v>
      </c>
      <c r="J384" s="306">
        <f t="shared" ca="1" si="159"/>
        <v>693.38900252415226</v>
      </c>
      <c r="K384" s="307">
        <f t="shared" ca="1" si="160"/>
        <v>1152.2980940321931</v>
      </c>
      <c r="L384" s="304">
        <f t="shared" ca="1" si="145"/>
        <v>1344.8342672358046</v>
      </c>
      <c r="M384" s="306">
        <f t="shared" ca="1" si="161"/>
        <v>-1.2923879386220904</v>
      </c>
      <c r="N384" s="304">
        <f t="shared" ca="1" si="162"/>
        <v>-74.048374376658259</v>
      </c>
      <c r="P384" s="310">
        <f t="shared" ca="1" si="163"/>
        <v>23</v>
      </c>
      <c r="Q384" s="304">
        <f t="shared" ca="1" si="164"/>
        <v>0</v>
      </c>
      <c r="R384" s="306">
        <f t="shared" ca="1" si="165"/>
        <v>0</v>
      </c>
      <c r="S384" s="307">
        <f t="shared" ca="1" si="166"/>
        <v>3.1652999999999984</v>
      </c>
      <c r="T384" s="304">
        <f t="shared" ca="1" si="146"/>
        <v>31.051592999999986</v>
      </c>
      <c r="U384" s="311">
        <f t="shared" ca="1" si="147"/>
        <v>0</v>
      </c>
      <c r="V384" s="306">
        <f t="shared" ca="1" si="148"/>
        <v>1.0915331625987543</v>
      </c>
      <c r="W384" s="304">
        <f t="shared" ca="1" si="149"/>
        <v>11.143608702425118</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5.962725378251962</v>
      </c>
      <c r="AH384" s="304">
        <f t="shared" ca="1" si="173"/>
        <v>-3.4590461460237112</v>
      </c>
    </row>
    <row r="385" spans="1:34" x14ac:dyDescent="0.2">
      <c r="A385" s="347">
        <f t="shared" ca="1" si="151"/>
        <v>0.1</v>
      </c>
      <c r="B385" s="304">
        <f t="shared" ca="1" si="152"/>
        <v>24.700000000000045</v>
      </c>
      <c r="D385" s="306">
        <f t="shared" ca="1" si="153"/>
        <v>-0.96753854289804819</v>
      </c>
      <c r="E385" s="307">
        <f t="shared" ca="1" si="154"/>
        <v>-6.4250084651156518</v>
      </c>
      <c r="F385" s="304">
        <f t="shared" ca="1" si="155"/>
        <v>6.4974506238063148</v>
      </c>
      <c r="G385" s="306">
        <f t="shared" ca="1" si="156"/>
        <v>19.342526237750519</v>
      </c>
      <c r="H385" s="307">
        <f t="shared" ca="1" si="157"/>
        <v>-68.651986400138782</v>
      </c>
      <c r="I385" s="304">
        <f t="shared" ca="1" si="158"/>
        <v>71.324810255218395</v>
      </c>
      <c r="J385" s="306">
        <f t="shared" ca="1" si="159"/>
        <v>695.32809284064183</v>
      </c>
      <c r="K385" s="307">
        <f t="shared" ca="1" si="160"/>
        <v>1145.4650204345048</v>
      </c>
      <c r="L385" s="304">
        <f t="shared" ca="1" si="145"/>
        <v>1339.9892797080224</v>
      </c>
      <c r="M385" s="306">
        <f t="shared" ca="1" si="161"/>
        <v>-1.2961678943662505</v>
      </c>
      <c r="N385" s="304">
        <f t="shared" ca="1" si="162"/>
        <v>-74.264949887544859</v>
      </c>
      <c r="P385" s="310">
        <f t="shared" ca="1" si="163"/>
        <v>23</v>
      </c>
      <c r="Q385" s="304">
        <f t="shared" ca="1" si="164"/>
        <v>0</v>
      </c>
      <c r="R385" s="306">
        <f t="shared" ca="1" si="165"/>
        <v>0</v>
      </c>
      <c r="S385" s="307">
        <f t="shared" ca="1" si="166"/>
        <v>3.1652999999999984</v>
      </c>
      <c r="T385" s="304">
        <f t="shared" ca="1" si="146"/>
        <v>31.051592999999986</v>
      </c>
      <c r="U385" s="311">
        <f t="shared" ca="1" si="147"/>
        <v>0</v>
      </c>
      <c r="V385" s="306">
        <f t="shared" ca="1" si="148"/>
        <v>1.0922817411509984</v>
      </c>
      <c r="W385" s="304">
        <f t="shared" ca="1" si="149"/>
        <v>11.33859087723928</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5.9117031199912207</v>
      </c>
      <c r="AH385" s="304">
        <f t="shared" ca="1" si="173"/>
        <v>-3.5205537239519549</v>
      </c>
    </row>
    <row r="386" spans="1:34" x14ac:dyDescent="0.2">
      <c r="A386" s="347">
        <f t="shared" ca="1" si="151"/>
        <v>0.1</v>
      </c>
      <c r="B386" s="304">
        <f t="shared" ca="1" si="152"/>
        <v>24.800000000000047</v>
      </c>
      <c r="D386" s="306">
        <f t="shared" ca="1" si="153"/>
        <v>-0.97144177853871505</v>
      </c>
      <c r="E386" s="307">
        <f t="shared" ca="1" si="154"/>
        <v>-6.3620838928161376</v>
      </c>
      <c r="F386" s="304">
        <f t="shared" ca="1" si="155"/>
        <v>6.4358224484770394</v>
      </c>
      <c r="G386" s="306">
        <f t="shared" ca="1" si="156"/>
        <v>19.245382059896649</v>
      </c>
      <c r="H386" s="307">
        <f t="shared" ca="1" si="157"/>
        <v>-69.288194789420402</v>
      </c>
      <c r="I386" s="304">
        <f t="shared" ca="1" si="158"/>
        <v>71.911325031653092</v>
      </c>
      <c r="J386" s="306">
        <f t="shared" ca="1" si="159"/>
        <v>697.25748825552421</v>
      </c>
      <c r="K386" s="307">
        <f t="shared" ca="1" si="160"/>
        <v>1138.5680113750268</v>
      </c>
      <c r="L386" s="304">
        <f t="shared" ca="1" si="145"/>
        <v>1335.1049102804191</v>
      </c>
      <c r="M386" s="306">
        <f t="shared" ca="1" si="161"/>
        <v>-1.2998674134896533</v>
      </c>
      <c r="N386" s="304">
        <f t="shared" ca="1" si="162"/>
        <v>-74.47691671954378</v>
      </c>
      <c r="P386" s="310">
        <f t="shared" ca="1" si="163"/>
        <v>23</v>
      </c>
      <c r="Q386" s="304">
        <f t="shared" ca="1" si="164"/>
        <v>0</v>
      </c>
      <c r="R386" s="306">
        <f t="shared" ca="1" si="165"/>
        <v>0</v>
      </c>
      <c r="S386" s="307">
        <f t="shared" ca="1" si="166"/>
        <v>3.1652999999999984</v>
      </c>
      <c r="T386" s="304">
        <f t="shared" ca="1" si="146"/>
        <v>31.051592999999986</v>
      </c>
      <c r="U386" s="311">
        <f t="shared" ca="1" si="147"/>
        <v>0</v>
      </c>
      <c r="V386" s="306">
        <f t="shared" ca="1" si="148"/>
        <v>1.0930378147484852</v>
      </c>
      <c r="W386" s="304">
        <f t="shared" ca="1" si="149"/>
        <v>11.533813657360716</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5.8602267191554489</v>
      </c>
      <c r="AH386" s="304">
        <f t="shared" ca="1" si="173"/>
        <v>-3.582153627535869</v>
      </c>
    </row>
    <row r="387" spans="1:34" x14ac:dyDescent="0.2">
      <c r="A387" s="347">
        <f t="shared" ca="1" si="151"/>
        <v>0.1</v>
      </c>
      <c r="B387" s="304">
        <f t="shared" ca="1" si="152"/>
        <v>24.900000000000048</v>
      </c>
      <c r="D387" s="306">
        <f t="shared" ca="1" si="153"/>
        <v>-0.97518564308355715</v>
      </c>
      <c r="E387" s="307">
        <f t="shared" ca="1" si="154"/>
        <v>-6.2990874816863709</v>
      </c>
      <c r="F387" s="304">
        <f t="shared" ca="1" si="155"/>
        <v>6.3741266178523812</v>
      </c>
      <c r="G387" s="306">
        <f t="shared" ca="1" si="156"/>
        <v>19.147863495588293</v>
      </c>
      <c r="H387" s="307">
        <f t="shared" ca="1" si="157"/>
        <v>-69.918103537589033</v>
      </c>
      <c r="I387" s="304">
        <f t="shared" ca="1" si="158"/>
        <v>72.492633272207058</v>
      </c>
      <c r="J387" s="306">
        <f t="shared" ca="1" si="159"/>
        <v>699.17715053329846</v>
      </c>
      <c r="K387" s="307">
        <f t="shared" ca="1" si="160"/>
        <v>1131.6076964586764</v>
      </c>
      <c r="L387" s="304">
        <f t="shared" ca="1" si="145"/>
        <v>1330.182192976727</v>
      </c>
      <c r="M387" s="306">
        <f t="shared" ca="1" si="161"/>
        <v>-1.3034890538981756</v>
      </c>
      <c r="N387" s="304">
        <f t="shared" ca="1" si="162"/>
        <v>-74.684421429866148</v>
      </c>
      <c r="P387" s="310">
        <f t="shared" ca="1" si="163"/>
        <v>23</v>
      </c>
      <c r="Q387" s="304">
        <f t="shared" ca="1" si="164"/>
        <v>0</v>
      </c>
      <c r="R387" s="306">
        <f t="shared" ca="1" si="165"/>
        <v>0</v>
      </c>
      <c r="S387" s="307">
        <f t="shared" ca="1" si="166"/>
        <v>3.1652999999999984</v>
      </c>
      <c r="T387" s="304">
        <f t="shared" ca="1" si="146"/>
        <v>31.051592999999986</v>
      </c>
      <c r="U387" s="311">
        <f t="shared" ca="1" si="147"/>
        <v>0</v>
      </c>
      <c r="V387" s="306">
        <f t="shared" ca="1" si="148"/>
        <v>1.0938013285052433</v>
      </c>
      <c r="W387" s="304">
        <f t="shared" ca="1" si="149"/>
        <v>11.729226128077844</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5.8083282426288791</v>
      </c>
      <c r="AH387" s="304">
        <f t="shared" ca="1" si="173"/>
        <v>-3.6438295445489279</v>
      </c>
    </row>
    <row r="388" spans="1:34" x14ac:dyDescent="0.2">
      <c r="A388" s="347">
        <f t="shared" ca="1" si="151"/>
        <v>0.1</v>
      </c>
      <c r="B388" s="304">
        <f t="shared" ca="1" si="152"/>
        <v>25.00000000000005</v>
      </c>
      <c r="D388" s="306">
        <f t="shared" ca="1" si="153"/>
        <v>-0.97877062887051403</v>
      </c>
      <c r="E388" s="307">
        <f t="shared" ca="1" si="154"/>
        <v>-6.2360354067864021</v>
      </c>
      <c r="F388" s="304">
        <f t="shared" ca="1" si="155"/>
        <v>6.31237907120867</v>
      </c>
      <c r="G388" s="306">
        <f t="shared" ca="1" si="156"/>
        <v>19.049986432701242</v>
      </c>
      <c r="H388" s="307">
        <f t="shared" ca="1" si="157"/>
        <v>-70.541707078267677</v>
      </c>
      <c r="I388" s="304">
        <f t="shared" ca="1" si="158"/>
        <v>73.068696584804513</v>
      </c>
      <c r="J388" s="306">
        <f t="shared" ca="1" si="159"/>
        <v>701.08704302971296</v>
      </c>
      <c r="K388" s="307">
        <f t="shared" ca="1" si="160"/>
        <v>1124.5847059278835</v>
      </c>
      <c r="L388" s="304">
        <f t="shared" ref="L388:L451" ca="1" si="174">SQRT(pos_x^2+pos_z^2)</f>
        <v>1325.2221710758731</v>
      </c>
      <c r="M388" s="306">
        <f t="shared" ca="1" si="161"/>
        <v>-1.3070352684236251</v>
      </c>
      <c r="N388" s="304">
        <f t="shared" ca="1" si="162"/>
        <v>-74.887604555422385</v>
      </c>
      <c r="P388" s="310">
        <f t="shared" ca="1" si="163"/>
        <v>23</v>
      </c>
      <c r="Q388" s="304">
        <f t="shared" ca="1" si="164"/>
        <v>0</v>
      </c>
      <c r="R388" s="306">
        <f t="shared" ca="1" si="165"/>
        <v>0</v>
      </c>
      <c r="S388" s="307">
        <f t="shared" ca="1" si="166"/>
        <v>3.1652999999999984</v>
      </c>
      <c r="T388" s="304">
        <f t="shared" ref="T388:T451" ca="1" si="175">m*g</f>
        <v>31.051592999999986</v>
      </c>
      <c r="U388" s="311">
        <f t="shared" ref="U388:U451" ca="1" si="176">IF(pos_xz&lt;L_rampe,Poids*COS(Beta),0)</f>
        <v>0</v>
      </c>
      <c r="V388" s="306">
        <f t="shared" ref="V388:V451" ca="1" si="177">Rho_moyen*(20000-Alt_rampe-pos_z)/(20000+Alt_rampe+pos_z)</f>
        <v>1.0945722274364926</v>
      </c>
      <c r="W388" s="304">
        <f t="shared" ref="W388:W451" ca="1" si="178">1/2*Rho*Sref*Cx*vit_xz^2</f>
        <v>11.924778110133492</v>
      </c>
      <c r="Y388" s="314" t="str">
        <f t="shared" ca="1" si="167"/>
        <v/>
      </c>
      <c r="Z388" s="315" t="str">
        <f t="shared" ca="1" si="168"/>
        <v/>
      </c>
      <c r="AA388" s="316" t="str">
        <f t="shared" ca="1" si="169"/>
        <v/>
      </c>
      <c r="AC388" s="310">
        <f t="shared" ca="1" si="170"/>
        <v>25.00000000000005</v>
      </c>
      <c r="AD388" s="323">
        <f t="shared" ca="1" si="171"/>
        <v>701.08704302971296</v>
      </c>
      <c r="AE388" s="324" t="e">
        <f t="shared" ref="AE388:AE451" ca="1" si="179">IF(t&lt;T_para, pos_z, NA())</f>
        <v>#N/A</v>
      </c>
      <c r="AG388" s="306">
        <f t="shared" ca="1" si="172"/>
        <v>5.7560387035993674</v>
      </c>
      <c r="AH388" s="304">
        <f t="shared" ca="1" si="173"/>
        <v>-3.7055653897190943</v>
      </c>
    </row>
    <row r="389" spans="1:34" x14ac:dyDescent="0.2">
      <c r="A389" s="347">
        <f t="shared" ref="A389:A452" ca="1" si="180">IF(B388+0.01&lt;=T_ini+ROUNDUP(Temps_fin_propu,0), 0.01, IF(K388&gt;0, 0.1, 0.0001))</f>
        <v>0.1</v>
      </c>
      <c r="B389" s="304">
        <f t="shared" ref="B389:B452" ca="1" si="181">B388+pas</f>
        <v>25.100000000000051</v>
      </c>
      <c r="D389" s="306">
        <f t="shared" ref="D389:D452" ca="1" si="182">IF(AND(L388&lt;L_rampe,Poussee&lt;Poids*SIN(M388)),0,(-W388+Poussee)/m*COS(M388)-U388/m*SIN(M388))</f>
        <v>-0.9821973074592355</v>
      </c>
      <c r="E389" s="307">
        <f t="shared" ref="E389:E452" ca="1" si="183">IF(AND(L388&lt;L_rampe,Poussee&lt;Poids*SIN(M388)),0,(-W388+Poussee)/m*SIN(M388)+U388/m*COS(M388)-Poids/m)</f>
        <v>-6.1729436167515406</v>
      </c>
      <c r="F389" s="304">
        <f t="shared" ref="F389:F452" ca="1" si="184">SQRT(acc_x^2+acc_z^2)</f>
        <v>6.2505955273376763</v>
      </c>
      <c r="G389" s="306">
        <f t="shared" ref="G389:G452" ca="1" si="185">G388+acc_x*pas</f>
        <v>18.951766701955318</v>
      </c>
      <c r="H389" s="307">
        <f t="shared" ref="H389:H452" ca="1" si="186">H388+acc_z*pas</f>
        <v>-71.159001439942827</v>
      </c>
      <c r="I389" s="304">
        <f t="shared" ref="I389:I452" ca="1" si="187">SQRT(vit_x^2+vit_z^2)</f>
        <v>73.63947954090338</v>
      </c>
      <c r="J389" s="306">
        <f t="shared" ref="J389:J452" ca="1" si="188">J388+0.5*(vit_x+G388)*pas*(K388&gt;=0)</f>
        <v>702.98713068644577</v>
      </c>
      <c r="K389" s="307">
        <f t="shared" ref="K389:K452" ca="1" si="189">K388+0.5*(vit_z+H388)*pas</f>
        <v>1117.499670501973</v>
      </c>
      <c r="L389" s="304">
        <f t="shared" ca="1" si="174"/>
        <v>1320.2258971413871</v>
      </c>
      <c r="M389" s="306">
        <f t="shared" ref="M389:M452" ca="1" si="190">IF(AND(L388&gt;L_rampe,G389&gt;0),ATAN2(G389,H389),$M$4)</f>
        <v>-1.3105084099483499</v>
      </c>
      <c r="N389" s="304">
        <f t="shared" ref="N389:N452" ca="1" si="191">DEGREES(Beta)</f>
        <v>-75.086600906440765</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3.1652999999999984</v>
      </c>
      <c r="T389" s="304">
        <f t="shared" ca="1" si="175"/>
        <v>31.051592999999986</v>
      </c>
      <c r="U389" s="311">
        <f t="shared" ca="1" si="176"/>
        <v>0</v>
      </c>
      <c r="V389" s="306">
        <f t="shared" ca="1" si="177"/>
        <v>1.0953504564721628</v>
      </c>
      <c r="W389" s="304">
        <f t="shared" ca="1" si="178"/>
        <v>12.120420175841383</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5.7033881062671252</v>
      </c>
      <c r="AH389" s="304">
        <f t="shared" ref="AH389:AH452" ca="1" si="202">IF(AND(L388&lt;L_rampe,Poussee&lt;Poids*SIN(M388)), g*SIN(M388), (-W388+Poussee)/m)</f>
        <v>-3.767345310123368</v>
      </c>
    </row>
    <row r="390" spans="1:34" x14ac:dyDescent="0.2">
      <c r="A390" s="347">
        <f t="shared" ca="1" si="180"/>
        <v>0.1</v>
      </c>
      <c r="B390" s="304">
        <f t="shared" ca="1" si="181"/>
        <v>25.200000000000053</v>
      </c>
      <c r="D390" s="306">
        <f t="shared" ca="1" si="182"/>
        <v>-0.98546632671130652</v>
      </c>
      <c r="E390" s="307">
        <f t="shared" ca="1" si="183"/>
        <v>-6.1098278279655034</v>
      </c>
      <c r="F390" s="304">
        <f t="shared" ca="1" si="184"/>
        <v>6.1887914788319964</v>
      </c>
      <c r="G390" s="306">
        <f t="shared" ca="1" si="185"/>
        <v>18.853220069284188</v>
      </c>
      <c r="H390" s="307">
        <f t="shared" ca="1" si="186"/>
        <v>-71.769984222739382</v>
      </c>
      <c r="I390" s="304">
        <f t="shared" ca="1" si="187"/>
        <v>74.204949580962051</v>
      </c>
      <c r="J390" s="306">
        <f t="shared" ca="1" si="188"/>
        <v>704.87738002500771</v>
      </c>
      <c r="K390" s="307">
        <f t="shared" ca="1" si="189"/>
        <v>1110.3532212188388</v>
      </c>
      <c r="L390" s="304">
        <f t="shared" ca="1" si="174"/>
        <v>1315.1944330561817</v>
      </c>
      <c r="M390" s="306">
        <f t="shared" ca="1" si="190"/>
        <v>-1.3139107362468117</v>
      </c>
      <c r="N390" s="304">
        <f t="shared" ca="1" si="191"/>
        <v>-75.281539843868984</v>
      </c>
      <c r="P390" s="310">
        <f t="shared" ca="1" si="192"/>
        <v>23</v>
      </c>
      <c r="Q390" s="304">
        <f t="shared" ca="1" si="193"/>
        <v>0</v>
      </c>
      <c r="R390" s="306">
        <f t="shared" ca="1" si="194"/>
        <v>0</v>
      </c>
      <c r="S390" s="307">
        <f t="shared" ca="1" si="195"/>
        <v>3.1652999999999984</v>
      </c>
      <c r="T390" s="304">
        <f t="shared" ca="1" si="175"/>
        <v>31.051592999999986</v>
      </c>
      <c r="U390" s="311">
        <f t="shared" ca="1" si="176"/>
        <v>0</v>
      </c>
      <c r="V390" s="306">
        <f t="shared" ca="1" si="177"/>
        <v>1.0961359604702487</v>
      </c>
      <c r="W390" s="304">
        <f t="shared" ca="1" si="178"/>
        <v>12.316103664248732</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5.6504054874588547</v>
      </c>
      <c r="AH390" s="304">
        <f t="shared" ca="1" si="202"/>
        <v>-3.8291536902794014</v>
      </c>
    </row>
    <row r="391" spans="1:34" x14ac:dyDescent="0.2">
      <c r="A391" s="347">
        <f t="shared" ca="1" si="180"/>
        <v>0.1</v>
      </c>
      <c r="B391" s="304">
        <f t="shared" ca="1" si="181"/>
        <v>25.300000000000054</v>
      </c>
      <c r="D391" s="306">
        <f t="shared" ca="1" si="182"/>
        <v>-0.98857840793746521</v>
      </c>
      <c r="E391" s="307">
        <f t="shared" ca="1" si="183"/>
        <v>-6.046703519087151</v>
      </c>
      <c r="F391" s="304">
        <f t="shared" ca="1" si="184"/>
        <v>6.126982186719748</v>
      </c>
      <c r="G391" s="306">
        <f t="shared" ca="1" si="185"/>
        <v>18.754362228490439</v>
      </c>
      <c r="H391" s="307">
        <f t="shared" ca="1" si="186"/>
        <v>-72.37465457464809</v>
      </c>
      <c r="I391" s="304">
        <f t="shared" ca="1" si="187"/>
        <v>74.765076923634993</v>
      </c>
      <c r="J391" s="306">
        <f t="shared" ca="1" si="188"/>
        <v>706.75775913989639</v>
      </c>
      <c r="K391" s="307">
        <f t="shared" ca="1" si="189"/>
        <v>1103.1459892789694</v>
      </c>
      <c r="L391" s="304">
        <f t="shared" ca="1" si="174"/>
        <v>1310.1288500627425</v>
      </c>
      <c r="M391" s="306">
        <f t="shared" ca="1" si="190"/>
        <v>-1.317244414561122</v>
      </c>
      <c r="N391" s="304">
        <f t="shared" ca="1" si="191"/>
        <v>-75.47254554153325</v>
      </c>
      <c r="P391" s="310">
        <f t="shared" ca="1" si="192"/>
        <v>23</v>
      </c>
      <c r="Q391" s="304">
        <f t="shared" ca="1" si="193"/>
        <v>0</v>
      </c>
      <c r="R391" s="306">
        <f t="shared" ca="1" si="194"/>
        <v>0</v>
      </c>
      <c r="S391" s="307">
        <f t="shared" ca="1" si="195"/>
        <v>3.1652999999999984</v>
      </c>
      <c r="T391" s="304">
        <f t="shared" ca="1" si="175"/>
        <v>31.051592999999986</v>
      </c>
      <c r="U391" s="311">
        <f t="shared" ca="1" si="176"/>
        <v>0</v>
      </c>
      <c r="V391" s="306">
        <f t="shared" ca="1" si="177"/>
        <v>1.0969286842299946</v>
      </c>
      <c r="W391" s="304">
        <f t="shared" ca="1" si="178"/>
        <v>12.511780695350472</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5.5971189553969811</v>
      </c>
      <c r="AH391" s="304">
        <f t="shared" ca="1" si="202"/>
        <v>-3.8909751569357529</v>
      </c>
    </row>
    <row r="392" spans="1:34" x14ac:dyDescent="0.2">
      <c r="A392" s="347">
        <f t="shared" ca="1" si="180"/>
        <v>0.1</v>
      </c>
      <c r="B392" s="304">
        <f t="shared" ca="1" si="181"/>
        <v>25.400000000000055</v>
      </c>
      <c r="D392" s="306">
        <f t="shared" ca="1" si="182"/>
        <v>-0.99153434310868505</v>
      </c>
      <c r="E392" s="307">
        <f t="shared" ca="1" si="183"/>
        <v>-5.9835859259252526</v>
      </c>
      <c r="F392" s="304">
        <f t="shared" ca="1" si="184"/>
        <v>6.0651826754430678</v>
      </c>
      <c r="G392" s="306">
        <f t="shared" ca="1" si="185"/>
        <v>18.655208794179572</v>
      </c>
      <c r="H392" s="307">
        <f t="shared" ca="1" si="186"/>
        <v>-72.973013167240609</v>
      </c>
      <c r="I392" s="304">
        <f t="shared" ca="1" si="187"/>
        <v>75.319834478447348</v>
      </c>
      <c r="J392" s="306">
        <f t="shared" ca="1" si="188"/>
        <v>708.62823769102988</v>
      </c>
      <c r="K392" s="307">
        <f t="shared" ca="1" si="189"/>
        <v>1095.8786058918749</v>
      </c>
      <c r="L392" s="304">
        <f t="shared" ca="1" si="174"/>
        <v>1305.0302288087485</v>
      </c>
      <c r="M392" s="306">
        <f t="shared" ca="1" si="190"/>
        <v>-1.3205115259264797</v>
      </c>
      <c r="N392" s="304">
        <f t="shared" ca="1" si="191"/>
        <v>-75.659737233967476</v>
      </c>
      <c r="P392" s="310">
        <f t="shared" ca="1" si="192"/>
        <v>23</v>
      </c>
      <c r="Q392" s="304">
        <f t="shared" ca="1" si="193"/>
        <v>0</v>
      </c>
      <c r="R392" s="306">
        <f t="shared" ca="1" si="194"/>
        <v>0</v>
      </c>
      <c r="S392" s="307">
        <f t="shared" ca="1" si="195"/>
        <v>3.1652999999999984</v>
      </c>
      <c r="T392" s="304">
        <f t="shared" ca="1" si="175"/>
        <v>31.051592999999986</v>
      </c>
      <c r="U392" s="311">
        <f t="shared" ca="1" si="176"/>
        <v>0</v>
      </c>
      <c r="V392" s="306">
        <f t="shared" ca="1" si="177"/>
        <v>1.0977285725049051</v>
      </c>
      <c r="W392" s="304">
        <f t="shared" ca="1" si="178"/>
        <v>12.707404183362703</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5.5435557258538104</v>
      </c>
      <c r="AH392" s="304">
        <f t="shared" ca="1" si="202"/>
        <v>-3.9527945835625307</v>
      </c>
    </row>
    <row r="393" spans="1:34" x14ac:dyDescent="0.2">
      <c r="A393" s="347">
        <f t="shared" ca="1" si="180"/>
        <v>0.1</v>
      </c>
      <c r="B393" s="304">
        <f t="shared" ca="1" si="181"/>
        <v>25.500000000000057</v>
      </c>
      <c r="D393" s="306">
        <f t="shared" ca="1" si="182"/>
        <v>-0.99433499212841203</v>
      </c>
      <c r="E393" s="307">
        <f t="shared" ca="1" si="183"/>
        <v>-5.9204900366554316</v>
      </c>
      <c r="F393" s="304">
        <f t="shared" ca="1" si="184"/>
        <v>6.0034077281746612</v>
      </c>
      <c r="G393" s="306">
        <f t="shared" ca="1" si="185"/>
        <v>18.555775294966729</v>
      </c>
      <c r="H393" s="307">
        <f t="shared" ca="1" si="186"/>
        <v>-73.565062170906145</v>
      </c>
      <c r="I393" s="304">
        <f t="shared" ca="1" si="187"/>
        <v>75.869197761717402</v>
      </c>
      <c r="J393" s="306">
        <f t="shared" ca="1" si="188"/>
        <v>710.48878689548724</v>
      </c>
      <c r="K393" s="307">
        <f t="shared" ca="1" si="189"/>
        <v>1088.5517021249675</v>
      </c>
      <c r="L393" s="304">
        <f t="shared" ca="1" si="174"/>
        <v>1299.8996593981342</v>
      </c>
      <c r="M393" s="306">
        <f t="shared" ca="1" si="190"/>
        <v>-1.3237140692614557</v>
      </c>
      <c r="N393" s="304">
        <f t="shared" ca="1" si="191"/>
        <v>-75.843229450769357</v>
      </c>
      <c r="P393" s="310">
        <f t="shared" ca="1" si="192"/>
        <v>23</v>
      </c>
      <c r="Q393" s="304">
        <f t="shared" ca="1" si="193"/>
        <v>0</v>
      </c>
      <c r="R393" s="306">
        <f t="shared" ca="1" si="194"/>
        <v>0</v>
      </c>
      <c r="S393" s="307">
        <f t="shared" ca="1" si="195"/>
        <v>3.1652999999999984</v>
      </c>
      <c r="T393" s="304">
        <f t="shared" ca="1" si="175"/>
        <v>31.051592999999986</v>
      </c>
      <c r="U393" s="311">
        <f t="shared" ca="1" si="176"/>
        <v>0</v>
      </c>
      <c r="V393" s="306">
        <f t="shared" ca="1" si="177"/>
        <v>1.0985355700155814</v>
      </c>
      <c r="W393" s="304">
        <f t="shared" ca="1" si="178"/>
        <v>12.902927849063325</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5.4897421559015473</v>
      </c>
      <c r="AH393" s="304">
        <f t="shared" ca="1" si="202"/>
        <v>-4.0145970945448166</v>
      </c>
    </row>
    <row r="394" spans="1:34" x14ac:dyDescent="0.2">
      <c r="A394" s="347">
        <f t="shared" ca="1" si="180"/>
        <v>0.1</v>
      </c>
      <c r="B394" s="304">
        <f t="shared" ca="1" si="181"/>
        <v>25.600000000000058</v>
      </c>
      <c r="D394" s="306">
        <f t="shared" ca="1" si="182"/>
        <v>-0.99698128016345999</v>
      </c>
      <c r="E394" s="307">
        <f t="shared" ca="1" si="183"/>
        <v>-5.8574305873735772</v>
      </c>
      <c r="F394" s="304">
        <f t="shared" ca="1" si="184"/>
        <v>5.9416718824667472</v>
      </c>
      <c r="G394" s="306">
        <f t="shared" ca="1" si="185"/>
        <v>18.456077166950383</v>
      </c>
      <c r="H394" s="307">
        <f t="shared" ca="1" si="186"/>
        <v>-74.15080522964351</v>
      </c>
      <c r="I394" s="304">
        <f t="shared" ca="1" si="187"/>
        <v>76.413144815515579</v>
      </c>
      <c r="J394" s="306">
        <f t="shared" ca="1" si="188"/>
        <v>712.33937951858309</v>
      </c>
      <c r="K394" s="307">
        <f t="shared" ca="1" si="189"/>
        <v>1081.1659087549401</v>
      </c>
      <c r="L394" s="304">
        <f t="shared" ca="1" si="174"/>
        <v>1294.7382414475969</v>
      </c>
      <c r="M394" s="306">
        <f t="shared" ca="1" si="190"/>
        <v>-1.3268539652371301</v>
      </c>
      <c r="N394" s="304">
        <f t="shared" ca="1" si="191"/>
        <v>-76.023132238285598</v>
      </c>
      <c r="P394" s="310">
        <f t="shared" ca="1" si="192"/>
        <v>23</v>
      </c>
      <c r="Q394" s="304">
        <f t="shared" ca="1" si="193"/>
        <v>0</v>
      </c>
      <c r="R394" s="306">
        <f t="shared" ca="1" si="194"/>
        <v>0</v>
      </c>
      <c r="S394" s="307">
        <f t="shared" ca="1" si="195"/>
        <v>3.1652999999999984</v>
      </c>
      <c r="T394" s="304">
        <f t="shared" ca="1" si="175"/>
        <v>31.051592999999986</v>
      </c>
      <c r="U394" s="311">
        <f t="shared" ca="1" si="176"/>
        <v>0</v>
      </c>
      <c r="V394" s="306">
        <f t="shared" ca="1" si="177"/>
        <v>1.0993496214623717</v>
      </c>
      <c r="W394" s="304">
        <f t="shared" ca="1" si="178"/>
        <v>13.098306231209495</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5.4357037754522812</v>
      </c>
      <c r="AH394" s="304">
        <f t="shared" ca="1" si="202"/>
        <v>-4.0763680690813926</v>
      </c>
    </row>
    <row r="395" spans="1:34" x14ac:dyDescent="0.2">
      <c r="A395" s="347">
        <f t="shared" ca="1" si="180"/>
        <v>0.1</v>
      </c>
      <c r="B395" s="304">
        <f t="shared" ca="1" si="181"/>
        <v>25.70000000000006</v>
      </c>
      <c r="D395" s="306">
        <f t="shared" ca="1" si="182"/>
        <v>-0.99947419503140944</v>
      </c>
      <c r="E395" s="307">
        <f t="shared" ca="1" si="183"/>
        <v>-5.7944220579797916</v>
      </c>
      <c r="F395" s="304">
        <f t="shared" ca="1" si="184"/>
        <v>5.8799894262265857</v>
      </c>
      <c r="G395" s="306">
        <f t="shared" ca="1" si="185"/>
        <v>18.356129747447241</v>
      </c>
      <c r="H395" s="307">
        <f t="shared" ca="1" si="186"/>
        <v>-74.730247435441484</v>
      </c>
      <c r="I395" s="304">
        <f t="shared" ca="1" si="187"/>
        <v>76.951656129464979</v>
      </c>
      <c r="J395" s="306">
        <f t="shared" ca="1" si="188"/>
        <v>714.17998986430302</v>
      </c>
      <c r="K395" s="307">
        <f t="shared" ca="1" si="189"/>
        <v>1073.721856121686</v>
      </c>
      <c r="L395" s="304">
        <f t="shared" ca="1" si="174"/>
        <v>1289.5470841485294</v>
      </c>
      <c r="M395" s="306">
        <f t="shared" ca="1" si="190"/>
        <v>-1.3299330599382149</v>
      </c>
      <c r="N395" s="304">
        <f t="shared" ca="1" si="191"/>
        <v>-76.199551369378852</v>
      </c>
      <c r="P395" s="310">
        <f t="shared" ca="1" si="192"/>
        <v>23</v>
      </c>
      <c r="Q395" s="304">
        <f t="shared" ca="1" si="193"/>
        <v>0</v>
      </c>
      <c r="R395" s="306">
        <f t="shared" ca="1" si="194"/>
        <v>0</v>
      </c>
      <c r="S395" s="307">
        <f t="shared" ca="1" si="195"/>
        <v>3.1652999999999984</v>
      </c>
      <c r="T395" s="304">
        <f t="shared" ca="1" si="175"/>
        <v>31.051592999999986</v>
      </c>
      <c r="U395" s="311">
        <f t="shared" ca="1" si="176"/>
        <v>0</v>
      </c>
      <c r="V395" s="306">
        <f t="shared" ca="1" si="177"/>
        <v>1.1001706715378343</v>
      </c>
      <c r="W395" s="304">
        <f t="shared" ca="1" si="178"/>
        <v>13.293494697042199</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5.3814653167662572</v>
      </c>
      <c r="AH395" s="304">
        <f t="shared" ca="1" si="202"/>
        <v>-4.1380931447918057</v>
      </c>
    </row>
    <row r="396" spans="1:34" x14ac:dyDescent="0.2">
      <c r="A396" s="347">
        <f t="shared" ca="1" si="180"/>
        <v>0.1</v>
      </c>
      <c r="B396" s="304">
        <f t="shared" ca="1" si="181"/>
        <v>25.800000000000061</v>
      </c>
      <c r="D396" s="306">
        <f t="shared" ca="1" si="182"/>
        <v>-1.001814784642548</v>
      </c>
      <c r="E396" s="307">
        <f t="shared" ca="1" si="183"/>
        <v>-5.7314786683869139</v>
      </c>
      <c r="F396" s="304">
        <f t="shared" ca="1" si="184"/>
        <v>5.8183743940126975</v>
      </c>
      <c r="G396" s="306">
        <f t="shared" ca="1" si="185"/>
        <v>18.255948268982987</v>
      </c>
      <c r="H396" s="307">
        <f t="shared" ca="1" si="186"/>
        <v>-75.30339530228018</v>
      </c>
      <c r="I396" s="304">
        <f t="shared" ca="1" si="187"/>
        <v>77.484714565204769</v>
      </c>
      <c r="J396" s="306">
        <f t="shared" ca="1" si="188"/>
        <v>716.01059376512455</v>
      </c>
      <c r="K396" s="307">
        <f t="shared" ca="1" si="189"/>
        <v>1066.2201739847999</v>
      </c>
      <c r="L396" s="304">
        <f t="shared" ca="1" si="174"/>
        <v>1284.3273063343561</v>
      </c>
      <c r="M396" s="306">
        <f t="shared" ca="1" si="190"/>
        <v>-1.332953128328469</v>
      </c>
      <c r="N396" s="304">
        <f t="shared" ca="1" si="191"/>
        <v>-76.372588541981287</v>
      </c>
      <c r="P396" s="310">
        <f t="shared" ca="1" si="192"/>
        <v>23</v>
      </c>
      <c r="Q396" s="304">
        <f t="shared" ca="1" si="193"/>
        <v>0</v>
      </c>
      <c r="R396" s="306">
        <f t="shared" ca="1" si="194"/>
        <v>0</v>
      </c>
      <c r="S396" s="307">
        <f t="shared" ca="1" si="195"/>
        <v>3.1652999999999984</v>
      </c>
      <c r="T396" s="304">
        <f t="shared" ca="1" si="175"/>
        <v>31.051592999999986</v>
      </c>
      <c r="U396" s="311">
        <f t="shared" ca="1" si="176"/>
        <v>0</v>
      </c>
      <c r="V396" s="306">
        <f t="shared" ca="1" si="177"/>
        <v>1.1009986649390158</v>
      </c>
      <c r="W396" s="304">
        <f t="shared" ca="1" si="178"/>
        <v>13.48844945188959</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5.3270507420923154</v>
      </c>
      <c r="AH396" s="304">
        <f t="shared" ca="1" si="202"/>
        <v>-4.1997582210350375</v>
      </c>
    </row>
    <row r="397" spans="1:34" x14ac:dyDescent="0.2">
      <c r="A397" s="347">
        <f t="shared" ca="1" si="180"/>
        <v>0.1</v>
      </c>
      <c r="B397" s="304">
        <f t="shared" ca="1" si="181"/>
        <v>25.900000000000063</v>
      </c>
      <c r="D397" s="306">
        <f t="shared" ca="1" si="182"/>
        <v>-1.0040041544946543</v>
      </c>
      <c r="E397" s="307">
        <f t="shared" ca="1" si="183"/>
        <v>-5.6686143750475031</v>
      </c>
      <c r="F397" s="304">
        <f t="shared" ca="1" si="184"/>
        <v>5.7568405636458024</v>
      </c>
      <c r="G397" s="306">
        <f t="shared" ca="1" si="185"/>
        <v>18.155547853533523</v>
      </c>
      <c r="H397" s="307">
        <f t="shared" ca="1" si="186"/>
        <v>-75.870256739784935</v>
      </c>
      <c r="I397" s="304">
        <f t="shared" ca="1" si="187"/>
        <v>78.012305283351466</v>
      </c>
      <c r="J397" s="306">
        <f t="shared" ca="1" si="188"/>
        <v>717.83116857125037</v>
      </c>
      <c r="K397" s="307">
        <f t="shared" ca="1" si="189"/>
        <v>1058.6614913826966</v>
      </c>
      <c r="L397" s="304">
        <f t="shared" ca="1" si="174"/>
        <v>1279.0800365532261</v>
      </c>
      <c r="M397" s="306">
        <f t="shared" ca="1" si="190"/>
        <v>-1.3359158775319373</v>
      </c>
      <c r="N397" s="304">
        <f t="shared" ca="1" si="191"/>
        <v>-76.542341567095761</v>
      </c>
      <c r="P397" s="310">
        <f t="shared" ca="1" si="192"/>
        <v>23</v>
      </c>
      <c r="Q397" s="304">
        <f t="shared" ca="1" si="193"/>
        <v>0</v>
      </c>
      <c r="R397" s="306">
        <f t="shared" ca="1" si="194"/>
        <v>0</v>
      </c>
      <c r="S397" s="307">
        <f t="shared" ca="1" si="195"/>
        <v>3.1652999999999984</v>
      </c>
      <c r="T397" s="304">
        <f t="shared" ca="1" si="175"/>
        <v>31.051592999999986</v>
      </c>
      <c r="U397" s="311">
        <f t="shared" ca="1" si="176"/>
        <v>0</v>
      </c>
      <c r="V397" s="306">
        <f t="shared" ca="1" si="177"/>
        <v>1.1018335463795281</v>
      </c>
      <c r="W397" s="304">
        <f t="shared" ca="1" si="178"/>
        <v>13.683127547881208</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5.2724832695911985</v>
      </c>
      <c r="AH397" s="304">
        <f t="shared" ca="1" si="202"/>
        <v>-4.261349461943448</v>
      </c>
    </row>
    <row r="398" spans="1:34" x14ac:dyDescent="0.2">
      <c r="A398" s="347">
        <f t="shared" ca="1" si="180"/>
        <v>0.1</v>
      </c>
      <c r="B398" s="304">
        <f t="shared" ca="1" si="181"/>
        <v>26.000000000000064</v>
      </c>
      <c r="D398" s="306">
        <f t="shared" ca="1" si="182"/>
        <v>-1.0060434652190822</v>
      </c>
      <c r="E398" s="307">
        <f t="shared" ca="1" si="183"/>
        <v>-5.6058428677932088</v>
      </c>
      <c r="F398" s="304">
        <f t="shared" ca="1" si="184"/>
        <v>5.6954014531284809</v>
      </c>
      <c r="G398" s="306">
        <f t="shared" ca="1" si="185"/>
        <v>18.054943507011615</v>
      </c>
      <c r="H398" s="307">
        <f t="shared" ca="1" si="186"/>
        <v>-76.430841026564252</v>
      </c>
      <c r="I398" s="304">
        <f t="shared" ca="1" si="187"/>
        <v>78.53441567280754</v>
      </c>
      <c r="J398" s="306">
        <f t="shared" ca="1" si="188"/>
        <v>719.64169313927766</v>
      </c>
      <c r="K398" s="307">
        <f t="shared" ca="1" si="189"/>
        <v>1051.0464364943791</v>
      </c>
      <c r="L398" s="304">
        <f t="shared" ca="1" si="174"/>
        <v>1273.8064131460083</v>
      </c>
      <c r="M398" s="306">
        <f t="shared" ca="1" si="190"/>
        <v>-1.3388229499408322</v>
      </c>
      <c r="N398" s="304">
        <f t="shared" ca="1" si="191"/>
        <v>-76.708904546864375</v>
      </c>
      <c r="P398" s="310">
        <f t="shared" ca="1" si="192"/>
        <v>23</v>
      </c>
      <c r="Q398" s="304">
        <f t="shared" ca="1" si="193"/>
        <v>0</v>
      </c>
      <c r="R398" s="306">
        <f t="shared" ca="1" si="194"/>
        <v>0</v>
      </c>
      <c r="S398" s="307">
        <f t="shared" ca="1" si="195"/>
        <v>3.1652999999999984</v>
      </c>
      <c r="T398" s="304">
        <f t="shared" ca="1" si="175"/>
        <v>31.051592999999986</v>
      </c>
      <c r="U398" s="311">
        <f t="shared" ca="1" si="176"/>
        <v>0</v>
      </c>
      <c r="V398" s="306">
        <f t="shared" ca="1" si="177"/>
        <v>1.1026752606014367</v>
      </c>
      <c r="W398" s="304">
        <f t="shared" ca="1" si="178"/>
        <v>13.877486891786694</v>
      </c>
      <c r="Y398" s="314" t="str">
        <f t="shared" ca="1" si="196"/>
        <v/>
      </c>
      <c r="Z398" s="315" t="str">
        <f t="shared" ca="1" si="197"/>
        <v/>
      </c>
      <c r="AA398" s="316" t="str">
        <f t="shared" ca="1" si="198"/>
        <v/>
      </c>
      <c r="AC398" s="310">
        <f t="shared" ca="1" si="199"/>
        <v>26.000000000000064</v>
      </c>
      <c r="AD398" s="323">
        <f t="shared" ca="1" si="200"/>
        <v>719.64169313927766</v>
      </c>
      <c r="AE398" s="324" t="e">
        <f t="shared" ca="1" si="179"/>
        <v>#N/A</v>
      </c>
      <c r="AG398" s="306">
        <f t="shared" ca="1" si="201"/>
        <v>5.2177853976802266</v>
      </c>
      <c r="AH398" s="304">
        <f t="shared" ca="1" si="202"/>
        <v>-4.3228532991758177</v>
      </c>
    </row>
    <row r="399" spans="1:34" x14ac:dyDescent="0.2">
      <c r="A399" s="347">
        <f t="shared" ca="1" si="180"/>
        <v>0.1</v>
      </c>
      <c r="B399" s="304">
        <f t="shared" ca="1" si="181"/>
        <v>26.100000000000065</v>
      </c>
      <c r="D399" s="306">
        <f t="shared" ca="1" si="182"/>
        <v>-1.0079339301768113</v>
      </c>
      <c r="E399" s="307">
        <f t="shared" ca="1" si="183"/>
        <v>-5.54317756698011</v>
      </c>
      <c r="F399" s="304">
        <f t="shared" ca="1" si="184"/>
        <v>5.6340703178672884</v>
      </c>
      <c r="G399" s="306">
        <f t="shared" ca="1" si="185"/>
        <v>17.954150113993933</v>
      </c>
      <c r="H399" s="307">
        <f t="shared" ca="1" si="186"/>
        <v>-76.985158783262264</v>
      </c>
      <c r="I399" s="304">
        <f t="shared" ca="1" si="187"/>
        <v>79.051035282277809</v>
      </c>
      <c r="J399" s="306">
        <f t="shared" ca="1" si="188"/>
        <v>721.44214782032793</v>
      </c>
      <c r="K399" s="307">
        <f t="shared" ca="1" si="189"/>
        <v>1043.3756365038878</v>
      </c>
      <c r="L399" s="304">
        <f t="shared" ca="1" si="174"/>
        <v>1268.5075843295147</v>
      </c>
      <c r="M399" s="306">
        <f t="shared" ca="1" si="190"/>
        <v>-1.3416759261601869</v>
      </c>
      <c r="N399" s="304">
        <f t="shared" ca="1" si="191"/>
        <v>-76.872368043284595</v>
      </c>
      <c r="P399" s="310">
        <f t="shared" ca="1" si="192"/>
        <v>23</v>
      </c>
      <c r="Q399" s="304">
        <f t="shared" ca="1" si="193"/>
        <v>0</v>
      </c>
      <c r="R399" s="306">
        <f t="shared" ca="1" si="194"/>
        <v>0</v>
      </c>
      <c r="S399" s="307">
        <f t="shared" ca="1" si="195"/>
        <v>3.1652999999999984</v>
      </c>
      <c r="T399" s="304">
        <f t="shared" ca="1" si="175"/>
        <v>31.051592999999986</v>
      </c>
      <c r="U399" s="311">
        <f t="shared" ca="1" si="176"/>
        <v>0</v>
      </c>
      <c r="V399" s="306">
        <f t="shared" ca="1" si="177"/>
        <v>1.1035237523869428</v>
      </c>
      <c r="W399" s="304">
        <f t="shared" ca="1" si="178"/>
        <v>14.071486251992827</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5.1629789279265701</v>
      </c>
      <c r="AH399" s="304">
        <f t="shared" ca="1" si="202"/>
        <v>-4.3842564343938015</v>
      </c>
    </row>
    <row r="400" spans="1:34" x14ac:dyDescent="0.2">
      <c r="A400" s="347">
        <f t="shared" ca="1" si="180"/>
        <v>0.1</v>
      </c>
      <c r="B400" s="304">
        <f t="shared" ca="1" si="181"/>
        <v>26.200000000000067</v>
      </c>
      <c r="D400" s="306">
        <f t="shared" ca="1" si="182"/>
        <v>-1.0096768131032758</v>
      </c>
      <c r="E400" s="307">
        <f t="shared" ca="1" si="183"/>
        <v>-5.4806316209337567</v>
      </c>
      <c r="F400" s="304">
        <f t="shared" ca="1" si="184"/>
        <v>5.5728601481911753</v>
      </c>
      <c r="G400" s="306">
        <f t="shared" ca="1" si="185"/>
        <v>17.853182432683607</v>
      </c>
      <c r="H400" s="307">
        <f t="shared" ca="1" si="186"/>
        <v>-77.533221945355635</v>
      </c>
      <c r="I400" s="304">
        <f t="shared" ca="1" si="187"/>
        <v>79.562155753866165</v>
      </c>
      <c r="J400" s="306">
        <f t="shared" ca="1" si="188"/>
        <v>723.23251444766186</v>
      </c>
      <c r="K400" s="307">
        <f t="shared" ca="1" si="189"/>
        <v>1035.6497174674569</v>
      </c>
      <c r="L400" s="304">
        <f t="shared" ca="1" si="174"/>
        <v>1263.1847082848615</v>
      </c>
      <c r="M400" s="306">
        <f t="shared" ca="1" si="190"/>
        <v>-1.344476327798785</v>
      </c>
      <c r="N400" s="304">
        <f t="shared" ca="1" si="191"/>
        <v>-77.032819238117781</v>
      </c>
      <c r="P400" s="310">
        <f t="shared" ca="1" si="192"/>
        <v>23</v>
      </c>
      <c r="Q400" s="304">
        <f t="shared" ca="1" si="193"/>
        <v>0</v>
      </c>
      <c r="R400" s="306">
        <f t="shared" ca="1" si="194"/>
        <v>0</v>
      </c>
      <c r="S400" s="307">
        <f t="shared" ca="1" si="195"/>
        <v>3.1652999999999984</v>
      </c>
      <c r="T400" s="304">
        <f t="shared" ca="1" si="175"/>
        <v>31.051592999999986</v>
      </c>
      <c r="U400" s="311">
        <f t="shared" ca="1" si="176"/>
        <v>0</v>
      </c>
      <c r="V400" s="306">
        <f t="shared" ca="1" si="177"/>
        <v>1.104378966569864</v>
      </c>
      <c r="W400" s="304">
        <f t="shared" ca="1" si="178"/>
        <v>14.265085264633949</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5.1080849866061735</v>
      </c>
      <c r="AH400" s="304">
        <f t="shared" ca="1" si="202"/>
        <v>-4.4455458414661591</v>
      </c>
    </row>
    <row r="401" spans="1:34" x14ac:dyDescent="0.2">
      <c r="A401" s="347">
        <f t="shared" ca="1" si="180"/>
        <v>0.1</v>
      </c>
      <c r="B401" s="304">
        <f t="shared" ca="1" si="181"/>
        <v>26.300000000000068</v>
      </c>
      <c r="D401" s="306">
        <f t="shared" ca="1" si="182"/>
        <v>-1.0112734258009171</v>
      </c>
      <c r="E401" s="307">
        <f t="shared" ca="1" si="183"/>
        <v>-5.418217903687391</v>
      </c>
      <c r="F401" s="304">
        <f t="shared" ca="1" si="184"/>
        <v>5.5117836671598166</v>
      </c>
      <c r="G401" s="306">
        <f t="shared" ca="1" si="185"/>
        <v>17.752055090103514</v>
      </c>
      <c r="H401" s="307">
        <f t="shared" ca="1" si="186"/>
        <v>-78.075043735724378</v>
      </c>
      <c r="I401" s="304">
        <f t="shared" ca="1" si="187"/>
        <v>80.06777075863512</v>
      </c>
      <c r="J401" s="306">
        <f t="shared" ca="1" si="188"/>
        <v>725.01277632380118</v>
      </c>
      <c r="K401" s="307">
        <f t="shared" ca="1" si="189"/>
        <v>1027.8693041834028</v>
      </c>
      <c r="L401" s="304">
        <f t="shared" ca="1" si="174"/>
        <v>1257.83895325086</v>
      </c>
      <c r="M401" s="306">
        <f t="shared" ca="1" si="190"/>
        <v>-1.3472256201152746</v>
      </c>
      <c r="N401" s="304">
        <f t="shared" ca="1" si="191"/>
        <v>-77.190342084500372</v>
      </c>
      <c r="P401" s="310">
        <f t="shared" ca="1" si="192"/>
        <v>23</v>
      </c>
      <c r="Q401" s="304">
        <f t="shared" ca="1" si="193"/>
        <v>0</v>
      </c>
      <c r="R401" s="306">
        <f t="shared" ca="1" si="194"/>
        <v>0</v>
      </c>
      <c r="S401" s="307">
        <f t="shared" ca="1" si="195"/>
        <v>3.1652999999999984</v>
      </c>
      <c r="T401" s="304">
        <f t="shared" ca="1" si="175"/>
        <v>31.051592999999986</v>
      </c>
      <c r="U401" s="311">
        <f t="shared" ca="1" si="176"/>
        <v>0</v>
      </c>
      <c r="V401" s="306">
        <f t="shared" ca="1" si="177"/>
        <v>1.105240848046914</v>
      </c>
      <c r="W401" s="304">
        <f t="shared" ca="1" si="178"/>
        <v>14.458244438891324</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5.053124045035811</v>
      </c>
      <c r="AH401" s="304">
        <f t="shared" ca="1" si="202"/>
        <v>-4.5067087684055087</v>
      </c>
    </row>
    <row r="402" spans="1:34" x14ac:dyDescent="0.2">
      <c r="A402" s="347">
        <f t="shared" ca="1" si="180"/>
        <v>0.1</v>
      </c>
      <c r="B402" s="304">
        <f t="shared" ca="1" si="181"/>
        <v>26.40000000000007</v>
      </c>
      <c r="D402" s="306">
        <f t="shared" ca="1" si="182"/>
        <v>-1.0127251258785355</v>
      </c>
      <c r="E402" s="307">
        <f t="shared" ca="1" si="183"/>
        <v>-5.3559490130067768</v>
      </c>
      <c r="F402" s="304">
        <f t="shared" ca="1" si="184"/>
        <v>5.4508533286554286</v>
      </c>
      <c r="G402" s="306">
        <f t="shared" ca="1" si="185"/>
        <v>17.65078257751566</v>
      </c>
      <c r="H402" s="307">
        <f t="shared" ca="1" si="186"/>
        <v>-78.610638637025062</v>
      </c>
      <c r="I402" s="304">
        <f t="shared" ca="1" si="187"/>
        <v>80.567875934020179</v>
      </c>
      <c r="J402" s="306">
        <f t="shared" ca="1" si="188"/>
        <v>726.78291820718209</v>
      </c>
      <c r="K402" s="307">
        <f t="shared" ca="1" si="189"/>
        <v>1020.0350200647654</v>
      </c>
      <c r="L402" s="304">
        <f t="shared" ca="1" si="174"/>
        <v>1252.4714976223106</v>
      </c>
      <c r="M402" s="306">
        <f t="shared" ca="1" si="190"/>
        <v>-1.3499252145278187</v>
      </c>
      <c r="N402" s="304">
        <f t="shared" ca="1" si="191"/>
        <v>-77.34501745073625</v>
      </c>
      <c r="P402" s="310">
        <f t="shared" ca="1" si="192"/>
        <v>23</v>
      </c>
      <c r="Q402" s="304">
        <f t="shared" ca="1" si="193"/>
        <v>0</v>
      </c>
      <c r="R402" s="306">
        <f t="shared" ca="1" si="194"/>
        <v>0</v>
      </c>
      <c r="S402" s="307">
        <f t="shared" ca="1" si="195"/>
        <v>3.1652999999999984</v>
      </c>
      <c r="T402" s="304">
        <f t="shared" ca="1" si="175"/>
        <v>31.051592999999986</v>
      </c>
      <c r="U402" s="311">
        <f t="shared" ca="1" si="176"/>
        <v>0</v>
      </c>
      <c r="V402" s="306">
        <f t="shared" ca="1" si="177"/>
        <v>1.1061093417887666</v>
      </c>
      <c r="W402" s="304">
        <f t="shared" ca="1" si="178"/>
        <v>14.650925161477716</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4.9981159387771115</v>
      </c>
      <c r="AH402" s="304">
        <f t="shared" ca="1" si="202"/>
        <v>-4.5677327390425333</v>
      </c>
    </row>
    <row r="403" spans="1:34" x14ac:dyDescent="0.2">
      <c r="A403" s="347">
        <f t="shared" ca="1" si="180"/>
        <v>0.1</v>
      </c>
      <c r="B403" s="304">
        <f t="shared" ca="1" si="181"/>
        <v>26.500000000000071</v>
      </c>
      <c r="D403" s="306">
        <f t="shared" ca="1" si="182"/>
        <v>-1.0140333145366338</v>
      </c>
      <c r="E403" s="307">
        <f t="shared" ca="1" si="183"/>
        <v>-5.2938372686949853</v>
      </c>
      <c r="F403" s="304">
        <f t="shared" ca="1" si="184"/>
        <v>5.3900813157515657</v>
      </c>
      <c r="G403" s="306">
        <f t="shared" ca="1" si="185"/>
        <v>17.549379246061996</v>
      </c>
      <c r="H403" s="307">
        <f t="shared" ca="1" si="186"/>
        <v>-79.140022363894559</v>
      </c>
      <c r="I403" s="304">
        <f t="shared" ca="1" si="187"/>
        <v>81.062468822999975</v>
      </c>
      <c r="J403" s="306">
        <f t="shared" ca="1" si="188"/>
        <v>728.54292629836095</v>
      </c>
      <c r="K403" s="307">
        <f t="shared" ca="1" si="189"/>
        <v>1012.1474870147194</v>
      </c>
      <c r="L403" s="304">
        <f t="shared" ca="1" si="174"/>
        <v>1247.0835300530557</v>
      </c>
      <c r="M403" s="306">
        <f t="shared" ca="1" si="190"/>
        <v>-1.3525764709951167</v>
      </c>
      <c r="N403" s="304">
        <f t="shared" ca="1" si="191"/>
        <v>-77.496923256719199</v>
      </c>
      <c r="P403" s="310">
        <f t="shared" ca="1" si="192"/>
        <v>23</v>
      </c>
      <c r="Q403" s="304">
        <f t="shared" ca="1" si="193"/>
        <v>0</v>
      </c>
      <c r="R403" s="306">
        <f t="shared" ca="1" si="194"/>
        <v>0</v>
      </c>
      <c r="S403" s="307">
        <f t="shared" ca="1" si="195"/>
        <v>3.1652999999999984</v>
      </c>
      <c r="T403" s="304">
        <f t="shared" ca="1" si="175"/>
        <v>31.051592999999986</v>
      </c>
      <c r="U403" s="311">
        <f t="shared" ca="1" si="176"/>
        <v>0</v>
      </c>
      <c r="V403" s="306">
        <f t="shared" ca="1" si="177"/>
        <v>1.1069843928509195</v>
      </c>
      <c r="W403" s="304">
        <f t="shared" ca="1" si="178"/>
        <v>14.843089700324239</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4.9430798858033329</v>
      </c>
      <c r="AH403" s="304">
        <f t="shared" ca="1" si="202"/>
        <v>-4.6286055544427773</v>
      </c>
    </row>
    <row r="404" spans="1:34" x14ac:dyDescent="0.2">
      <c r="A404" s="347">
        <f t="shared" ca="1" si="180"/>
        <v>0.1</v>
      </c>
      <c r="B404" s="304">
        <f t="shared" ca="1" si="181"/>
        <v>26.600000000000072</v>
      </c>
      <c r="D404" s="306">
        <f t="shared" ca="1" si="182"/>
        <v>-1.0151994343980362</v>
      </c>
      <c r="E404" s="307">
        <f t="shared" ca="1" si="183"/>
        <v>-5.2318947111703542</v>
      </c>
      <c r="F404" s="304">
        <f t="shared" ca="1" si="184"/>
        <v>5.3294795393522634</v>
      </c>
      <c r="G404" s="306">
        <f t="shared" ca="1" si="185"/>
        <v>17.447859302622192</v>
      </c>
      <c r="H404" s="307">
        <f t="shared" ca="1" si="186"/>
        <v>-79.663211835011595</v>
      </c>
      <c r="I404" s="304">
        <f t="shared" ca="1" si="187"/>
        <v>81.55154881493074</v>
      </c>
      <c r="J404" s="306">
        <f t="shared" ca="1" si="188"/>
        <v>730.29278822579511</v>
      </c>
      <c r="K404" s="307">
        <f t="shared" ca="1" si="189"/>
        <v>1004.2073253047741</v>
      </c>
      <c r="L404" s="304">
        <f t="shared" ca="1" si="174"/>
        <v>1241.676249563619</v>
      </c>
      <c r="M404" s="306">
        <f t="shared" ca="1" si="190"/>
        <v>-1.3551807002761469</v>
      </c>
      <c r="N404" s="304">
        <f t="shared" ca="1" si="191"/>
        <v>-77.646134603406608</v>
      </c>
      <c r="P404" s="310">
        <f t="shared" ca="1" si="192"/>
        <v>23</v>
      </c>
      <c r="Q404" s="304">
        <f t="shared" ca="1" si="193"/>
        <v>0</v>
      </c>
      <c r="R404" s="306">
        <f t="shared" ca="1" si="194"/>
        <v>0</v>
      </c>
      <c r="S404" s="307">
        <f t="shared" ca="1" si="195"/>
        <v>3.1652999999999984</v>
      </c>
      <c r="T404" s="304">
        <f t="shared" ca="1" si="175"/>
        <v>31.051592999999986</v>
      </c>
      <c r="U404" s="311">
        <f t="shared" ca="1" si="176"/>
        <v>0</v>
      </c>
      <c r="V404" s="306">
        <f t="shared" ca="1" si="177"/>
        <v>1.1078659463843394</v>
      </c>
      <c r="W404" s="304">
        <f t="shared" ca="1" si="178"/>
        <v>15.034701207486759</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4.8880345037122792</v>
      </c>
      <c r="AH404" s="304">
        <f t="shared" ca="1" si="202"/>
        <v>-4.689315294071414</v>
      </c>
    </row>
    <row r="405" spans="1:34" x14ac:dyDescent="0.2">
      <c r="A405" s="347">
        <f t="shared" ca="1" si="180"/>
        <v>0.1</v>
      </c>
      <c r="B405" s="304">
        <f t="shared" ca="1" si="181"/>
        <v>26.700000000000074</v>
      </c>
      <c r="D405" s="306">
        <f t="shared" ca="1" si="182"/>
        <v>-1.0162249673831318</v>
      </c>
      <c r="E405" s="307">
        <f t="shared" ca="1" si="183"/>
        <v>-5.1701331003108457</v>
      </c>
      <c r="F405" s="304">
        <f t="shared" ca="1" si="184"/>
        <v>5.2690596370949043</v>
      </c>
      <c r="G405" s="306">
        <f t="shared" ca="1" si="185"/>
        <v>17.34623680588388</v>
      </c>
      <c r="H405" s="307">
        <f t="shared" ca="1" si="186"/>
        <v>-80.180225145042684</v>
      </c>
      <c r="I405" s="304">
        <f t="shared" ca="1" si="187"/>
        <v>82.035117087961396</v>
      </c>
      <c r="J405" s="306">
        <f t="shared" ca="1" si="188"/>
        <v>732.03249303122038</v>
      </c>
      <c r="K405" s="307">
        <f t="shared" ca="1" si="189"/>
        <v>996.21515345577143</v>
      </c>
      <c r="L405" s="304">
        <f t="shared" ca="1" si="174"/>
        <v>1236.25086565325</v>
      </c>
      <c r="M405" s="306">
        <f t="shared" ca="1" si="190"/>
        <v>-1.35773916607552</v>
      </c>
      <c r="N405" s="304">
        <f t="shared" ca="1" si="191"/>
        <v>-77.792723895739258</v>
      </c>
      <c r="P405" s="310">
        <f t="shared" ca="1" si="192"/>
        <v>23</v>
      </c>
      <c r="Q405" s="304">
        <f t="shared" ca="1" si="193"/>
        <v>0</v>
      </c>
      <c r="R405" s="306">
        <f t="shared" ca="1" si="194"/>
        <v>0</v>
      </c>
      <c r="S405" s="307">
        <f t="shared" ca="1" si="195"/>
        <v>3.1652999999999984</v>
      </c>
      <c r="T405" s="304">
        <f t="shared" ca="1" si="175"/>
        <v>31.051592999999986</v>
      </c>
      <c r="U405" s="311">
        <f t="shared" ca="1" si="176"/>
        <v>0</v>
      </c>
      <c r="V405" s="306">
        <f t="shared" ca="1" si="177"/>
        <v>1.1087539476458967</v>
      </c>
      <c r="W405" s="304">
        <f t="shared" ca="1" si="178"/>
        <v>15.225723721290045</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4.8329978260620745</v>
      </c>
      <c r="AH405" s="304">
        <f t="shared" ca="1" si="202"/>
        <v>-4.7498503167114539</v>
      </c>
    </row>
    <row r="406" spans="1:34" x14ac:dyDescent="0.2">
      <c r="A406" s="347">
        <f t="shared" ca="1" si="180"/>
        <v>0.1</v>
      </c>
      <c r="B406" s="304">
        <f t="shared" ca="1" si="181"/>
        <v>26.800000000000075</v>
      </c>
      <c r="D406" s="306">
        <f t="shared" ca="1" si="182"/>
        <v>-1.0171114326292159</v>
      </c>
      <c r="E406" s="307">
        <f t="shared" ca="1" si="183"/>
        <v>-5.1085639145578385</v>
      </c>
      <c r="F406" s="304">
        <f t="shared" ca="1" si="184"/>
        <v>5.2088329725100193</v>
      </c>
      <c r="G406" s="306">
        <f t="shared" ca="1" si="185"/>
        <v>17.244525662620958</v>
      </c>
      <c r="H406" s="307">
        <f t="shared" ca="1" si="186"/>
        <v>-80.691081536498473</v>
      </c>
      <c r="I406" s="304">
        <f t="shared" ca="1" si="187"/>
        <v>82.513176552952061</v>
      </c>
      <c r="J406" s="306">
        <f t="shared" ca="1" si="188"/>
        <v>733.76203115464557</v>
      </c>
      <c r="K406" s="307">
        <f t="shared" ca="1" si="189"/>
        <v>988.17158812169441</v>
      </c>
      <c r="L406" s="304">
        <f t="shared" ca="1" si="174"/>
        <v>1230.808598416156</v>
      </c>
      <c r="M406" s="306">
        <f t="shared" ca="1" si="190"/>
        <v>-1.3602530870809193</v>
      </c>
      <c r="N406" s="304">
        <f t="shared" ca="1" si="191"/>
        <v>-77.936760959377921</v>
      </c>
      <c r="P406" s="310">
        <f t="shared" ca="1" si="192"/>
        <v>23</v>
      </c>
      <c r="Q406" s="304">
        <f t="shared" ca="1" si="193"/>
        <v>0</v>
      </c>
      <c r="R406" s="306">
        <f t="shared" ca="1" si="194"/>
        <v>0</v>
      </c>
      <c r="S406" s="307">
        <f t="shared" ca="1" si="195"/>
        <v>3.1652999999999984</v>
      </c>
      <c r="T406" s="304">
        <f t="shared" ca="1" si="175"/>
        <v>31.051592999999986</v>
      </c>
      <c r="U406" s="311">
        <f t="shared" ca="1" si="176"/>
        <v>0</v>
      </c>
      <c r="V406" s="306">
        <f t="shared" ca="1" si="177"/>
        <v>1.1096483420085848</v>
      </c>
      <c r="W406" s="304">
        <f t="shared" ca="1" si="178"/>
        <v>15.416122167728075</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4.7779873179001067</v>
      </c>
      <c r="AH406" s="304">
        <f t="shared" ca="1" si="202"/>
        <v>-4.8101992611411406</v>
      </c>
    </row>
    <row r="407" spans="1:34" x14ac:dyDescent="0.2">
      <c r="A407" s="347">
        <f t="shared" ca="1" si="180"/>
        <v>0.1</v>
      </c>
      <c r="B407" s="304">
        <f t="shared" ca="1" si="181"/>
        <v>26.900000000000077</v>
      </c>
      <c r="D407" s="306">
        <f t="shared" ca="1" si="182"/>
        <v>-1.0178603844533933</v>
      </c>
      <c r="E407" s="307">
        <f t="shared" ca="1" si="183"/>
        <v>-5.0471983502724349</v>
      </c>
      <c r="F407" s="304">
        <f t="shared" ca="1" si="184"/>
        <v>5.148810634431257</v>
      </c>
      <c r="G407" s="306">
        <f t="shared" ca="1" si="185"/>
        <v>17.142739624175618</v>
      </c>
      <c r="H407" s="307">
        <f t="shared" ca="1" si="186"/>
        <v>-81.195801371525718</v>
      </c>
      <c r="I407" s="304">
        <f t="shared" ca="1" si="187"/>
        <v>82.985731798825142</v>
      </c>
      <c r="J407" s="306">
        <f t="shared" ca="1" si="188"/>
        <v>735.48139441898536</v>
      </c>
      <c r="K407" s="307">
        <f t="shared" ca="1" si="189"/>
        <v>980.07724397629318</v>
      </c>
      <c r="L407" s="304">
        <f t="shared" ca="1" si="174"/>
        <v>1225.3506786616888</v>
      </c>
      <c r="M407" s="306">
        <f t="shared" ca="1" si="190"/>
        <v>-1.3627236388986934</v>
      </c>
      <c r="N407" s="304">
        <f t="shared" ca="1" si="191"/>
        <v>-78.078313151604746</v>
      </c>
      <c r="P407" s="310">
        <f t="shared" ca="1" si="192"/>
        <v>23</v>
      </c>
      <c r="Q407" s="304">
        <f t="shared" ca="1" si="193"/>
        <v>0</v>
      </c>
      <c r="R407" s="306">
        <f t="shared" ca="1" si="194"/>
        <v>0</v>
      </c>
      <c r="S407" s="307">
        <f t="shared" ca="1" si="195"/>
        <v>3.1652999999999984</v>
      </c>
      <c r="T407" s="304">
        <f t="shared" ca="1" si="175"/>
        <v>31.051592999999986</v>
      </c>
      <c r="U407" s="311">
        <f t="shared" ca="1" si="176"/>
        <v>0</v>
      </c>
      <c r="V407" s="306">
        <f t="shared" ca="1" si="177"/>
        <v>1.1105490749715261</v>
      </c>
      <c r="W407" s="304">
        <f t="shared" ca="1" si="178"/>
        <v>15.605862361139479</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4.7230198905498222</v>
      </c>
      <c r="AH407" s="304">
        <f t="shared" ca="1" si="202"/>
        <v>-4.8703510465763378</v>
      </c>
    </row>
    <row r="408" spans="1:34" x14ac:dyDescent="0.2">
      <c r="A408" s="347">
        <f t="shared" ca="1" si="180"/>
        <v>0.1</v>
      </c>
      <c r="B408" s="304">
        <f t="shared" ca="1" si="181"/>
        <v>27.000000000000078</v>
      </c>
      <c r="D408" s="306">
        <f t="shared" ca="1" si="182"/>
        <v>-1.0184734103586437</v>
      </c>
      <c r="E408" s="307">
        <f t="shared" ca="1" si="183"/>
        <v>-4.9860473213372059</v>
      </c>
      <c r="F408" s="304">
        <f t="shared" ca="1" si="184"/>
        <v>5.089003436648623</v>
      </c>
      <c r="G408" s="306">
        <f t="shared" ca="1" si="185"/>
        <v>17.040892283139755</v>
      </c>
      <c r="H408" s="307">
        <f t="shared" ca="1" si="186"/>
        <v>-81.694406103659432</v>
      </c>
      <c r="I408" s="304">
        <f t="shared" ca="1" si="187"/>
        <v>83.452789039283758</v>
      </c>
      <c r="J408" s="306">
        <f t="shared" ca="1" si="188"/>
        <v>737.19057601435111</v>
      </c>
      <c r="K408" s="307">
        <f t="shared" ca="1" si="189"/>
        <v>971.93273360253397</v>
      </c>
      <c r="L408" s="304">
        <f t="shared" ca="1" si="174"/>
        <v>1219.8783480382235</v>
      </c>
      <c r="M408" s="306">
        <f t="shared" ca="1" si="190"/>
        <v>-1.3651519558933065</v>
      </c>
      <c r="N408" s="304">
        <f t="shared" ca="1" si="191"/>
        <v>-78.217445466715972</v>
      </c>
      <c r="P408" s="310">
        <f t="shared" ca="1" si="192"/>
        <v>23</v>
      </c>
      <c r="Q408" s="304">
        <f t="shared" ca="1" si="193"/>
        <v>0</v>
      </c>
      <c r="R408" s="306">
        <f t="shared" ca="1" si="194"/>
        <v>0</v>
      </c>
      <c r="S408" s="307">
        <f t="shared" ca="1" si="195"/>
        <v>3.1652999999999984</v>
      </c>
      <c r="T408" s="304">
        <f t="shared" ca="1" si="175"/>
        <v>31.051592999999986</v>
      </c>
      <c r="U408" s="311">
        <f t="shared" ca="1" si="176"/>
        <v>0</v>
      </c>
      <c r="V408" s="306">
        <f t="shared" ca="1" si="177"/>
        <v>1.1114560921697578</v>
      </c>
      <c r="W408" s="304">
        <f t="shared" ca="1" si="178"/>
        <v>15.794911004177346</v>
      </c>
      <c r="Y408" s="314" t="str">
        <f t="shared" ca="1" si="196"/>
        <v/>
      </c>
      <c r="Z408" s="315" t="str">
        <f t="shared" ca="1" si="197"/>
        <v/>
      </c>
      <c r="AA408" s="316" t="str">
        <f t="shared" ca="1" si="198"/>
        <v/>
      </c>
      <c r="AC408" s="310">
        <f t="shared" ca="1" si="199"/>
        <v>27.000000000000078</v>
      </c>
      <c r="AD408" s="323">
        <f t="shared" ca="1" si="200"/>
        <v>737.19057601435111</v>
      </c>
      <c r="AE408" s="324" t="e">
        <f t="shared" ca="1" si="179"/>
        <v>#N/A</v>
      </c>
      <c r="AG408" s="306">
        <f t="shared" ca="1" si="201"/>
        <v>4.6681119157146913</v>
      </c>
      <c r="AH408" s="304">
        <f t="shared" ca="1" si="202"/>
        <v>-4.9302948728839251</v>
      </c>
    </row>
    <row r="409" spans="1:34" x14ac:dyDescent="0.2">
      <c r="A409" s="347">
        <f t="shared" ca="1" si="180"/>
        <v>0.1</v>
      </c>
      <c r="B409" s="304">
        <f t="shared" ca="1" si="181"/>
        <v>27.10000000000008</v>
      </c>
      <c r="D409" s="306">
        <f t="shared" ca="1" si="182"/>
        <v>-1.0189521290826211</v>
      </c>
      <c r="E409" s="307">
        <f t="shared" ca="1" si="183"/>
        <v>-4.9251214589963501</v>
      </c>
      <c r="F409" s="304">
        <f t="shared" ca="1" si="184"/>
        <v>5.0294219177981416</v>
      </c>
      <c r="G409" s="306">
        <f t="shared" ca="1" si="185"/>
        <v>16.938997070231494</v>
      </c>
      <c r="H409" s="307">
        <f t="shared" ca="1" si="186"/>
        <v>-82.186918249559071</v>
      </c>
      <c r="I409" s="304">
        <f t="shared" ca="1" si="187"/>
        <v>83.914356060837505</v>
      </c>
      <c r="J409" s="306">
        <f t="shared" ca="1" si="188"/>
        <v>738.88957048201962</v>
      </c>
      <c r="K409" s="307">
        <f t="shared" ca="1" si="189"/>
        <v>963.738667384873</v>
      </c>
      <c r="L409" s="304">
        <f t="shared" ca="1" si="174"/>
        <v>1214.3928591604424</v>
      </c>
      <c r="M409" s="306">
        <f t="shared" ca="1" si="190"/>
        <v>-1.3675391329359958</v>
      </c>
      <c r="N409" s="304">
        <f t="shared" ca="1" si="191"/>
        <v>-78.354220636212588</v>
      </c>
      <c r="P409" s="310">
        <f t="shared" ca="1" si="192"/>
        <v>23</v>
      </c>
      <c r="Q409" s="304">
        <f t="shared" ca="1" si="193"/>
        <v>0</v>
      </c>
      <c r="R409" s="306">
        <f t="shared" ca="1" si="194"/>
        <v>0</v>
      </c>
      <c r="S409" s="307">
        <f t="shared" ca="1" si="195"/>
        <v>3.1652999999999984</v>
      </c>
      <c r="T409" s="304">
        <f t="shared" ca="1" si="175"/>
        <v>31.051592999999986</v>
      </c>
      <c r="U409" s="311">
        <f t="shared" ca="1" si="176"/>
        <v>0</v>
      </c>
      <c r="V409" s="306">
        <f t="shared" ca="1" si="177"/>
        <v>1.1123693393837997</v>
      </c>
      <c r="W409" s="304">
        <f t="shared" ca="1" si="178"/>
        <v>15.983235687093073</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4.6132792389538437</v>
      </c>
      <c r="AH409" s="304">
        <f t="shared" ca="1" si="202"/>
        <v>-4.9900202205722533</v>
      </c>
    </row>
    <row r="410" spans="1:34" x14ac:dyDescent="0.2">
      <c r="A410" s="347">
        <f t="shared" ca="1" si="180"/>
        <v>0.1</v>
      </c>
      <c r="B410" s="304">
        <f t="shared" ca="1" si="181"/>
        <v>27.200000000000081</v>
      </c>
      <c r="D410" s="306">
        <f t="shared" ca="1" si="182"/>
        <v>-1.0192981886888564</v>
      </c>
      <c r="E410" s="307">
        <f t="shared" ca="1" si="183"/>
        <v>-4.8644311119271135</v>
      </c>
      <c r="F410" s="304">
        <f t="shared" ca="1" si="184"/>
        <v>4.9700763414809677</v>
      </c>
      <c r="G410" s="306">
        <f t="shared" ca="1" si="185"/>
        <v>16.837067251362608</v>
      </c>
      <c r="H410" s="307">
        <f t="shared" ca="1" si="186"/>
        <v>-82.673361360751784</v>
      </c>
      <c r="I410" s="304">
        <f t="shared" ca="1" si="187"/>
        <v>84.370442172080345</v>
      </c>
      <c r="J410" s="306">
        <f t="shared" ca="1" si="188"/>
        <v>740.57837369809931</v>
      </c>
      <c r="K410" s="307">
        <f t="shared" ca="1" si="189"/>
        <v>955.49565340435743</v>
      </c>
      <c r="L410" s="304">
        <f t="shared" ca="1" si="174"/>
        <v>1208.8954757397107</v>
      </c>
      <c r="M410" s="306">
        <f t="shared" ca="1" si="190"/>
        <v>-1.3698862270676679</v>
      </c>
      <c r="N410" s="304">
        <f t="shared" ca="1" si="191"/>
        <v>-78.488699224077322</v>
      </c>
      <c r="P410" s="310">
        <f t="shared" ca="1" si="192"/>
        <v>23</v>
      </c>
      <c r="Q410" s="304">
        <f t="shared" ca="1" si="193"/>
        <v>0</v>
      </c>
      <c r="R410" s="306">
        <f t="shared" ca="1" si="194"/>
        <v>0</v>
      </c>
      <c r="S410" s="307">
        <f t="shared" ca="1" si="195"/>
        <v>3.1652999999999984</v>
      </c>
      <c r="T410" s="304">
        <f t="shared" ca="1" si="175"/>
        <v>31.051592999999986</v>
      </c>
      <c r="U410" s="311">
        <f t="shared" ca="1" si="176"/>
        <v>0</v>
      </c>
      <c r="V410" s="306">
        <f t="shared" ca="1" si="177"/>
        <v>1.1132887625490087</v>
      </c>
      <c r="W410" s="304">
        <f t="shared" ca="1" si="178"/>
        <v>16.170804886354265</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4.5585371925793314</v>
      </c>
      <c r="AH410" s="304">
        <f t="shared" ca="1" si="202"/>
        <v>-5.0495168505649008</v>
      </c>
    </row>
    <row r="411" spans="1:34" x14ac:dyDescent="0.2">
      <c r="A411" s="347">
        <f t="shared" ca="1" si="180"/>
        <v>0.1</v>
      </c>
      <c r="B411" s="304">
        <f t="shared" ca="1" si="181"/>
        <v>27.300000000000082</v>
      </c>
      <c r="D411" s="306">
        <f t="shared" ca="1" si="182"/>
        <v>-1.0195132647000185</v>
      </c>
      <c r="E411" s="307">
        <f t="shared" ca="1" si="183"/>
        <v>-4.8039863465353116</v>
      </c>
      <c r="F411" s="304">
        <f t="shared" ca="1" si="184"/>
        <v>4.9109766966049619</v>
      </c>
      <c r="G411" s="306">
        <f t="shared" ca="1" si="185"/>
        <v>16.735115924892607</v>
      </c>
      <c r="H411" s="307">
        <f t="shared" ca="1" si="186"/>
        <v>-83.153759995405309</v>
      </c>
      <c r="I411" s="304">
        <f t="shared" ca="1" si="187"/>
        <v>84.821058154169847</v>
      </c>
      <c r="J411" s="306">
        <f t="shared" ca="1" si="188"/>
        <v>742.25698285691203</v>
      </c>
      <c r="K411" s="307">
        <f t="shared" ca="1" si="189"/>
        <v>947.20429733654953</v>
      </c>
      <c r="L411" s="304">
        <f t="shared" ca="1" si="174"/>
        <v>1203.3874727171931</v>
      </c>
      <c r="M411" s="306">
        <f t="shared" ca="1" si="190"/>
        <v>-1.372194259080753</v>
      </c>
      <c r="N411" s="304">
        <f t="shared" ca="1" si="191"/>
        <v>-78.620939717408177</v>
      </c>
      <c r="P411" s="310">
        <f t="shared" ca="1" si="192"/>
        <v>23</v>
      </c>
      <c r="Q411" s="304">
        <f t="shared" ca="1" si="193"/>
        <v>0</v>
      </c>
      <c r="R411" s="306">
        <f t="shared" ca="1" si="194"/>
        <v>0</v>
      </c>
      <c r="S411" s="307">
        <f t="shared" ca="1" si="195"/>
        <v>3.1652999999999984</v>
      </c>
      <c r="T411" s="304">
        <f t="shared" ca="1" si="175"/>
        <v>31.051592999999986</v>
      </c>
      <c r="U411" s="311">
        <f t="shared" ca="1" si="176"/>
        <v>0</v>
      </c>
      <c r="V411" s="306">
        <f t="shared" ca="1" si="177"/>
        <v>1.1142143077647064</v>
      </c>
      <c r="W411" s="304">
        <f t="shared" ca="1" si="178"/>
        <v>16.357587962616631</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4.5039006080208566</v>
      </c>
      <c r="AH411" s="304">
        <f t="shared" ca="1" si="202"/>
        <v>-5.1087748037640264</v>
      </c>
    </row>
    <row r="412" spans="1:34" x14ac:dyDescent="0.2">
      <c r="A412" s="347">
        <f t="shared" ca="1" si="180"/>
        <v>0.1</v>
      </c>
      <c r="B412" s="304">
        <f t="shared" ca="1" si="181"/>
        <v>27.400000000000084</v>
      </c>
      <c r="D412" s="306">
        <f t="shared" ca="1" si="182"/>
        <v>-1.0195990582729533</v>
      </c>
      <c r="E412" s="307">
        <f t="shared" ca="1" si="183"/>
        <v>-4.7437969474678434</v>
      </c>
      <c r="F412" s="304">
        <f t="shared" ca="1" si="184"/>
        <v>4.852132697941836</v>
      </c>
      <c r="G412" s="306">
        <f t="shared" ca="1" si="185"/>
        <v>16.633156019065311</v>
      </c>
      <c r="H412" s="307">
        <f t="shared" ca="1" si="186"/>
        <v>-83.628139690152096</v>
      </c>
      <c r="I412" s="304">
        <f t="shared" ca="1" si="187"/>
        <v>85.266216212461089</v>
      </c>
      <c r="J412" s="306">
        <f t="shared" ca="1" si="188"/>
        <v>743.92539645410989</v>
      </c>
      <c r="K412" s="307">
        <f t="shared" ca="1" si="189"/>
        <v>938.86520235227169</v>
      </c>
      <c r="L412" s="304">
        <f t="shared" ca="1" si="174"/>
        <v>1197.8701363993414</v>
      </c>
      <c r="M412" s="306">
        <f t="shared" ca="1" si="190"/>
        <v>-1.374464215024459</v>
      </c>
      <c r="N412" s="304">
        <f t="shared" ca="1" si="191"/>
        <v>-78.750998612663182</v>
      </c>
      <c r="P412" s="310">
        <f t="shared" ca="1" si="192"/>
        <v>23</v>
      </c>
      <c r="Q412" s="304">
        <f t="shared" ca="1" si="193"/>
        <v>0</v>
      </c>
      <c r="R412" s="306">
        <f t="shared" ca="1" si="194"/>
        <v>0</v>
      </c>
      <c r="S412" s="307">
        <f t="shared" ca="1" si="195"/>
        <v>3.1652999999999984</v>
      </c>
      <c r="T412" s="304">
        <f t="shared" ca="1" si="175"/>
        <v>31.051592999999986</v>
      </c>
      <c r="U412" s="311">
        <f t="shared" ca="1" si="176"/>
        <v>0</v>
      </c>
      <c r="V412" s="306">
        <f t="shared" ca="1" si="177"/>
        <v>1.1151459213030965</v>
      </c>
      <c r="W412" s="304">
        <f t="shared" ca="1" si="178"/>
        <v>16.5435551580706</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4.4493838277000419</v>
      </c>
      <c r="AH412" s="304">
        <f t="shared" ca="1" si="202"/>
        <v>-5.1677844004096416</v>
      </c>
    </row>
    <row r="413" spans="1:34" x14ac:dyDescent="0.2">
      <c r="A413" s="347">
        <f t="shared" ca="1" si="180"/>
        <v>0.1</v>
      </c>
      <c r="B413" s="304">
        <f t="shared" ca="1" si="181"/>
        <v>27.500000000000085</v>
      </c>
      <c r="D413" s="306">
        <f t="shared" ca="1" si="182"/>
        <v>-1.0195572944152202</v>
      </c>
      <c r="E413" s="307">
        <f t="shared" ca="1" si="183"/>
        <v>-4.6838724183348983</v>
      </c>
      <c r="F413" s="304">
        <f t="shared" ca="1" si="184"/>
        <v>4.793553786892736</v>
      </c>
      <c r="G413" s="306">
        <f t="shared" ca="1" si="185"/>
        <v>16.53120028962379</v>
      </c>
      <c r="H413" s="307">
        <f t="shared" ca="1" si="186"/>
        <v>-84.096526931985579</v>
      </c>
      <c r="I413" s="304">
        <f t="shared" ca="1" si="187"/>
        <v>85.70592992925188</v>
      </c>
      <c r="J413" s="306">
        <f t="shared" ca="1" si="188"/>
        <v>745.58361426954434</v>
      </c>
      <c r="K413" s="307">
        <f t="shared" ca="1" si="189"/>
        <v>930.47896902116486</v>
      </c>
      <c r="L413" s="304">
        <f t="shared" ca="1" si="174"/>
        <v>1192.344764595344</v>
      </c>
      <c r="M413" s="306">
        <f t="shared" ca="1" si="190"/>
        <v>-1.3766970476375986</v>
      </c>
      <c r="N413" s="304">
        <f t="shared" ca="1" si="191"/>
        <v>-78.878930497755235</v>
      </c>
      <c r="P413" s="310">
        <f t="shared" ca="1" si="192"/>
        <v>23</v>
      </c>
      <c r="Q413" s="304">
        <f t="shared" ca="1" si="193"/>
        <v>0</v>
      </c>
      <c r="R413" s="306">
        <f t="shared" ca="1" si="194"/>
        <v>0</v>
      </c>
      <c r="S413" s="307">
        <f t="shared" ca="1" si="195"/>
        <v>3.1652999999999984</v>
      </c>
      <c r="T413" s="304">
        <f t="shared" ca="1" si="175"/>
        <v>31.051592999999986</v>
      </c>
      <c r="U413" s="311">
        <f t="shared" ca="1" si="176"/>
        <v>0</v>
      </c>
      <c r="V413" s="306">
        <f t="shared" ca="1" si="177"/>
        <v>1.116083549617954</v>
      </c>
      <c r="W413" s="304">
        <f t="shared" ca="1" si="178"/>
        <v>16.72867759318283</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4.3950007164526967</v>
      </c>
      <c r="AH413" s="304">
        <f t="shared" ca="1" si="202"/>
        <v>-5.2265362392413381</v>
      </c>
    </row>
    <row r="414" spans="1:34" x14ac:dyDescent="0.2">
      <c r="A414" s="347">
        <f t="shared" ca="1" si="180"/>
        <v>0.1</v>
      </c>
      <c r="B414" s="304">
        <f t="shared" ca="1" si="181"/>
        <v>27.600000000000087</v>
      </c>
      <c r="D414" s="306">
        <f t="shared" ca="1" si="182"/>
        <v>-1.0193897202428535</v>
      </c>
      <c r="E414" s="307">
        <f t="shared" ca="1" si="183"/>
        <v>-4.6242219826347961</v>
      </c>
      <c r="F414" s="304">
        <f t="shared" ca="1" si="184"/>
        <v>4.7352491324554071</v>
      </c>
      <c r="G414" s="306">
        <f t="shared" ca="1" si="185"/>
        <v>16.429261317599504</v>
      </c>
      <c r="H414" s="307">
        <f t="shared" ca="1" si="186"/>
        <v>-84.558949130249061</v>
      </c>
      <c r="I414" s="304">
        <f t="shared" ca="1" si="187"/>
        <v>86.140214217600018</v>
      </c>
      <c r="J414" s="306">
        <f t="shared" ca="1" si="188"/>
        <v>747.23163734990555</v>
      </c>
      <c r="K414" s="307">
        <f t="shared" ca="1" si="189"/>
        <v>922.04619521805307</v>
      </c>
      <c r="L414" s="304">
        <f t="shared" ca="1" si="174"/>
        <v>1186.812666756093</v>
      </c>
      <c r="M414" s="306">
        <f t="shared" ca="1" si="190"/>
        <v>-1.378893677712911</v>
      </c>
      <c r="N414" s="304">
        <f t="shared" ca="1" si="191"/>
        <v>-79.004788130222153</v>
      </c>
      <c r="P414" s="310">
        <f t="shared" ca="1" si="192"/>
        <v>23</v>
      </c>
      <c r="Q414" s="304">
        <f t="shared" ca="1" si="193"/>
        <v>0</v>
      </c>
      <c r="R414" s="306">
        <f t="shared" ca="1" si="194"/>
        <v>0</v>
      </c>
      <c r="S414" s="307">
        <f t="shared" ca="1" si="195"/>
        <v>3.1652999999999984</v>
      </c>
      <c r="T414" s="304">
        <f t="shared" ca="1" si="175"/>
        <v>31.051592999999986</v>
      </c>
      <c r="U414" s="311">
        <f t="shared" ca="1" si="176"/>
        <v>0</v>
      </c>
      <c r="V414" s="306">
        <f t="shared" ca="1" si="177"/>
        <v>1.1170271393531028</v>
      </c>
      <c r="W414" s="304">
        <f t="shared" ca="1" si="178"/>
        <v>16.912927262853646</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4.3407646725344398</v>
      </c>
      <c r="AH414" s="304">
        <f t="shared" ca="1" si="202"/>
        <v>-5.285021196468846</v>
      </c>
    </row>
    <row r="415" spans="1:34" x14ac:dyDescent="0.2">
      <c r="A415" s="347">
        <f t="shared" ca="1" si="180"/>
        <v>0.1</v>
      </c>
      <c r="B415" s="304">
        <f t="shared" ca="1" si="181"/>
        <v>27.700000000000088</v>
      </c>
      <c r="D415" s="306">
        <f t="shared" ca="1" si="182"/>
        <v>-1.0190981032791127</v>
      </c>
      <c r="E415" s="307">
        <f t="shared" ca="1" si="183"/>
        <v>-4.5648545848741318</v>
      </c>
      <c r="F415" s="304">
        <f t="shared" ca="1" si="184"/>
        <v>4.6772276323858204</v>
      </c>
      <c r="G415" s="306">
        <f t="shared" ca="1" si="185"/>
        <v>16.327351507271594</v>
      </c>
      <c r="H415" s="307">
        <f t="shared" ca="1" si="186"/>
        <v>-85.015434588736468</v>
      </c>
      <c r="I415" s="304">
        <f t="shared" ca="1" si="187"/>
        <v>86.569085276175429</v>
      </c>
      <c r="J415" s="306">
        <f t="shared" ca="1" si="188"/>
        <v>748.86946799114912</v>
      </c>
      <c r="K415" s="307">
        <f t="shared" ca="1" si="189"/>
        <v>913.56747603210374</v>
      </c>
      <c r="L415" s="304">
        <f t="shared" ca="1" si="174"/>
        <v>1181.2751641141938</v>
      </c>
      <c r="M415" s="306">
        <f t="shared" ca="1" si="190"/>
        <v>-1.3810549953965685</v>
      </c>
      <c r="N415" s="304">
        <f t="shared" ca="1" si="191"/>
        <v>-79.128622511682707</v>
      </c>
      <c r="P415" s="310">
        <f t="shared" ca="1" si="192"/>
        <v>23</v>
      </c>
      <c r="Q415" s="304">
        <f t="shared" ca="1" si="193"/>
        <v>0</v>
      </c>
      <c r="R415" s="306">
        <f t="shared" ca="1" si="194"/>
        <v>0</v>
      </c>
      <c r="S415" s="307">
        <f t="shared" ca="1" si="195"/>
        <v>3.1652999999999984</v>
      </c>
      <c r="T415" s="304">
        <f t="shared" ca="1" si="175"/>
        <v>31.051592999999986</v>
      </c>
      <c r="U415" s="311">
        <f t="shared" ca="1" si="176"/>
        <v>0</v>
      </c>
      <c r="V415" s="306">
        <f t="shared" ca="1" si="177"/>
        <v>1.1179766373506681</v>
      </c>
      <c r="W415" s="304">
        <f t="shared" ca="1" si="178"/>
        <v>17.096277032010807</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4.286688638241948</v>
      </c>
      <c r="AH415" s="304">
        <f t="shared" ca="1" si="202"/>
        <v>-5.3432304245580688</v>
      </c>
    </row>
    <row r="416" spans="1:34" x14ac:dyDescent="0.2">
      <c r="A416" s="347">
        <f t="shared" ca="1" si="180"/>
        <v>0.1</v>
      </c>
      <c r="B416" s="304">
        <f t="shared" ca="1" si="181"/>
        <v>27.80000000000009</v>
      </c>
      <c r="D416" s="306">
        <f t="shared" ca="1" si="182"/>
        <v>-1.0186842297939762</v>
      </c>
      <c r="E416" s="307">
        <f t="shared" ca="1" si="183"/>
        <v>-4.5057788918761839</v>
      </c>
      <c r="F416" s="304">
        <f t="shared" ca="1" si="184"/>
        <v>4.6194979145474147</v>
      </c>
      <c r="G416" s="306">
        <f t="shared" ca="1" si="185"/>
        <v>16.225483084292197</v>
      </c>
      <c r="H416" s="307">
        <f t="shared" ca="1" si="186"/>
        <v>-85.466012477924082</v>
      </c>
      <c r="I416" s="304">
        <f t="shared" ca="1" si="187"/>
        <v>86.992560545114017</v>
      </c>
      <c r="J416" s="306">
        <f t="shared" ca="1" si="188"/>
        <v>750.49710972072728</v>
      </c>
      <c r="K416" s="307">
        <f t="shared" ca="1" si="189"/>
        <v>905.04340367877069</v>
      </c>
      <c r="L416" s="304">
        <f t="shared" ca="1" si="174"/>
        <v>1175.733589824506</v>
      </c>
      <c r="M416" s="306">
        <f t="shared" ca="1" si="190"/>
        <v>-1.3831818614263418</v>
      </c>
      <c r="N416" s="304">
        <f t="shared" ca="1" si="191"/>
        <v>-79.250482958778463</v>
      </c>
      <c r="P416" s="310">
        <f t="shared" ca="1" si="192"/>
        <v>23</v>
      </c>
      <c r="Q416" s="304">
        <f t="shared" ca="1" si="193"/>
        <v>0</v>
      </c>
      <c r="R416" s="306">
        <f t="shared" ca="1" si="194"/>
        <v>0</v>
      </c>
      <c r="S416" s="307">
        <f t="shared" ca="1" si="195"/>
        <v>3.1652999999999984</v>
      </c>
      <c r="T416" s="304">
        <f t="shared" ca="1" si="175"/>
        <v>31.051592999999986</v>
      </c>
      <c r="U416" s="311">
        <f t="shared" ca="1" si="176"/>
        <v>0</v>
      </c>
      <c r="V416" s="306">
        <f t="shared" ca="1" si="177"/>
        <v>1.118931990659116</v>
      </c>
      <c r="W416" s="304">
        <f t="shared" ca="1" si="178"/>
        <v>17.278700630660754</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4.2327851101794298</v>
      </c>
      <c r="AH416" s="304">
        <f t="shared" ca="1" si="202"/>
        <v>-5.4011553508390406</v>
      </c>
    </row>
    <row r="417" spans="1:34" x14ac:dyDescent="0.2">
      <c r="A417" s="347">
        <f t="shared" ca="1" si="180"/>
        <v>0.1</v>
      </c>
      <c r="B417" s="304">
        <f t="shared" ca="1" si="181"/>
        <v>27.900000000000091</v>
      </c>
      <c r="D417" s="306">
        <f t="shared" ca="1" si="182"/>
        <v>-1.0181499031841317</v>
      </c>
      <c r="E417" s="307">
        <f t="shared" ca="1" si="183"/>
        <v>-4.4470032942702877</v>
      </c>
      <c r="F417" s="304">
        <f t="shared" ca="1" si="184"/>
        <v>4.5620683384408709</v>
      </c>
      <c r="G417" s="306">
        <f t="shared" ca="1" si="185"/>
        <v>16.123668093973784</v>
      </c>
      <c r="H417" s="307">
        <f t="shared" ca="1" si="186"/>
        <v>-85.910712807351103</v>
      </c>
      <c r="I417" s="304">
        <f t="shared" ca="1" si="187"/>
        <v>87.410658662841513</v>
      </c>
      <c r="J417" s="306">
        <f t="shared" ca="1" si="188"/>
        <v>752.1145672796406</v>
      </c>
      <c r="K417" s="307">
        <f t="shared" ca="1" si="189"/>
        <v>896.47456741450696</v>
      </c>
      <c r="L417" s="304">
        <f t="shared" ca="1" si="174"/>
        <v>1170.1892891046596</v>
      </c>
      <c r="M417" s="306">
        <f t="shared" ca="1" si="190"/>
        <v>-1.385275108311689</v>
      </c>
      <c r="N417" s="304">
        <f t="shared" ca="1" si="191"/>
        <v>-79.370417170787761</v>
      </c>
      <c r="P417" s="310">
        <f t="shared" ca="1" si="192"/>
        <v>23</v>
      </c>
      <c r="Q417" s="304">
        <f t="shared" ca="1" si="193"/>
        <v>0</v>
      </c>
      <c r="R417" s="306">
        <f t="shared" ca="1" si="194"/>
        <v>0</v>
      </c>
      <c r="S417" s="307">
        <f t="shared" ca="1" si="195"/>
        <v>3.1652999999999984</v>
      </c>
      <c r="T417" s="304">
        <f t="shared" ca="1" si="175"/>
        <v>31.051592999999986</v>
      </c>
      <c r="U417" s="311">
        <f t="shared" ca="1" si="176"/>
        <v>0</v>
      </c>
      <c r="V417" s="306">
        <f t="shared" ca="1" si="177"/>
        <v>1.1198931465410675</v>
      </c>
      <c r="W417" s="304">
        <f t="shared" ca="1" si="178"/>
        <v>17.460172648417874</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4.1790661491973404</v>
      </c>
      <c r="AH417" s="304">
        <f t="shared" ca="1" si="202"/>
        <v>-5.4587876759424896</v>
      </c>
    </row>
    <row r="418" spans="1:34" x14ac:dyDescent="0.2">
      <c r="A418" s="347">
        <f t="shared" ca="1" si="180"/>
        <v>0.1</v>
      </c>
      <c r="B418" s="304">
        <f t="shared" ca="1" si="181"/>
        <v>28.000000000000092</v>
      </c>
      <c r="D418" s="306">
        <f t="shared" ca="1" si="182"/>
        <v>-1.0174969423932325</v>
      </c>
      <c r="E418" s="307">
        <f t="shared" ca="1" si="183"/>
        <v>-4.3885359081551805</v>
      </c>
      <c r="F418" s="304">
        <f t="shared" ca="1" si="184"/>
        <v>4.5049469969076208</v>
      </c>
      <c r="G418" s="306">
        <f t="shared" ca="1" si="185"/>
        <v>16.02191839973446</v>
      </c>
      <c r="H418" s="307">
        <f t="shared" ca="1" si="186"/>
        <v>-86.349566398166615</v>
      </c>
      <c r="I418" s="304">
        <f t="shared" ca="1" si="187"/>
        <v>87.823399423838836</v>
      </c>
      <c r="J418" s="306">
        <f t="shared" ca="1" si="188"/>
        <v>753.72184660432606</v>
      </c>
      <c r="K418" s="307">
        <f t="shared" ca="1" si="189"/>
        <v>887.86155345423106</v>
      </c>
      <c r="L418" s="304">
        <f t="shared" ca="1" si="174"/>
        <v>1164.6436193749553</v>
      </c>
      <c r="M418" s="306">
        <f t="shared" ca="1" si="190"/>
        <v>-1.3873355414588449</v>
      </c>
      <c r="N418" s="304">
        <f t="shared" ca="1" si="191"/>
        <v>-79.488471294088654</v>
      </c>
      <c r="P418" s="310">
        <f t="shared" ca="1" si="192"/>
        <v>23</v>
      </c>
      <c r="Q418" s="304">
        <f t="shared" ca="1" si="193"/>
        <v>0</v>
      </c>
      <c r="R418" s="306">
        <f t="shared" ca="1" si="194"/>
        <v>0</v>
      </c>
      <c r="S418" s="307">
        <f t="shared" ca="1" si="195"/>
        <v>3.1652999999999984</v>
      </c>
      <c r="T418" s="304">
        <f t="shared" ca="1" si="175"/>
        <v>31.051592999999986</v>
      </c>
      <c r="U418" s="311">
        <f t="shared" ca="1" si="176"/>
        <v>0</v>
      </c>
      <c r="V418" s="306">
        <f t="shared" ca="1" si="177"/>
        <v>1.1208600524809043</v>
      </c>
      <c r="W418" s="304">
        <f t="shared" ca="1" si="178"/>
        <v>17.640668528532821</v>
      </c>
      <c r="Y418" s="314" t="str">
        <f t="shared" ca="1" si="196"/>
        <v/>
      </c>
      <c r="Z418" s="315" t="str">
        <f t="shared" ca="1" si="197"/>
        <v/>
      </c>
      <c r="AA418" s="316" t="str">
        <f t="shared" ca="1" si="198"/>
        <v/>
      </c>
      <c r="AC418" s="310">
        <f t="shared" ca="1" si="199"/>
        <v>28.000000000000092</v>
      </c>
      <c r="AD418" s="323">
        <f t="shared" ca="1" si="200"/>
        <v>753.72184660432606</v>
      </c>
      <c r="AE418" s="324" t="e">
        <f t="shared" ca="1" si="179"/>
        <v>#N/A</v>
      </c>
      <c r="AG418" s="306">
        <f t="shared" ca="1" si="201"/>
        <v>4.1255433900280716</v>
      </c>
      <c r="AH418" s="304">
        <f t="shared" ca="1" si="202"/>
        <v>-5.5161193720714889</v>
      </c>
    </row>
    <row r="419" spans="1:34" x14ac:dyDescent="0.2">
      <c r="A419" s="347">
        <f t="shared" ca="1" si="180"/>
        <v>0.1</v>
      </c>
      <c r="B419" s="304">
        <f t="shared" ca="1" si="181"/>
        <v>28.100000000000094</v>
      </c>
      <c r="D419" s="306">
        <f t="shared" ca="1" si="182"/>
        <v>-1.0167271803721807</v>
      </c>
      <c r="E419" s="307">
        <f t="shared" ca="1" si="183"/>
        <v>-4.3303845769291041</v>
      </c>
      <c r="F419" s="304">
        <f t="shared" ca="1" si="184"/>
        <v>4.448141718000115</v>
      </c>
      <c r="G419" s="306">
        <f t="shared" ca="1" si="185"/>
        <v>15.920245681697242</v>
      </c>
      <c r="H419" s="307">
        <f t="shared" ca="1" si="186"/>
        <v>-86.782604855859532</v>
      </c>
      <c r="I419" s="304">
        <f t="shared" ca="1" si="187"/>
        <v>88.23080373732212</v>
      </c>
      <c r="J419" s="306">
        <f t="shared" ca="1" si="188"/>
        <v>755.31895480839762</v>
      </c>
      <c r="K419" s="307">
        <f t="shared" ca="1" si="189"/>
        <v>879.20494489152975</v>
      </c>
      <c r="L419" s="304">
        <f t="shared" ca="1" si="174"/>
        <v>1159.0979503970179</v>
      </c>
      <c r="M419" s="306">
        <f t="shared" ca="1" si="190"/>
        <v>-1.3893639402438058</v>
      </c>
      <c r="N419" s="304">
        <f t="shared" ca="1" si="191"/>
        <v>-79.604689983636376</v>
      </c>
      <c r="P419" s="310">
        <f t="shared" ca="1" si="192"/>
        <v>23</v>
      </c>
      <c r="Q419" s="304">
        <f t="shared" ca="1" si="193"/>
        <v>0</v>
      </c>
      <c r="R419" s="306">
        <f t="shared" ca="1" si="194"/>
        <v>0</v>
      </c>
      <c r="S419" s="307">
        <f t="shared" ca="1" si="195"/>
        <v>3.1652999999999984</v>
      </c>
      <c r="T419" s="304">
        <f t="shared" ca="1" si="175"/>
        <v>31.051592999999986</v>
      </c>
      <c r="U419" s="311">
        <f t="shared" ca="1" si="176"/>
        <v>0</v>
      </c>
      <c r="V419" s="306">
        <f t="shared" ca="1" si="177"/>
        <v>1.121832656192147</v>
      </c>
      <c r="W419" s="304">
        <f t="shared" ca="1" si="178"/>
        <v>17.820164561440446</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4.0722280506411828</v>
      </c>
      <c r="AH419" s="304">
        <f t="shared" ca="1" si="202"/>
        <v>-5.5731426811148488</v>
      </c>
    </row>
    <row r="420" spans="1:34" x14ac:dyDescent="0.2">
      <c r="A420" s="347">
        <f t="shared" ca="1" si="180"/>
        <v>0.1</v>
      </c>
      <c r="B420" s="304">
        <f t="shared" ca="1" si="181"/>
        <v>28.200000000000095</v>
      </c>
      <c r="D420" s="306">
        <f t="shared" ca="1" si="182"/>
        <v>-1.0158424625791851</v>
      </c>
      <c r="E420" s="307">
        <f t="shared" ca="1" si="183"/>
        <v>-4.272556873279715</v>
      </c>
      <c r="F420" s="304">
        <f t="shared" ca="1" si="184"/>
        <v>4.3916600670120953</v>
      </c>
      <c r="G420" s="306">
        <f t="shared" ca="1" si="185"/>
        <v>15.818661435439324</v>
      </c>
      <c r="H420" s="307">
        <f t="shared" ca="1" si="186"/>
        <v>-87.209860543187503</v>
      </c>
      <c r="I420" s="304">
        <f t="shared" ca="1" si="187"/>
        <v>88.632893586812727</v>
      </c>
      <c r="J420" s="306">
        <f t="shared" ca="1" si="188"/>
        <v>756.90590016425449</v>
      </c>
      <c r="K420" s="307">
        <f t="shared" ca="1" si="189"/>
        <v>870.50532162157742</v>
      </c>
      <c r="L420" s="304">
        <f t="shared" ca="1" si="174"/>
        <v>1153.5536644105234</v>
      </c>
      <c r="M420" s="306">
        <f t="shared" ca="1" si="190"/>
        <v>-1.3913610590359391</v>
      </c>
      <c r="N420" s="304">
        <f t="shared" ca="1" si="191"/>
        <v>-79.71911646161189</v>
      </c>
      <c r="P420" s="310">
        <f t="shared" ca="1" si="192"/>
        <v>23</v>
      </c>
      <c r="Q420" s="304">
        <f t="shared" ca="1" si="193"/>
        <v>0</v>
      </c>
      <c r="R420" s="306">
        <f t="shared" ca="1" si="194"/>
        <v>0</v>
      </c>
      <c r="S420" s="307">
        <f t="shared" ca="1" si="195"/>
        <v>3.1652999999999984</v>
      </c>
      <c r="T420" s="304">
        <f t="shared" ca="1" si="175"/>
        <v>31.051592999999986</v>
      </c>
      <c r="U420" s="311">
        <f t="shared" ca="1" si="176"/>
        <v>0</v>
      </c>
      <c r="V420" s="306">
        <f t="shared" ca="1" si="177"/>
        <v>1.1228109056246292</v>
      </c>
      <c r="W420" s="304">
        <f t="shared" ca="1" si="178"/>
        <v>17.998637877848175</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4.0191309413387639</v>
      </c>
      <c r="AH420" s="304">
        <f t="shared" ca="1" si="202"/>
        <v>-5.629850112608743</v>
      </c>
    </row>
    <row r="421" spans="1:34" x14ac:dyDescent="0.2">
      <c r="A421" s="347">
        <f t="shared" ca="1" si="180"/>
        <v>0.1</v>
      </c>
      <c r="B421" s="304">
        <f t="shared" ca="1" si="181"/>
        <v>28.300000000000097</v>
      </c>
      <c r="D421" s="306">
        <f t="shared" ca="1" si="182"/>
        <v>-1.0148446455193547</v>
      </c>
      <c r="E421" s="307">
        <f t="shared" ca="1" si="183"/>
        <v>-4.2150601013267401</v>
      </c>
      <c r="F421" s="304">
        <f t="shared" ca="1" si="184"/>
        <v>4.3355093486620344</v>
      </c>
      <c r="G421" s="306">
        <f t="shared" ca="1" si="185"/>
        <v>15.717176970887389</v>
      </c>
      <c r="H421" s="307">
        <f t="shared" ca="1" si="186"/>
        <v>-87.631366553320177</v>
      </c>
      <c r="I421" s="304">
        <f t="shared" ca="1" si="187"/>
        <v>89.029691990574449</v>
      </c>
      <c r="J421" s="306">
        <f t="shared" ca="1" si="188"/>
        <v>758.48269208457077</v>
      </c>
      <c r="K421" s="307">
        <f t="shared" ca="1" si="189"/>
        <v>861.76326026675201</v>
      </c>
      <c r="L421" s="304">
        <f t="shared" ca="1" si="174"/>
        <v>1148.0121562672757</v>
      </c>
      <c r="M421" s="306">
        <f t="shared" ca="1" si="190"/>
        <v>-1.3933276281747857</v>
      </c>
      <c r="N421" s="304">
        <f t="shared" ca="1" si="191"/>
        <v>-79.831792573388469</v>
      </c>
      <c r="P421" s="310">
        <f t="shared" ca="1" si="192"/>
        <v>23</v>
      </c>
      <c r="Q421" s="304">
        <f t="shared" ca="1" si="193"/>
        <v>0</v>
      </c>
      <c r="R421" s="306">
        <f t="shared" ca="1" si="194"/>
        <v>0</v>
      </c>
      <c r="S421" s="307">
        <f t="shared" ca="1" si="195"/>
        <v>3.1652999999999984</v>
      </c>
      <c r="T421" s="304">
        <f t="shared" ca="1" si="175"/>
        <v>31.051592999999986</v>
      </c>
      <c r="U421" s="311">
        <f t="shared" ca="1" si="176"/>
        <v>0</v>
      </c>
      <c r="V421" s="306">
        <f t="shared" ca="1" si="177"/>
        <v>1.123794748971447</v>
      </c>
      <c r="W421" s="304">
        <f t="shared" ca="1" si="178"/>
        <v>18.176066441385309</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3.9662624736097287</v>
      </c>
      <c r="AH421" s="304">
        <f t="shared" ca="1" si="202"/>
        <v>-5.6862344415531494</v>
      </c>
    </row>
    <row r="422" spans="1:34" x14ac:dyDescent="0.2">
      <c r="A422" s="347">
        <f t="shared" ca="1" si="180"/>
        <v>0.1</v>
      </c>
      <c r="B422" s="304">
        <f t="shared" ca="1" si="181"/>
        <v>28.400000000000098</v>
      </c>
      <c r="D422" s="306">
        <f t="shared" ca="1" si="182"/>
        <v>-1.0137355953235558</v>
      </c>
      <c r="E422" s="307">
        <f t="shared" ca="1" si="183"/>
        <v>-4.1579012989104811</v>
      </c>
      <c r="F422" s="304">
        <f t="shared" ca="1" si="184"/>
        <v>4.2796966094230875</v>
      </c>
      <c r="G422" s="306">
        <f t="shared" ca="1" si="185"/>
        <v>15.615803411355033</v>
      </c>
      <c r="H422" s="307">
        <f t="shared" ca="1" si="186"/>
        <v>-88.047156683211227</v>
      </c>
      <c r="I422" s="304">
        <f t="shared" ca="1" si="187"/>
        <v>89.421222962896422</v>
      </c>
      <c r="J422" s="306">
        <f t="shared" ca="1" si="188"/>
        <v>760.04934110368288</v>
      </c>
      <c r="K422" s="307">
        <f t="shared" ca="1" si="189"/>
        <v>852.97933410492544</v>
      </c>
      <c r="L422" s="304">
        <f t="shared" ca="1" si="174"/>
        <v>1142.4748335618708</v>
      </c>
      <c r="M422" s="306">
        <f t="shared" ca="1" si="190"/>
        <v>-1.3952643549024808</v>
      </c>
      <c r="N422" s="304">
        <f t="shared" ca="1" si="191"/>
        <v>-79.942758840955577</v>
      </c>
      <c r="P422" s="310">
        <f t="shared" ca="1" si="192"/>
        <v>23</v>
      </c>
      <c r="Q422" s="304">
        <f t="shared" ca="1" si="193"/>
        <v>0</v>
      </c>
      <c r="R422" s="306">
        <f t="shared" ca="1" si="194"/>
        <v>0</v>
      </c>
      <c r="S422" s="307">
        <f t="shared" ca="1" si="195"/>
        <v>3.1652999999999984</v>
      </c>
      <c r="T422" s="304">
        <f t="shared" ca="1" si="175"/>
        <v>31.051592999999986</v>
      </c>
      <c r="U422" s="311">
        <f t="shared" ca="1" si="176"/>
        <v>0</v>
      </c>
      <c r="V422" s="306">
        <f t="shared" ca="1" si="177"/>
        <v>1.1247841346757002</v>
      </c>
      <c r="W422" s="304">
        <f t="shared" ca="1" si="178"/>
        <v>18.352429040833663</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3.9136326687601066</v>
      </c>
      <c r="AH422" s="304">
        <f t="shared" ca="1" si="202"/>
        <v>-5.7422887060895711</v>
      </c>
    </row>
    <row r="423" spans="1:34" x14ac:dyDescent="0.2">
      <c r="A423" s="347">
        <f t="shared" ca="1" si="180"/>
        <v>0.1</v>
      </c>
      <c r="B423" s="304">
        <f t="shared" ca="1" si="181"/>
        <v>28.500000000000099</v>
      </c>
      <c r="D423" s="306">
        <f t="shared" ca="1" si="182"/>
        <v>-1.0125171863662694</v>
      </c>
      <c r="E423" s="307">
        <f t="shared" ca="1" si="183"/>
        <v>-4.1010872400192877</v>
      </c>
      <c r="F423" s="304">
        <f t="shared" ca="1" si="184"/>
        <v>4.2242286399928783</v>
      </c>
      <c r="G423" s="306">
        <f t="shared" ca="1" si="185"/>
        <v>15.514551692718406</v>
      </c>
      <c r="H423" s="307">
        <f t="shared" ca="1" si="186"/>
        <v>-88.457265407213157</v>
      </c>
      <c r="I423" s="304">
        <f t="shared" ca="1" si="187"/>
        <v>89.807511476202151</v>
      </c>
      <c r="J423" s="306">
        <f t="shared" ca="1" si="188"/>
        <v>761.60585885888656</v>
      </c>
      <c r="K423" s="307">
        <f t="shared" ca="1" si="189"/>
        <v>844.15411300040421</v>
      </c>
      <c r="L423" s="304">
        <f t="shared" ca="1" si="174"/>
        <v>1136.9431167581258</v>
      </c>
      <c r="M423" s="306">
        <f t="shared" ca="1" si="190"/>
        <v>-1.3971719242540719</v>
      </c>
      <c r="N423" s="304">
        <f t="shared" ca="1" si="191"/>
        <v>-80.052054513930258</v>
      </c>
      <c r="P423" s="310">
        <f t="shared" ca="1" si="192"/>
        <v>23</v>
      </c>
      <c r="Q423" s="304">
        <f t="shared" ca="1" si="193"/>
        <v>0</v>
      </c>
      <c r="R423" s="306">
        <f t="shared" ca="1" si="194"/>
        <v>0</v>
      </c>
      <c r="S423" s="307">
        <f t="shared" ca="1" si="195"/>
        <v>3.1652999999999984</v>
      </c>
      <c r="T423" s="304">
        <f t="shared" ca="1" si="175"/>
        <v>31.051592999999986</v>
      </c>
      <c r="U423" s="311">
        <f t="shared" ca="1" si="176"/>
        <v>0</v>
      </c>
      <c r="V423" s="306">
        <f t="shared" ca="1" si="177"/>
        <v>1.1257790114370207</v>
      </c>
      <c r="W423" s="304">
        <f t="shared" ca="1" si="178"/>
        <v>18.527705281959854</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3.861251166334962</v>
      </c>
      <c r="AH423" s="304">
        <f t="shared" ca="1" si="202"/>
        <v>-5.7980062050464953</v>
      </c>
    </row>
    <row r="424" spans="1:34" x14ac:dyDescent="0.2">
      <c r="A424" s="347">
        <f t="shared" ca="1" si="180"/>
        <v>0.1</v>
      </c>
      <c r="B424" s="304">
        <f t="shared" ca="1" si="181"/>
        <v>28.600000000000101</v>
      </c>
      <c r="D424" s="306">
        <f t="shared" ca="1" si="182"/>
        <v>-1.0111912999221802</v>
      </c>
      <c r="E424" s="307">
        <f t="shared" ca="1" si="183"/>
        <v>-4.0446244373492082</v>
      </c>
      <c r="F424" s="304">
        <f t="shared" ca="1" si="184"/>
        <v>4.1691119778965771</v>
      </c>
      <c r="G424" s="306">
        <f t="shared" ca="1" si="185"/>
        <v>15.413432562726188</v>
      </c>
      <c r="H424" s="307">
        <f t="shared" ca="1" si="186"/>
        <v>-88.861727850948071</v>
      </c>
      <c r="I424" s="304">
        <f t="shared" ca="1" si="187"/>
        <v>90.188583423965966</v>
      </c>
      <c r="J424" s="306">
        <f t="shared" ca="1" si="188"/>
        <v>763.15225807165882</v>
      </c>
      <c r="K424" s="307">
        <f t="shared" ca="1" si="189"/>
        <v>835.28816333749614</v>
      </c>
      <c r="L424" s="304">
        <f t="shared" ca="1" si="174"/>
        <v>1131.4184393104081</v>
      </c>
      <c r="M424" s="306">
        <f t="shared" ca="1" si="190"/>
        <v>-1.3990509999078926</v>
      </c>
      <c r="N424" s="304">
        <f t="shared" ca="1" si="191"/>
        <v>-80.15971761827997</v>
      </c>
      <c r="P424" s="310">
        <f t="shared" ca="1" si="192"/>
        <v>23</v>
      </c>
      <c r="Q424" s="304">
        <f t="shared" ca="1" si="193"/>
        <v>0</v>
      </c>
      <c r="R424" s="306">
        <f t="shared" ca="1" si="194"/>
        <v>0</v>
      </c>
      <c r="S424" s="307">
        <f t="shared" ca="1" si="195"/>
        <v>3.1652999999999984</v>
      </c>
      <c r="T424" s="304">
        <f t="shared" ca="1" si="175"/>
        <v>31.051592999999986</v>
      </c>
      <c r="U424" s="311">
        <f t="shared" ca="1" si="176"/>
        <v>0</v>
      </c>
      <c r="V424" s="306">
        <f t="shared" ca="1" si="177"/>
        <v>1.1267793282178895</v>
      </c>
      <c r="W424" s="304">
        <f t="shared" ca="1" si="178"/>
        <v>18.701875578969226</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3.8091272323460199</v>
      </c>
      <c r="AH424" s="304">
        <f t="shared" ca="1" si="202"/>
        <v>-5.8533804953590067</v>
      </c>
    </row>
    <row r="425" spans="1:34" x14ac:dyDescent="0.2">
      <c r="A425" s="347">
        <f t="shared" ca="1" si="180"/>
        <v>0.1</v>
      </c>
      <c r="B425" s="304">
        <f t="shared" ca="1" si="181"/>
        <v>28.700000000000102</v>
      </c>
      <c r="D425" s="306">
        <f t="shared" ca="1" si="182"/>
        <v>-1.0097598228611824</v>
      </c>
      <c r="E425" s="307">
        <f t="shared" ca="1" si="183"/>
        <v>-3.9885191449891142</v>
      </c>
      <c r="F425" s="304">
        <f t="shared" ca="1" si="184"/>
        <v>4.1143529102167866</v>
      </c>
      <c r="G425" s="306">
        <f t="shared" ca="1" si="185"/>
        <v>15.31245658044007</v>
      </c>
      <c r="H425" s="307">
        <f t="shared" ca="1" si="186"/>
        <v>-89.260579765446977</v>
      </c>
      <c r="I425" s="304">
        <f t="shared" ca="1" si="187"/>
        <v>90.564465584419935</v>
      </c>
      <c r="J425" s="306">
        <f t="shared" ca="1" si="188"/>
        <v>764.68855252881713</v>
      </c>
      <c r="K425" s="307">
        <f t="shared" ca="1" si="189"/>
        <v>826.38204795667639</v>
      </c>
      <c r="L425" s="304">
        <f t="shared" ca="1" si="174"/>
        <v>1125.9022477789481</v>
      </c>
      <c r="M425" s="306">
        <f t="shared" ca="1" si="190"/>
        <v>-1.4009022249980223</v>
      </c>
      <c r="N425" s="304">
        <f t="shared" ca="1" si="191"/>
        <v>-80.26578500287313</v>
      </c>
      <c r="P425" s="310">
        <f t="shared" ca="1" si="192"/>
        <v>23</v>
      </c>
      <c r="Q425" s="304">
        <f t="shared" ca="1" si="193"/>
        <v>0</v>
      </c>
      <c r="R425" s="306">
        <f t="shared" ca="1" si="194"/>
        <v>0</v>
      </c>
      <c r="S425" s="307">
        <f t="shared" ca="1" si="195"/>
        <v>3.1652999999999984</v>
      </c>
      <c r="T425" s="304">
        <f t="shared" ca="1" si="175"/>
        <v>31.051592999999986</v>
      </c>
      <c r="U425" s="311">
        <f t="shared" ca="1" si="176"/>
        <v>0</v>
      </c>
      <c r="V425" s="306">
        <f t="shared" ca="1" si="177"/>
        <v>1.127785034249744</v>
      </c>
      <c r="W425" s="304">
        <f t="shared" ca="1" si="178"/>
        <v>18.874921145601352</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3.7572697673179212</v>
      </c>
      <c r="AH425" s="304">
        <f t="shared" ca="1" si="202"/>
        <v>-5.9084053893688546</v>
      </c>
    </row>
    <row r="426" spans="1:34" x14ac:dyDescent="0.2">
      <c r="A426" s="347">
        <f t="shared" ca="1" si="180"/>
        <v>0.1</v>
      </c>
      <c r="B426" s="304">
        <f t="shared" ca="1" si="181"/>
        <v>28.800000000000104</v>
      </c>
      <c r="D426" s="306">
        <f t="shared" ca="1" si="182"/>
        <v>-1.0082246463815154</v>
      </c>
      <c r="E426" s="307">
        <f t="shared" ca="1" si="183"/>
        <v>-3.932777361224657</v>
      </c>
      <c r="F426" s="304">
        <f t="shared" ca="1" si="184"/>
        <v>4.0599574764438486</v>
      </c>
      <c r="G426" s="306">
        <f t="shared" ca="1" si="185"/>
        <v>15.211634115801919</v>
      </c>
      <c r="H426" s="307">
        <f t="shared" ca="1" si="186"/>
        <v>-89.653857501569448</v>
      </c>
      <c r="I426" s="304">
        <f t="shared" ca="1" si="187"/>
        <v>90.935185585034958</v>
      </c>
      <c r="J426" s="306">
        <f t="shared" ca="1" si="188"/>
        <v>766.21475706362924</v>
      </c>
      <c r="K426" s="307">
        <f t="shared" ca="1" si="189"/>
        <v>817.43632609332553</v>
      </c>
      <c r="L426" s="304">
        <f t="shared" ca="1" si="174"/>
        <v>1120.3960019381675</v>
      </c>
      <c r="M426" s="306">
        <f t="shared" ca="1" si="190"/>
        <v>-1.4027262228907453</v>
      </c>
      <c r="N426" s="304">
        <f t="shared" ca="1" si="191"/>
        <v>-80.370292383966913</v>
      </c>
      <c r="P426" s="310">
        <f t="shared" ca="1" si="192"/>
        <v>23</v>
      </c>
      <c r="Q426" s="304">
        <f t="shared" ca="1" si="193"/>
        <v>0</v>
      </c>
      <c r="R426" s="306">
        <f t="shared" ca="1" si="194"/>
        <v>0</v>
      </c>
      <c r="S426" s="307">
        <f t="shared" ca="1" si="195"/>
        <v>3.1652999999999984</v>
      </c>
      <c r="T426" s="304">
        <f t="shared" ca="1" si="175"/>
        <v>31.051592999999986</v>
      </c>
      <c r="U426" s="311">
        <f t="shared" ca="1" si="176"/>
        <v>0</v>
      </c>
      <c r="V426" s="306">
        <f t="shared" ca="1" si="177"/>
        <v>1.1287960790388794</v>
      </c>
      <c r="W426" s="304">
        <f t="shared" ca="1" si="178"/>
        <v>19.046823985886654</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3.7056873141647069</v>
      </c>
      <c r="AH426" s="304">
        <f t="shared" ca="1" si="202"/>
        <v>-5.963074952011298</v>
      </c>
    </row>
    <row r="427" spans="1:34" x14ac:dyDescent="0.2">
      <c r="A427" s="347">
        <f t="shared" ca="1" si="180"/>
        <v>0.1</v>
      </c>
      <c r="B427" s="304">
        <f t="shared" ca="1" si="181"/>
        <v>28.900000000000105</v>
      </c>
      <c r="D427" s="306">
        <f t="shared" ca="1" si="182"/>
        <v>-1.0065876647807148</v>
      </c>
      <c r="E427" s="307">
        <f t="shared" ca="1" si="183"/>
        <v>-3.8774048314545411</v>
      </c>
      <c r="F427" s="304">
        <f t="shared" ca="1" si="184"/>
        <v>4.0059314714402827</v>
      </c>
      <c r="G427" s="306">
        <f t="shared" ca="1" si="185"/>
        <v>15.110975349323848</v>
      </c>
      <c r="H427" s="307">
        <f t="shared" ca="1" si="186"/>
        <v>-90.041597984714898</v>
      </c>
      <c r="I427" s="304">
        <f t="shared" ca="1" si="187"/>
        <v>91.300771867760716</v>
      </c>
      <c r="J427" s="306">
        <f t="shared" ca="1" si="188"/>
        <v>767.73088753688558</v>
      </c>
      <c r="K427" s="307">
        <f t="shared" ca="1" si="189"/>
        <v>808.45155331901128</v>
      </c>
      <c r="L427" s="304">
        <f t="shared" ca="1" si="174"/>
        <v>1114.9011748769915</v>
      </c>
      <c r="M427" s="306">
        <f t="shared" ca="1" si="190"/>
        <v>-1.4045235979268265</v>
      </c>
      <c r="N427" s="304">
        <f t="shared" ca="1" si="191"/>
        <v>-80.473274387736538</v>
      </c>
      <c r="P427" s="310">
        <f t="shared" ca="1" si="192"/>
        <v>23</v>
      </c>
      <c r="Q427" s="304">
        <f t="shared" ca="1" si="193"/>
        <v>0</v>
      </c>
      <c r="R427" s="306">
        <f t="shared" ca="1" si="194"/>
        <v>0</v>
      </c>
      <c r="S427" s="307">
        <f t="shared" ca="1" si="195"/>
        <v>3.1652999999999984</v>
      </c>
      <c r="T427" s="304">
        <f t="shared" ca="1" si="175"/>
        <v>31.051592999999986</v>
      </c>
      <c r="U427" s="311">
        <f t="shared" ca="1" si="176"/>
        <v>0</v>
      </c>
      <c r="V427" s="306">
        <f t="shared" ca="1" si="177"/>
        <v>1.1298124123721429</v>
      </c>
      <c r="W427" s="304">
        <f t="shared" ca="1" si="178"/>
        <v>19.217566884583427</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3.6543880659070958</v>
      </c>
      <c r="AH427" s="304">
        <f t="shared" ca="1" si="202"/>
        <v>-6.0173834978948797</v>
      </c>
    </row>
    <row r="428" spans="1:34" x14ac:dyDescent="0.2">
      <c r="A428" s="347">
        <f t="shared" ca="1" si="180"/>
        <v>0.1</v>
      </c>
      <c r="B428" s="304">
        <f t="shared" ca="1" si="181"/>
        <v>29.000000000000107</v>
      </c>
      <c r="D428" s="306">
        <f t="shared" ca="1" si="182"/>
        <v>-1.0048507742640169</v>
      </c>
      <c r="E428" s="307">
        <f t="shared" ca="1" si="183"/>
        <v>-3.8224070512127017</v>
      </c>
      <c r="F428" s="304">
        <f t="shared" ca="1" si="184"/>
        <v>3.9522804485131839</v>
      </c>
      <c r="G428" s="306">
        <f t="shared" ca="1" si="185"/>
        <v>15.010490271897446</v>
      </c>
      <c r="H428" s="307">
        <f t="shared" ca="1" si="186"/>
        <v>-90.423838689836174</v>
      </c>
      <c r="I428" s="304">
        <f t="shared" ca="1" si="187"/>
        <v>91.661253655010853</v>
      </c>
      <c r="J428" s="306">
        <f t="shared" ca="1" si="188"/>
        <v>769.23696081794662</v>
      </c>
      <c r="K428" s="307">
        <f t="shared" ca="1" si="189"/>
        <v>799.42828148528372</v>
      </c>
      <c r="L428" s="304">
        <f t="shared" ca="1" si="174"/>
        <v>1109.4192530900775</v>
      </c>
      <c r="M428" s="306">
        <f t="shared" ca="1" si="190"/>
        <v>-1.4062949361313033</v>
      </c>
      <c r="N428" s="304">
        <f t="shared" ca="1" si="191"/>
        <v>-80.574764590943346</v>
      </c>
      <c r="P428" s="310">
        <f t="shared" ca="1" si="192"/>
        <v>23</v>
      </c>
      <c r="Q428" s="304">
        <f t="shared" ca="1" si="193"/>
        <v>0</v>
      </c>
      <c r="R428" s="306">
        <f t="shared" ca="1" si="194"/>
        <v>0</v>
      </c>
      <c r="S428" s="307">
        <f t="shared" ca="1" si="195"/>
        <v>3.1652999999999984</v>
      </c>
      <c r="T428" s="304">
        <f t="shared" ca="1" si="175"/>
        <v>31.051592999999986</v>
      </c>
      <c r="U428" s="311">
        <f t="shared" ca="1" si="176"/>
        <v>0</v>
      </c>
      <c r="V428" s="306">
        <f t="shared" ca="1" si="177"/>
        <v>1.1308339843224247</v>
      </c>
      <c r="W428" s="304">
        <f t="shared" ca="1" si="178"/>
        <v>19.38713339731455</v>
      </c>
      <c r="Y428" s="314" t="str">
        <f t="shared" ca="1" si="196"/>
        <v/>
      </c>
      <c r="Z428" s="315" t="str">
        <f t="shared" ca="1" si="197"/>
        <v/>
      </c>
      <c r="AA428" s="316" t="str">
        <f t="shared" ca="1" si="198"/>
        <v/>
      </c>
      <c r="AC428" s="310">
        <f t="shared" ca="1" si="199"/>
        <v>29.000000000000107</v>
      </c>
      <c r="AD428" s="323">
        <f t="shared" ca="1" si="200"/>
        <v>769.23696081794662</v>
      </c>
      <c r="AE428" s="324" t="e">
        <f t="shared" ca="1" si="179"/>
        <v>#N/A</v>
      </c>
      <c r="AG428" s="306">
        <f t="shared" ca="1" si="201"/>
        <v>3.6033798732401676</v>
      </c>
      <c r="AH428" s="304">
        <f t="shared" ca="1" si="202"/>
        <v>-6.0713255882802377</v>
      </c>
    </row>
    <row r="429" spans="1:34" x14ac:dyDescent="0.2">
      <c r="A429" s="347">
        <f t="shared" ca="1" si="180"/>
        <v>0.1</v>
      </c>
      <c r="B429" s="304">
        <f t="shared" ca="1" si="181"/>
        <v>29.100000000000108</v>
      </c>
      <c r="D429" s="306">
        <f t="shared" ca="1" si="182"/>
        <v>-1.0030158717899165</v>
      </c>
      <c r="E429" s="307">
        <f t="shared" ca="1" si="183"/>
        <v>-3.767789269289997</v>
      </c>
      <c r="F429" s="304">
        <f t="shared" ca="1" si="184"/>
        <v>3.8990097225884592</v>
      </c>
      <c r="G429" s="306">
        <f t="shared" ca="1" si="185"/>
        <v>14.910188684718454</v>
      </c>
      <c r="H429" s="307">
        <f t="shared" ca="1" si="186"/>
        <v>-90.80061761676518</v>
      </c>
      <c r="I429" s="304">
        <f t="shared" ca="1" si="187"/>
        <v>92.016660916379223</v>
      </c>
      <c r="J429" s="306">
        <f t="shared" ca="1" si="188"/>
        <v>770.73299476577745</v>
      </c>
      <c r="K429" s="307">
        <f t="shared" ca="1" si="189"/>
        <v>790.36705866995362</v>
      </c>
      <c r="L429" s="304">
        <f t="shared" ca="1" si="174"/>
        <v>1103.9517365588124</v>
      </c>
      <c r="M429" s="306">
        <f t="shared" ca="1" si="190"/>
        <v>-1.4080408058924165</v>
      </c>
      <c r="N429" s="304">
        <f t="shared" ca="1" si="191"/>
        <v>-80.674795559834649</v>
      </c>
      <c r="P429" s="310">
        <f t="shared" ca="1" si="192"/>
        <v>23</v>
      </c>
      <c r="Q429" s="304">
        <f t="shared" ca="1" si="193"/>
        <v>0</v>
      </c>
      <c r="R429" s="306">
        <f t="shared" ca="1" si="194"/>
        <v>0</v>
      </c>
      <c r="S429" s="307">
        <f t="shared" ca="1" si="195"/>
        <v>3.1652999999999984</v>
      </c>
      <c r="T429" s="304">
        <f t="shared" ca="1" si="175"/>
        <v>31.051592999999986</v>
      </c>
      <c r="U429" s="311">
        <f t="shared" ca="1" si="176"/>
        <v>0</v>
      </c>
      <c r="V429" s="306">
        <f t="shared" ca="1" si="177"/>
        <v>1.1318607452539484</v>
      </c>
      <c r="W429" s="304">
        <f t="shared" ca="1" si="178"/>
        <v>19.555507840422482</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3.5526702519599578</v>
      </c>
      <c r="AH429" s="304">
        <f t="shared" ca="1" si="202"/>
        <v>-6.1248960279640343</v>
      </c>
    </row>
    <row r="430" spans="1:34" x14ac:dyDescent="0.2">
      <c r="A430" s="347">
        <f t="shared" ca="1" si="180"/>
        <v>0.1</v>
      </c>
      <c r="B430" s="304">
        <f t="shared" ca="1" si="181"/>
        <v>29.200000000000109</v>
      </c>
      <c r="D430" s="306">
        <f t="shared" ca="1" si="182"/>
        <v>-1.0010848539524748</v>
      </c>
      <c r="E430" s="307">
        <f t="shared" ca="1" si="183"/>
        <v>-3.71355649094924</v>
      </c>
      <c r="F430" s="304">
        <f t="shared" ca="1" si="184"/>
        <v>3.8461243734809565</v>
      </c>
      <c r="G430" s="306">
        <f t="shared" ca="1" si="185"/>
        <v>14.810080199323206</v>
      </c>
      <c r="H430" s="307">
        <f t="shared" ca="1" si="186"/>
        <v>-91.171973265860103</v>
      </c>
      <c r="I430" s="304">
        <f t="shared" ca="1" si="187"/>
        <v>92.367024336075133</v>
      </c>
      <c r="J430" s="306">
        <f t="shared" ca="1" si="188"/>
        <v>772.21900820997951</v>
      </c>
      <c r="K430" s="307">
        <f t="shared" ca="1" si="189"/>
        <v>781.26842912582231</v>
      </c>
      <c r="L430" s="304">
        <f t="shared" ca="1" si="174"/>
        <v>1098.5001388208991</v>
      </c>
      <c r="M430" s="306">
        <f t="shared" ca="1" si="190"/>
        <v>-1.4097617586111981</v>
      </c>
      <c r="N430" s="304">
        <f t="shared" ca="1" si="191"/>
        <v>-80.77339888736239</v>
      </c>
      <c r="P430" s="310">
        <f t="shared" ca="1" si="192"/>
        <v>23</v>
      </c>
      <c r="Q430" s="304">
        <f t="shared" ca="1" si="193"/>
        <v>0</v>
      </c>
      <c r="R430" s="306">
        <f t="shared" ca="1" si="194"/>
        <v>0</v>
      </c>
      <c r="S430" s="307">
        <f t="shared" ca="1" si="195"/>
        <v>3.1652999999999984</v>
      </c>
      <c r="T430" s="304">
        <f t="shared" ca="1" si="175"/>
        <v>31.051592999999986</v>
      </c>
      <c r="U430" s="311">
        <f t="shared" ca="1" si="176"/>
        <v>0</v>
      </c>
      <c r="V430" s="306">
        <f t="shared" ca="1" si="177"/>
        <v>1.1328926458273567</v>
      </c>
      <c r="W430" s="304">
        <f t="shared" ca="1" si="178"/>
        <v>19.722675280560935</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3.5022663902568167</v>
      </c>
      <c r="AH430" s="304">
        <f t="shared" ca="1" si="202"/>
        <v>-6.1780898620738922</v>
      </c>
    </row>
    <row r="431" spans="1:34" x14ac:dyDescent="0.2">
      <c r="A431" s="347">
        <f t="shared" ca="1" si="180"/>
        <v>0.1</v>
      </c>
      <c r="B431" s="304">
        <f t="shared" ca="1" si="181"/>
        <v>29.300000000000111</v>
      </c>
      <c r="D431" s="306">
        <f t="shared" ca="1" si="182"/>
        <v>-0.99905961590001946</v>
      </c>
      <c r="E431" s="307">
        <f t="shared" ca="1" si="183"/>
        <v>-3.6597134812275005</v>
      </c>
      <c r="F431" s="304">
        <f t="shared" ca="1" si="184"/>
        <v>3.793629249254677</v>
      </c>
      <c r="G431" s="306">
        <f t="shared" ca="1" si="185"/>
        <v>14.710174237733204</v>
      </c>
      <c r="H431" s="307">
        <f t="shared" ca="1" si="186"/>
        <v>-91.537944613982859</v>
      </c>
      <c r="I431" s="304">
        <f t="shared" ca="1" si="187"/>
        <v>92.712375281065164</v>
      </c>
      <c r="J431" s="306">
        <f t="shared" ca="1" si="188"/>
        <v>773.69502093183235</v>
      </c>
      <c r="K431" s="307">
        <f t="shared" ca="1" si="189"/>
        <v>772.13293323183018</v>
      </c>
      <c r="L431" s="304">
        <f t="shared" ca="1" si="174"/>
        <v>1093.0659870272693</v>
      </c>
      <c r="M431" s="306">
        <f t="shared" ca="1" si="190"/>
        <v>-1.4114583293231604</v>
      </c>
      <c r="N431" s="304">
        <f t="shared" ca="1" si="191"/>
        <v>-80.870605228803342</v>
      </c>
      <c r="P431" s="310">
        <f t="shared" ca="1" si="192"/>
        <v>23</v>
      </c>
      <c r="Q431" s="304">
        <f t="shared" ca="1" si="193"/>
        <v>0</v>
      </c>
      <c r="R431" s="306">
        <f t="shared" ca="1" si="194"/>
        <v>0</v>
      </c>
      <c r="S431" s="307">
        <f t="shared" ca="1" si="195"/>
        <v>3.1652999999999984</v>
      </c>
      <c r="T431" s="304">
        <f t="shared" ca="1" si="175"/>
        <v>31.051592999999986</v>
      </c>
      <c r="U431" s="311">
        <f t="shared" ca="1" si="176"/>
        <v>0</v>
      </c>
      <c r="V431" s="306">
        <f t="shared" ca="1" si="177"/>
        <v>1.1339296370046068</v>
      </c>
      <c r="W431" s="304">
        <f t="shared" ca="1" si="178"/>
        <v>19.8886215240416</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3.4521751558825473</v>
      </c>
      <c r="AH431" s="304">
        <f t="shared" ca="1" si="202"/>
        <v>-6.2309023727801298</v>
      </c>
    </row>
    <row r="432" spans="1:34" x14ac:dyDescent="0.2">
      <c r="A432" s="347">
        <f t="shared" ca="1" si="180"/>
        <v>0.1</v>
      </c>
      <c r="B432" s="304">
        <f t="shared" ca="1" si="181"/>
        <v>29.400000000000112</v>
      </c>
      <c r="D432" s="306">
        <f t="shared" ca="1" si="182"/>
        <v>-0.99694205028985128</v>
      </c>
      <c r="E432" s="307">
        <f t="shared" ca="1" si="183"/>
        <v>-3.6062647683195959</v>
      </c>
      <c r="F432" s="304">
        <f t="shared" ca="1" si="184"/>
        <v>3.7415289696672565</v>
      </c>
      <c r="G432" s="306">
        <f t="shared" ca="1" si="185"/>
        <v>14.610480032704219</v>
      </c>
      <c r="H432" s="307">
        <f t="shared" ca="1" si="186"/>
        <v>-91.898571090814812</v>
      </c>
      <c r="I432" s="304">
        <f t="shared" ca="1" si="187"/>
        <v>93.052745769910487</v>
      </c>
      <c r="J432" s="306">
        <f t="shared" ca="1" si="188"/>
        <v>775.16105364535417</v>
      </c>
      <c r="K432" s="307">
        <f t="shared" ca="1" si="189"/>
        <v>762.96110744659029</v>
      </c>
      <c r="L432" s="304">
        <f t="shared" ca="1" si="174"/>
        <v>1087.6508219850261</v>
      </c>
      <c r="M432" s="306">
        <f t="shared" ca="1" si="190"/>
        <v>-1.4131310372934482</v>
      </c>
      <c r="N432" s="304">
        <f t="shared" ca="1" si="191"/>
        <v>-80.966444335858725</v>
      </c>
      <c r="P432" s="310">
        <f t="shared" ca="1" si="192"/>
        <v>23</v>
      </c>
      <c r="Q432" s="304">
        <f t="shared" ca="1" si="193"/>
        <v>0</v>
      </c>
      <c r="R432" s="306">
        <f t="shared" ca="1" si="194"/>
        <v>0</v>
      </c>
      <c r="S432" s="307">
        <f t="shared" ca="1" si="195"/>
        <v>3.1652999999999984</v>
      </c>
      <c r="T432" s="304">
        <f t="shared" ca="1" si="175"/>
        <v>31.051592999999986</v>
      </c>
      <c r="U432" s="311">
        <f t="shared" ca="1" si="176"/>
        <v>0</v>
      </c>
      <c r="V432" s="306">
        <f t="shared" ca="1" si="177"/>
        <v>1.1349716700536641</v>
      </c>
      <c r="W432" s="304">
        <f t="shared" ca="1" si="178"/>
        <v>20.053333105953552</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3.402403103197531</v>
      </c>
      <c r="AH432" s="304">
        <f t="shared" ca="1" si="202"/>
        <v>-6.2833290759301201</v>
      </c>
    </row>
    <row r="433" spans="1:34" x14ac:dyDescent="0.2">
      <c r="A433" s="347">
        <f t="shared" ca="1" si="180"/>
        <v>0.1</v>
      </c>
      <c r="B433" s="304">
        <f t="shared" ca="1" si="181"/>
        <v>29.500000000000114</v>
      </c>
      <c r="D433" s="306">
        <f t="shared" ca="1" si="182"/>
        <v>-0.99473404627854567</v>
      </c>
      <c r="E433" s="307">
        <f t="shared" ca="1" si="183"/>
        <v>-3.5532146470369552</v>
      </c>
      <c r="F433" s="304">
        <f t="shared" ca="1" si="184"/>
        <v>3.6898279296931507</v>
      </c>
      <c r="G433" s="306">
        <f t="shared" ca="1" si="185"/>
        <v>14.511006628076364</v>
      </c>
      <c r="H433" s="307">
        <f t="shared" ca="1" si="186"/>
        <v>-92.253892555518505</v>
      </c>
      <c r="I433" s="304">
        <f t="shared" ca="1" si="187"/>
        <v>93.388168442288389</v>
      </c>
      <c r="J433" s="306">
        <f t="shared" ca="1" si="188"/>
        <v>776.61712797839323</v>
      </c>
      <c r="K433" s="307">
        <f t="shared" ca="1" si="189"/>
        <v>753.75348426427365</v>
      </c>
      <c r="L433" s="304">
        <f t="shared" ca="1" si="174"/>
        <v>1082.256198185042</v>
      </c>
      <c r="M433" s="306">
        <f t="shared" ca="1" si="190"/>
        <v>-1.4147803865867425</v>
      </c>
      <c r="N433" s="304">
        <f t="shared" ca="1" si="191"/>
        <v>-81.060945089307367</v>
      </c>
      <c r="P433" s="310">
        <f t="shared" ca="1" si="192"/>
        <v>23</v>
      </c>
      <c r="Q433" s="304">
        <f t="shared" ca="1" si="193"/>
        <v>0</v>
      </c>
      <c r="R433" s="306">
        <f t="shared" ca="1" si="194"/>
        <v>0</v>
      </c>
      <c r="S433" s="307">
        <f t="shared" ca="1" si="195"/>
        <v>3.1652999999999984</v>
      </c>
      <c r="T433" s="304">
        <f t="shared" ca="1" si="175"/>
        <v>31.051592999999986</v>
      </c>
      <c r="U433" s="311">
        <f t="shared" ca="1" si="176"/>
        <v>0</v>
      </c>
      <c r="V433" s="306">
        <f t="shared" ca="1" si="177"/>
        <v>1.1360186965530039</v>
      </c>
      <c r="W433" s="304">
        <f t="shared" ca="1" si="178"/>
        <v>20.216797279072679</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3.3529564801035132</v>
      </c>
      <c r="AH433" s="304">
        <f t="shared" ca="1" si="202"/>
        <v>-6.3353657176108307</v>
      </c>
    </row>
    <row r="434" spans="1:34" x14ac:dyDescent="0.2">
      <c r="A434" s="347">
        <f t="shared" ca="1" si="180"/>
        <v>0.1</v>
      </c>
      <c r="B434" s="304">
        <f t="shared" ca="1" si="181"/>
        <v>29.600000000000115</v>
      </c>
      <c r="D434" s="306">
        <f t="shared" ca="1" si="182"/>
        <v>-0.99243748854742431</v>
      </c>
      <c r="E434" s="307">
        <f t="shared" ca="1" si="183"/>
        <v>-3.5005671823361491</v>
      </c>
      <c r="F434" s="304">
        <f t="shared" ca="1" si="184"/>
        <v>3.6385303031200888</v>
      </c>
      <c r="G434" s="306">
        <f t="shared" ca="1" si="185"/>
        <v>14.411762879221621</v>
      </c>
      <c r="H434" s="307">
        <f t="shared" ca="1" si="186"/>
        <v>-92.603949273752121</v>
      </c>
      <c r="I434" s="304">
        <f t="shared" ca="1" si="187"/>
        <v>93.71867652918796</v>
      </c>
      <c r="J434" s="306">
        <f t="shared" ca="1" si="188"/>
        <v>778.06326645375816</v>
      </c>
      <c r="K434" s="307">
        <f t="shared" ca="1" si="189"/>
        <v>744.51059217281011</v>
      </c>
      <c r="L434" s="304">
        <f t="shared" ca="1" si="174"/>
        <v>1076.8836838127879</v>
      </c>
      <c r="M434" s="306">
        <f t="shared" ca="1" si="190"/>
        <v>-1.4164068666131338</v>
      </c>
      <c r="N434" s="304">
        <f t="shared" ca="1" si="191"/>
        <v>-81.15413553028192</v>
      </c>
      <c r="P434" s="310">
        <f t="shared" ca="1" si="192"/>
        <v>23</v>
      </c>
      <c r="Q434" s="304">
        <f t="shared" ca="1" si="193"/>
        <v>0</v>
      </c>
      <c r="R434" s="306">
        <f t="shared" ca="1" si="194"/>
        <v>0</v>
      </c>
      <c r="S434" s="307">
        <f t="shared" ca="1" si="195"/>
        <v>3.1652999999999984</v>
      </c>
      <c r="T434" s="304">
        <f t="shared" ca="1" si="175"/>
        <v>31.051592999999986</v>
      </c>
      <c r="U434" s="311">
        <f t="shared" ca="1" si="176"/>
        <v>0</v>
      </c>
      <c r="V434" s="306">
        <f t="shared" ca="1" si="177"/>
        <v>1.1370706683959262</v>
      </c>
      <c r="W434" s="304">
        <f t="shared" ca="1" si="178"/>
        <v>20.379002002578464</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3.3038412348671358</v>
      </c>
      <c r="AH434" s="304">
        <f t="shared" ca="1" si="202"/>
        <v>-6.3870082706450226</v>
      </c>
    </row>
    <row r="435" spans="1:34" x14ac:dyDescent="0.2">
      <c r="A435" s="347">
        <f t="shared" ca="1" si="180"/>
        <v>0.1</v>
      </c>
      <c r="B435" s="304">
        <f t="shared" ca="1" si="181"/>
        <v>29.700000000000117</v>
      </c>
      <c r="D435" s="306">
        <f t="shared" ca="1" si="182"/>
        <v>-0.99005425636277711</v>
      </c>
      <c r="E435" s="307">
        <f t="shared" ca="1" si="183"/>
        <v>-3.4483262129113808</v>
      </c>
      <c r="F435" s="304">
        <f t="shared" ca="1" si="184"/>
        <v>3.5876400462133597</v>
      </c>
      <c r="G435" s="306">
        <f t="shared" ca="1" si="185"/>
        <v>14.312757453585343</v>
      </c>
      <c r="H435" s="307">
        <f t="shared" ca="1" si="186"/>
        <v>-92.948781895043254</v>
      </c>
      <c r="I435" s="304">
        <f t="shared" ca="1" si="187"/>
        <v>94.044303823769582</v>
      </c>
      <c r="J435" s="306">
        <f t="shared" ca="1" si="188"/>
        <v>779.49949247039854</v>
      </c>
      <c r="K435" s="307">
        <f t="shared" ca="1" si="189"/>
        <v>735.23295561437033</v>
      </c>
      <c r="L435" s="304">
        <f t="shared" ca="1" si="174"/>
        <v>1071.5348607409148</v>
      </c>
      <c r="M435" s="306">
        <f t="shared" ca="1" si="190"/>
        <v>-1.4180109526511178</v>
      </c>
      <c r="N435" s="304">
        <f t="shared" ca="1" si="191"/>
        <v>-81.246042890234264</v>
      </c>
      <c r="P435" s="310">
        <f t="shared" ca="1" si="192"/>
        <v>23</v>
      </c>
      <c r="Q435" s="304">
        <f t="shared" ca="1" si="193"/>
        <v>0</v>
      </c>
      <c r="R435" s="306">
        <f t="shared" ca="1" si="194"/>
        <v>0</v>
      </c>
      <c r="S435" s="307">
        <f t="shared" ca="1" si="195"/>
        <v>3.1652999999999984</v>
      </c>
      <c r="T435" s="304">
        <f t="shared" ca="1" si="175"/>
        <v>31.051592999999986</v>
      </c>
      <c r="U435" s="311">
        <f t="shared" ca="1" si="176"/>
        <v>0</v>
      </c>
      <c r="V435" s="306">
        <f t="shared" ca="1" si="177"/>
        <v>1.1381275377946756</v>
      </c>
      <c r="W435" s="304">
        <f t="shared" ca="1" si="178"/>
        <v>20.539935930594435</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3.2550630228385931</v>
      </c>
      <c r="AH435" s="304">
        <f t="shared" ca="1" si="202"/>
        <v>-6.438252931026593</v>
      </c>
    </row>
    <row r="436" spans="1:34" x14ac:dyDescent="0.2">
      <c r="A436" s="347">
        <f t="shared" ca="1" si="180"/>
        <v>0.1</v>
      </c>
      <c r="B436" s="304">
        <f t="shared" ca="1" si="181"/>
        <v>29.800000000000118</v>
      </c>
      <c r="D436" s="306">
        <f t="shared" ca="1" si="182"/>
        <v>-0.98758622267037732</v>
      </c>
      <c r="E436" s="307">
        <f t="shared" ca="1" si="183"/>
        <v>-3.3964953548455519</v>
      </c>
      <c r="F436" s="304">
        <f t="shared" ca="1" si="184"/>
        <v>3.537160901442816</v>
      </c>
      <c r="G436" s="306">
        <f t="shared" ca="1" si="185"/>
        <v>14.213998831318305</v>
      </c>
      <c r="H436" s="307">
        <f t="shared" ca="1" si="186"/>
        <v>-93.288431430527808</v>
      </c>
      <c r="I436" s="304">
        <f t="shared" ca="1" si="187"/>
        <v>94.365084652878934</v>
      </c>
      <c r="J436" s="306">
        <f t="shared" ca="1" si="188"/>
        <v>780.92583028464367</v>
      </c>
      <c r="K436" s="307">
        <f t="shared" ca="1" si="189"/>
        <v>725.92109494809176</v>
      </c>
      <c r="L436" s="304">
        <f t="shared" ca="1" si="174"/>
        <v>1066.211324502041</v>
      </c>
      <c r="M436" s="306">
        <f t="shared" ca="1" si="190"/>
        <v>-1.4195931063488074</v>
      </c>
      <c r="N436" s="304">
        <f t="shared" ca="1" si="191"/>
        <v>-81.336693619652891</v>
      </c>
      <c r="P436" s="310">
        <f t="shared" ca="1" si="192"/>
        <v>23</v>
      </c>
      <c r="Q436" s="304">
        <f t="shared" ca="1" si="193"/>
        <v>0</v>
      </c>
      <c r="R436" s="306">
        <f t="shared" ca="1" si="194"/>
        <v>0</v>
      </c>
      <c r="S436" s="307">
        <f t="shared" ca="1" si="195"/>
        <v>3.1652999999999984</v>
      </c>
      <c r="T436" s="304">
        <f t="shared" ca="1" si="175"/>
        <v>31.051592999999986</v>
      </c>
      <c r="U436" s="311">
        <f t="shared" ca="1" si="176"/>
        <v>0</v>
      </c>
      <c r="V436" s="306">
        <f t="shared" ca="1" si="177"/>
        <v>1.1391892572843805</v>
      </c>
      <c r="W436" s="304">
        <f t="shared" ca="1" si="178"/>
        <v>20.699588400568938</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3.206627213069579</v>
      </c>
      <c r="AH436" s="304">
        <f t="shared" ca="1" si="202"/>
        <v>-6.4890961143002066</v>
      </c>
    </row>
    <row r="437" spans="1:34" x14ac:dyDescent="0.2">
      <c r="A437" s="347">
        <f t="shared" ca="1" si="180"/>
        <v>0.1</v>
      </c>
      <c r="B437" s="304">
        <f t="shared" ca="1" si="181"/>
        <v>29.900000000000119</v>
      </c>
      <c r="D437" s="306">
        <f t="shared" ca="1" si="182"/>
        <v>-0.98503525322383334</v>
      </c>
      <c r="E437" s="307">
        <f t="shared" ca="1" si="183"/>
        <v>-3.3450780053144626</v>
      </c>
      <c r="F437" s="304">
        <f t="shared" ca="1" si="184"/>
        <v>3.487096401267439</v>
      </c>
      <c r="G437" s="306">
        <f t="shared" ca="1" si="185"/>
        <v>14.115495305995921</v>
      </c>
      <c r="H437" s="307">
        <f t="shared" ca="1" si="186"/>
        <v>-93.622939231059249</v>
      </c>
      <c r="I437" s="304">
        <f t="shared" ca="1" si="187"/>
        <v>94.681053849205796</v>
      </c>
      <c r="J437" s="306">
        <f t="shared" ca="1" si="188"/>
        <v>782.34230499150942</v>
      </c>
      <c r="K437" s="307">
        <f t="shared" ca="1" si="189"/>
        <v>716.5755264150124</v>
      </c>
      <c r="L437" s="304">
        <f t="shared" ca="1" si="174"/>
        <v>1060.9146842401515</v>
      </c>
      <c r="M437" s="306">
        <f t="shared" ca="1" si="190"/>
        <v>-1.4211537762043913</v>
      </c>
      <c r="N437" s="304">
        <f t="shared" ca="1" si="191"/>
        <v>-81.426113415591146</v>
      </c>
      <c r="P437" s="310">
        <f t="shared" ca="1" si="192"/>
        <v>23</v>
      </c>
      <c r="Q437" s="304">
        <f t="shared" ca="1" si="193"/>
        <v>0</v>
      </c>
      <c r="R437" s="306">
        <f t="shared" ca="1" si="194"/>
        <v>0</v>
      </c>
      <c r="S437" s="307">
        <f t="shared" ca="1" si="195"/>
        <v>3.1652999999999984</v>
      </c>
      <c r="T437" s="304">
        <f t="shared" ca="1" si="175"/>
        <v>31.051592999999986</v>
      </c>
      <c r="U437" s="311">
        <f t="shared" ca="1" si="176"/>
        <v>0</v>
      </c>
      <c r="V437" s="306">
        <f t="shared" ca="1" si="177"/>
        <v>1.1402557797268056</v>
      </c>
      <c r="W437" s="304">
        <f t="shared" ca="1" si="178"/>
        <v>20.857949421511844</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3.1585388948339261</v>
      </c>
      <c r="AH437" s="304">
        <f t="shared" ca="1" si="202"/>
        <v>-6.5395344518904839</v>
      </c>
    </row>
    <row r="438" spans="1:34" x14ac:dyDescent="0.2">
      <c r="A438" s="347">
        <f t="shared" ca="1" si="180"/>
        <v>0.1</v>
      </c>
      <c r="B438" s="304">
        <f t="shared" ca="1" si="181"/>
        <v>30.000000000000121</v>
      </c>
      <c r="D438" s="306">
        <f t="shared" ca="1" si="182"/>
        <v>-0.98240320574630602</v>
      </c>
      <c r="E438" s="307">
        <f t="shared" ca="1" si="183"/>
        <v>-3.2940773463390087</v>
      </c>
      <c r="F438" s="304">
        <f t="shared" ca="1" si="184"/>
        <v>3.437449871972603</v>
      </c>
      <c r="G438" s="306">
        <f t="shared" ca="1" si="185"/>
        <v>14.017254985421291</v>
      </c>
      <c r="H438" s="307">
        <f t="shared" ca="1" si="186"/>
        <v>-93.952346965693152</v>
      </c>
      <c r="I438" s="304">
        <f t="shared" ca="1" si="187"/>
        <v>94.992246724079067</v>
      </c>
      <c r="J438" s="306">
        <f t="shared" ca="1" si="188"/>
        <v>783.74894250608031</v>
      </c>
      <c r="K438" s="307">
        <f t="shared" ca="1" si="189"/>
        <v>707.1967621051748</v>
      </c>
      <c r="L438" s="304">
        <f t="shared" ca="1" si="174"/>
        <v>1055.6465626389556</v>
      </c>
      <c r="M438" s="306">
        <f t="shared" ca="1" si="190"/>
        <v>-1.4226933980268197</v>
      </c>
      <c r="N438" s="304">
        <f t="shared" ca="1" si="191"/>
        <v>-81.514327248062528</v>
      </c>
      <c r="P438" s="310">
        <f t="shared" ca="1" si="192"/>
        <v>23</v>
      </c>
      <c r="Q438" s="304">
        <f t="shared" ca="1" si="193"/>
        <v>0</v>
      </c>
      <c r="R438" s="306">
        <f t="shared" ca="1" si="194"/>
        <v>0</v>
      </c>
      <c r="S438" s="307">
        <f t="shared" ca="1" si="195"/>
        <v>3.1652999999999984</v>
      </c>
      <c r="T438" s="304">
        <f t="shared" ca="1" si="175"/>
        <v>31.051592999999986</v>
      </c>
      <c r="U438" s="311">
        <f t="shared" ca="1" si="176"/>
        <v>0</v>
      </c>
      <c r="V438" s="306">
        <f t="shared" ca="1" si="177"/>
        <v>1.1413270583139268</v>
      </c>
      <c r="W438" s="304">
        <f t="shared" ca="1" si="178"/>
        <v>21.015009662102827</v>
      </c>
      <c r="Y438" s="314" t="str">
        <f t="shared" ca="1" si="196"/>
        <v/>
      </c>
      <c r="Z438" s="315" t="str">
        <f t="shared" ca="1" si="197"/>
        <v/>
      </c>
      <c r="AA438" s="316" t="str">
        <f t="shared" ca="1" si="198"/>
        <v/>
      </c>
      <c r="AC438" s="310">
        <f t="shared" ca="1" si="199"/>
        <v>30.000000000000121</v>
      </c>
      <c r="AD438" s="323">
        <f t="shared" ca="1" si="200"/>
        <v>783.74894250608031</v>
      </c>
      <c r="AE438" s="324" t="e">
        <f t="shared" ca="1" si="179"/>
        <v>#N/A</v>
      </c>
      <c r="AG438" s="306">
        <f t="shared" ca="1" si="201"/>
        <v>3.1108028840541815</v>
      </c>
      <c r="AH438" s="304">
        <f t="shared" ca="1" si="202"/>
        <v>-6.589564787385668</v>
      </c>
    </row>
    <row r="439" spans="1:34" x14ac:dyDescent="0.2">
      <c r="A439" s="347">
        <f t="shared" ca="1" si="180"/>
        <v>0.1</v>
      </c>
      <c r="B439" s="304">
        <f t="shared" ca="1" si="181"/>
        <v>30.100000000000122</v>
      </c>
      <c r="D439" s="306">
        <f t="shared" ca="1" si="182"/>
        <v>-0.9796919291251035</v>
      </c>
      <c r="E439" s="307">
        <f t="shared" ca="1" si="183"/>
        <v>-3.2434963485802246</v>
      </c>
      <c r="F439" s="304">
        <f t="shared" ca="1" si="184"/>
        <v>3.3882244375551802</v>
      </c>
      <c r="G439" s="306">
        <f t="shared" ca="1" si="185"/>
        <v>13.919285792508781</v>
      </c>
      <c r="H439" s="307">
        <f t="shared" ca="1" si="186"/>
        <v>-94.276696600551176</v>
      </c>
      <c r="I439" s="304">
        <f t="shared" ca="1" si="187"/>
        <v>95.298699040888877</v>
      </c>
      <c r="J439" s="306">
        <f t="shared" ca="1" si="188"/>
        <v>785.14576954497682</v>
      </c>
      <c r="K439" s="307">
        <f t="shared" ca="1" si="189"/>
        <v>697.78530992686262</v>
      </c>
      <c r="L439" s="304">
        <f t="shared" ca="1" si="174"/>
        <v>1050.4085958255014</v>
      </c>
      <c r="M439" s="306">
        <f t="shared" ca="1" si="190"/>
        <v>-1.424212395377644</v>
      </c>
      <c r="N439" s="304">
        <f t="shared" ca="1" si="191"/>
        <v>-81.601359385356318</v>
      </c>
      <c r="P439" s="310">
        <f t="shared" ca="1" si="192"/>
        <v>23</v>
      </c>
      <c r="Q439" s="304">
        <f t="shared" ca="1" si="193"/>
        <v>0</v>
      </c>
      <c r="R439" s="306">
        <f t="shared" ca="1" si="194"/>
        <v>0</v>
      </c>
      <c r="S439" s="307">
        <f t="shared" ca="1" si="195"/>
        <v>3.1652999999999984</v>
      </c>
      <c r="T439" s="304">
        <f t="shared" ca="1" si="175"/>
        <v>31.051592999999986</v>
      </c>
      <c r="U439" s="311">
        <f t="shared" ca="1" si="176"/>
        <v>0</v>
      </c>
      <c r="V439" s="306">
        <f t="shared" ca="1" si="177"/>
        <v>1.1424030465713217</v>
      </c>
      <c r="W439" s="304">
        <f t="shared" ca="1" si="178"/>
        <v>21.170760438686212</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3.0634237296368498</v>
      </c>
      <c r="AH439" s="304">
        <f t="shared" ca="1" si="202"/>
        <v>-6.6391841727807277</v>
      </c>
    </row>
    <row r="440" spans="1:34" x14ac:dyDescent="0.2">
      <c r="A440" s="347">
        <f t="shared" ca="1" si="180"/>
        <v>0.1</v>
      </c>
      <c r="B440" s="304">
        <f t="shared" ca="1" si="181"/>
        <v>30.200000000000124</v>
      </c>
      <c r="D440" s="306">
        <f t="shared" ca="1" si="182"/>
        <v>-0.97690326263866289</v>
      </c>
      <c r="E440" s="307">
        <f t="shared" ca="1" si="183"/>
        <v>-3.1933377751722993</v>
      </c>
      <c r="F440" s="304">
        <f t="shared" ca="1" si="184"/>
        <v>3.3394230236519054</v>
      </c>
      <c r="G440" s="306">
        <f t="shared" ca="1" si="185"/>
        <v>13.821595466244915</v>
      </c>
      <c r="H440" s="307">
        <f t="shared" ca="1" si="186"/>
        <v>-94.596030378068406</v>
      </c>
      <c r="I440" s="304">
        <f t="shared" ca="1" si="187"/>
        <v>95.60044698912742</v>
      </c>
      <c r="J440" s="306">
        <f t="shared" ca="1" si="188"/>
        <v>786.53281360791448</v>
      </c>
      <c r="K440" s="307">
        <f t="shared" ca="1" si="189"/>
        <v>688.3416735779316</v>
      </c>
      <c r="L440" s="304">
        <f t="shared" ca="1" si="174"/>
        <v>1045.2024332472872</v>
      </c>
      <c r="M440" s="306">
        <f t="shared" ca="1" si="190"/>
        <v>-1.4257111799948889</v>
      </c>
      <c r="N440" s="304">
        <f t="shared" ca="1" si="191"/>
        <v>-81.687233418323586</v>
      </c>
      <c r="P440" s="310">
        <f t="shared" ca="1" si="192"/>
        <v>23</v>
      </c>
      <c r="Q440" s="304">
        <f t="shared" ca="1" si="193"/>
        <v>0</v>
      </c>
      <c r="R440" s="306">
        <f t="shared" ca="1" si="194"/>
        <v>0</v>
      </c>
      <c r="S440" s="307">
        <f t="shared" ca="1" si="195"/>
        <v>3.1652999999999984</v>
      </c>
      <c r="T440" s="304">
        <f t="shared" ca="1" si="175"/>
        <v>31.051592999999986</v>
      </c>
      <c r="U440" s="311">
        <f t="shared" ca="1" si="176"/>
        <v>0</v>
      </c>
      <c r="V440" s="306">
        <f t="shared" ca="1" si="177"/>
        <v>1.1434836983613934</v>
      </c>
      <c r="W440" s="304">
        <f t="shared" ca="1" si="178"/>
        <v>21.325193703167113</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3.0164057197187848</v>
      </c>
      <c r="AH440" s="304">
        <f t="shared" ca="1" si="202"/>
        <v>-6.688389864684618</v>
      </c>
    </row>
    <row r="441" spans="1:34" x14ac:dyDescent="0.2">
      <c r="A441" s="347">
        <f t="shared" ca="1" si="180"/>
        <v>0.1</v>
      </c>
      <c r="B441" s="304">
        <f t="shared" ca="1" si="181"/>
        <v>30.300000000000125</v>
      </c>
      <c r="D441" s="306">
        <f t="shared" ca="1" si="182"/>
        <v>-0.97403903521540847</v>
      </c>
      <c r="E441" s="307">
        <f t="shared" ca="1" si="183"/>
        <v>-3.1436041855887069</v>
      </c>
      <c r="F441" s="304">
        <f t="shared" ca="1" si="184"/>
        <v>3.2910483615064363</v>
      </c>
      <c r="G441" s="306">
        <f t="shared" ca="1" si="185"/>
        <v>13.724191562723375</v>
      </c>
      <c r="H441" s="307">
        <f t="shared" ca="1" si="186"/>
        <v>-94.910390796627283</v>
      </c>
      <c r="I441" s="304">
        <f t="shared" ca="1" si="187"/>
        <v>95.897527159040138</v>
      </c>
      <c r="J441" s="306">
        <f t="shared" ca="1" si="188"/>
        <v>787.91010295936292</v>
      </c>
      <c r="K441" s="307">
        <f t="shared" ca="1" si="189"/>
        <v>678.86635251919677</v>
      </c>
      <c r="L441" s="304">
        <f t="shared" ca="1" si="174"/>
        <v>1040.029737521073</v>
      </c>
      <c r="M441" s="306">
        <f t="shared" ca="1" si="190"/>
        <v>-1.4271901521997907</v>
      </c>
      <c r="N441" s="304">
        <f t="shared" ca="1" si="191"/>
        <v>-81.771972283681606</v>
      </c>
      <c r="P441" s="310">
        <f t="shared" ca="1" si="192"/>
        <v>23</v>
      </c>
      <c r="Q441" s="304">
        <f t="shared" ca="1" si="193"/>
        <v>0</v>
      </c>
      <c r="R441" s="306">
        <f t="shared" ca="1" si="194"/>
        <v>0</v>
      </c>
      <c r="S441" s="307">
        <f t="shared" ca="1" si="195"/>
        <v>3.1652999999999984</v>
      </c>
      <c r="T441" s="304">
        <f t="shared" ca="1" si="175"/>
        <v>31.051592999999986</v>
      </c>
      <c r="U441" s="311">
        <f t="shared" ca="1" si="176"/>
        <v>0</v>
      </c>
      <c r="V441" s="306">
        <f t="shared" ca="1" si="177"/>
        <v>1.1445689678864139</v>
      </c>
      <c r="W441" s="304">
        <f t="shared" ca="1" si="178"/>
        <v>21.478302030823023</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2.9697528878267923</v>
      </c>
      <c r="AH441" s="304">
        <f t="shared" ca="1" si="202"/>
        <v>-6.7371793204963586</v>
      </c>
    </row>
    <row r="442" spans="1:34" x14ac:dyDescent="0.2">
      <c r="A442" s="347">
        <f t="shared" ca="1" si="180"/>
        <v>0.1</v>
      </c>
      <c r="B442" s="304">
        <f t="shared" ca="1" si="181"/>
        <v>30.400000000000126</v>
      </c>
      <c r="D442" s="306">
        <f t="shared" ca="1" si="182"/>
        <v>-0.97110106472396696</v>
      </c>
      <c r="E442" s="307">
        <f t="shared" ca="1" si="183"/>
        <v>-3.094297939536836</v>
      </c>
      <c r="F442" s="304">
        <f t="shared" ca="1" si="184"/>
        <v>3.2431029919707961</v>
      </c>
      <c r="G442" s="306">
        <f t="shared" ca="1" si="185"/>
        <v>13.627081456250979</v>
      </c>
      <c r="H442" s="307">
        <f t="shared" ca="1" si="186"/>
        <v>-95.219820590580966</v>
      </c>
      <c r="I442" s="304">
        <f t="shared" ca="1" si="187"/>
        <v>96.189976516878957</v>
      </c>
      <c r="J442" s="306">
        <f t="shared" ca="1" si="188"/>
        <v>789.2776666103116</v>
      </c>
      <c r="K442" s="307">
        <f t="shared" ca="1" si="189"/>
        <v>669.35984194983632</v>
      </c>
      <c r="L442" s="304">
        <f t="shared" ca="1" si="174"/>
        <v>1034.8921842515422</v>
      </c>
      <c r="M442" s="306">
        <f t="shared" ca="1" si="190"/>
        <v>-1.4286497012871897</v>
      </c>
      <c r="N442" s="304">
        <f t="shared" ca="1" si="191"/>
        <v>-81.855598286381749</v>
      </c>
      <c r="P442" s="310">
        <f t="shared" ca="1" si="192"/>
        <v>23</v>
      </c>
      <c r="Q442" s="304">
        <f t="shared" ca="1" si="193"/>
        <v>0</v>
      </c>
      <c r="R442" s="306">
        <f t="shared" ca="1" si="194"/>
        <v>0</v>
      </c>
      <c r="S442" s="307">
        <f t="shared" ca="1" si="195"/>
        <v>3.1652999999999984</v>
      </c>
      <c r="T442" s="304">
        <f t="shared" ca="1" si="175"/>
        <v>31.051592999999986</v>
      </c>
      <c r="U442" s="311">
        <f t="shared" ca="1" si="176"/>
        <v>0</v>
      </c>
      <c r="V442" s="306">
        <f t="shared" ca="1" si="177"/>
        <v>1.1456588096913987</v>
      </c>
      <c r="W442" s="304">
        <f t="shared" ca="1" si="178"/>
        <v>21.630078608044666</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2.9234690189524324</v>
      </c>
      <c r="AH442" s="304">
        <f t="shared" ca="1" si="202"/>
        <v>-6.7855501945543972</v>
      </c>
    </row>
    <row r="443" spans="1:34" x14ac:dyDescent="0.2">
      <c r="A443" s="347">
        <f t="shared" ca="1" si="180"/>
        <v>0.1</v>
      </c>
      <c r="B443" s="304">
        <f t="shared" ca="1" si="181"/>
        <v>30.500000000000128</v>
      </c>
      <c r="D443" s="306">
        <f t="shared" ca="1" si="182"/>
        <v>-0.9680911572942168</v>
      </c>
      <c r="E443" s="307">
        <f t="shared" ca="1" si="183"/>
        <v>-3.0454212008765902</v>
      </c>
      <c r="F443" s="304">
        <f t="shared" ca="1" si="184"/>
        <v>3.1955892695369768</v>
      </c>
      <c r="G443" s="306">
        <f t="shared" ca="1" si="185"/>
        <v>13.530272340521558</v>
      </c>
      <c r="H443" s="307">
        <f t="shared" ca="1" si="186"/>
        <v>-95.524362710668626</v>
      </c>
      <c r="I443" s="304">
        <f t="shared" ca="1" si="187"/>
        <v>96.477832380749831</v>
      </c>
      <c r="J443" s="306">
        <f t="shared" ca="1" si="188"/>
        <v>790.6355343001502</v>
      </c>
      <c r="K443" s="307">
        <f t="shared" ca="1" si="189"/>
        <v>659.82263278477387</v>
      </c>
      <c r="L443" s="304">
        <f t="shared" ca="1" si="174"/>
        <v>1029.7914618179325</v>
      </c>
      <c r="M443" s="306">
        <f t="shared" ca="1" si="190"/>
        <v>-1.4300902059003289</v>
      </c>
      <c r="N443" s="304">
        <f t="shared" ca="1" si="191"/>
        <v>-81.938133121083737</v>
      </c>
      <c r="P443" s="310">
        <f t="shared" ca="1" si="192"/>
        <v>23</v>
      </c>
      <c r="Q443" s="304">
        <f t="shared" ca="1" si="193"/>
        <v>0</v>
      </c>
      <c r="R443" s="306">
        <f t="shared" ca="1" si="194"/>
        <v>0</v>
      </c>
      <c r="S443" s="307">
        <f t="shared" ca="1" si="195"/>
        <v>3.1652999999999984</v>
      </c>
      <c r="T443" s="304">
        <f t="shared" ca="1" si="175"/>
        <v>31.051592999999986</v>
      </c>
      <c r="U443" s="311">
        <f t="shared" ca="1" si="176"/>
        <v>0</v>
      </c>
      <c r="V443" s="306">
        <f t="shared" ca="1" si="177"/>
        <v>1.1467531786668204</v>
      </c>
      <c r="W443" s="304">
        <f t="shared" ca="1" si="178"/>
        <v>21.780517220019654</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2.8775576555435141</v>
      </c>
      <c r="AH443" s="304">
        <f t="shared" ca="1" si="202"/>
        <v>-6.8335003342636327</v>
      </c>
    </row>
    <row r="444" spans="1:34" x14ac:dyDescent="0.2">
      <c r="A444" s="347">
        <f t="shared" ca="1" si="180"/>
        <v>0.1</v>
      </c>
      <c r="B444" s="304">
        <f t="shared" ca="1" si="181"/>
        <v>30.600000000000129</v>
      </c>
      <c r="D444" s="306">
        <f t="shared" ca="1" si="182"/>
        <v>-0.96501110666863488</v>
      </c>
      <c r="E444" s="307">
        <f t="shared" ca="1" si="183"/>
        <v>-2.9969759415585431</v>
      </c>
      <c r="F444" s="304">
        <f t="shared" ca="1" si="184"/>
        <v>3.1485093663946024</v>
      </c>
      <c r="G444" s="306">
        <f t="shared" ca="1" si="185"/>
        <v>13.433771229854694</v>
      </c>
      <c r="H444" s="307">
        <f t="shared" ca="1" si="186"/>
        <v>-95.824060304824485</v>
      </c>
      <c r="I444" s="304">
        <f t="shared" ca="1" si="187"/>
        <v>96.761132397046239</v>
      </c>
      <c r="J444" s="306">
        <f t="shared" ca="1" si="188"/>
        <v>791.98373647866902</v>
      </c>
      <c r="K444" s="307">
        <f t="shared" ca="1" si="189"/>
        <v>650.25521163399924</v>
      </c>
      <c r="L444" s="304">
        <f t="shared" ca="1" si="174"/>
        <v>1024.7292711267162</v>
      </c>
      <c r="M444" s="306">
        <f t="shared" ca="1" si="190"/>
        <v>-1.4315120343907652</v>
      </c>
      <c r="N444" s="304">
        <f t="shared" ca="1" si="191"/>
        <v>-82.019597892777199</v>
      </c>
      <c r="P444" s="310">
        <f t="shared" ca="1" si="192"/>
        <v>23</v>
      </c>
      <c r="Q444" s="304">
        <f t="shared" ca="1" si="193"/>
        <v>0</v>
      </c>
      <c r="R444" s="306">
        <f t="shared" ca="1" si="194"/>
        <v>0</v>
      </c>
      <c r="S444" s="307">
        <f t="shared" ca="1" si="195"/>
        <v>3.1652999999999984</v>
      </c>
      <c r="T444" s="304">
        <f t="shared" ca="1" si="175"/>
        <v>31.051592999999986</v>
      </c>
      <c r="U444" s="311">
        <f t="shared" ca="1" si="176"/>
        <v>0</v>
      </c>
      <c r="V444" s="306">
        <f t="shared" ca="1" si="177"/>
        <v>1.1478520300511468</v>
      </c>
      <c r="W444" s="304">
        <f t="shared" ca="1" si="178"/>
        <v>21.929612238371558</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2.8320221034137596</v>
      </c>
      <c r="AH444" s="304">
        <f t="shared" ca="1" si="202"/>
        <v>-6.8810277762043608</v>
      </c>
    </row>
    <row r="445" spans="1:34" x14ac:dyDescent="0.2">
      <c r="A445" s="347">
        <f t="shared" ca="1" si="180"/>
        <v>0.1</v>
      </c>
      <c r="B445" s="304">
        <f t="shared" ca="1" si="181"/>
        <v>30.700000000000131</v>
      </c>
      <c r="D445" s="306">
        <f t="shared" ca="1" si="182"/>
        <v>-0.96186269358339982</v>
      </c>
      <c r="E445" s="307">
        <f t="shared" ca="1" si="183"/>
        <v>-2.9489639455775141</v>
      </c>
      <c r="F445" s="304">
        <f t="shared" ca="1" si="184"/>
        <v>3.1018652765108308</v>
      </c>
      <c r="G445" s="306">
        <f t="shared" ca="1" si="185"/>
        <v>13.337584960496354</v>
      </c>
      <c r="H445" s="307">
        <f t="shared" ca="1" si="186"/>
        <v>-96.118956699382238</v>
      </c>
      <c r="I445" s="304">
        <f t="shared" ca="1" si="187"/>
        <v>97.039914517461199</v>
      </c>
      <c r="J445" s="306">
        <f t="shared" ca="1" si="188"/>
        <v>793.32230428818661</v>
      </c>
      <c r="K445" s="307">
        <f t="shared" ca="1" si="189"/>
        <v>640.65806078378887</v>
      </c>
      <c r="L445" s="304">
        <f t="shared" ca="1" si="174"/>
        <v>1019.7073253283821</v>
      </c>
      <c r="M445" s="306">
        <f t="shared" ca="1" si="190"/>
        <v>-1.4329155451640734</v>
      </c>
      <c r="N445" s="304">
        <f t="shared" ca="1" si="191"/>
        <v>-82.100013136588899</v>
      </c>
      <c r="P445" s="310">
        <f t="shared" ca="1" si="192"/>
        <v>23</v>
      </c>
      <c r="Q445" s="304">
        <f t="shared" ca="1" si="193"/>
        <v>0</v>
      </c>
      <c r="R445" s="306">
        <f t="shared" ca="1" si="194"/>
        <v>0</v>
      </c>
      <c r="S445" s="307">
        <f t="shared" ca="1" si="195"/>
        <v>3.1652999999999984</v>
      </c>
      <c r="T445" s="304">
        <f t="shared" ca="1" si="175"/>
        <v>31.051592999999986</v>
      </c>
      <c r="U445" s="311">
        <f t="shared" ca="1" si="176"/>
        <v>0</v>
      </c>
      <c r="V445" s="306">
        <f t="shared" ca="1" si="177"/>
        <v>1.1489553194332274</v>
      </c>
      <c r="W445" s="304">
        <f t="shared" ca="1" si="178"/>
        <v>22.077358608767344</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2.7868654375718469</v>
      </c>
      <c r="AH445" s="304">
        <f t="shared" ca="1" si="202"/>
        <v>-6.9281307422271405</v>
      </c>
    </row>
    <row r="446" spans="1:34" x14ac:dyDescent="0.2">
      <c r="A446" s="347">
        <f t="shared" ca="1" si="180"/>
        <v>0.1</v>
      </c>
      <c r="B446" s="304">
        <f t="shared" ca="1" si="181"/>
        <v>30.800000000000132</v>
      </c>
      <c r="D446" s="306">
        <f t="shared" ca="1" si="182"/>
        <v>-0.95864768517869126</v>
      </c>
      <c r="E446" s="307">
        <f t="shared" ca="1" si="183"/>
        <v>-2.9013868129373481</v>
      </c>
      <c r="F446" s="304">
        <f t="shared" ca="1" si="184"/>
        <v>3.0556588197286043</v>
      </c>
      <c r="G446" s="306">
        <f t="shared" ca="1" si="185"/>
        <v>13.241720191978485</v>
      </c>
      <c r="H446" s="307">
        <f t="shared" ca="1" si="186"/>
        <v>-96.409095380675979</v>
      </c>
      <c r="I446" s="304">
        <f t="shared" ca="1" si="187"/>
        <v>97.314216976569924</v>
      </c>
      <c r="J446" s="306">
        <f t="shared" ca="1" si="188"/>
        <v>794.65126954581035</v>
      </c>
      <c r="K446" s="307">
        <f t="shared" ca="1" si="189"/>
        <v>631.03165817978595</v>
      </c>
      <c r="L446" s="304">
        <f t="shared" ca="1" si="174"/>
        <v>1014.7273494963553</v>
      </c>
      <c r="M446" s="306">
        <f t="shared" ca="1" si="190"/>
        <v>-1.4343010870119766</v>
      </c>
      <c r="N446" s="304">
        <f t="shared" ca="1" si="191"/>
        <v>-82.17939883681251</v>
      </c>
      <c r="P446" s="310">
        <f t="shared" ca="1" si="192"/>
        <v>23</v>
      </c>
      <c r="Q446" s="304">
        <f t="shared" ca="1" si="193"/>
        <v>0</v>
      </c>
      <c r="R446" s="306">
        <f t="shared" ca="1" si="194"/>
        <v>0</v>
      </c>
      <c r="S446" s="307">
        <f t="shared" ca="1" si="195"/>
        <v>3.1652999999999984</v>
      </c>
      <c r="T446" s="304">
        <f t="shared" ca="1" si="175"/>
        <v>31.051592999999986</v>
      </c>
      <c r="U446" s="311">
        <f t="shared" ca="1" si="176"/>
        <v>0</v>
      </c>
      <c r="V446" s="306">
        <f t="shared" ca="1" si="177"/>
        <v>1.150063002754518</v>
      </c>
      <c r="W446" s="304">
        <f t="shared" ca="1" si="178"/>
        <v>22.223751838504942</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2.7420905079708149</v>
      </c>
      <c r="AH446" s="304">
        <f t="shared" ca="1" si="202"/>
        <v>-6.97480763553766</v>
      </c>
    </row>
    <row r="447" spans="1:34" x14ac:dyDescent="0.2">
      <c r="A447" s="347">
        <f t="shared" ca="1" si="180"/>
        <v>0.1</v>
      </c>
      <c r="B447" s="304">
        <f t="shared" ca="1" si="181"/>
        <v>30.900000000000134</v>
      </c>
      <c r="D447" s="306">
        <f t="shared" ca="1" si="182"/>
        <v>-0.9553678344376425</v>
      </c>
      <c r="E447" s="307">
        <f t="shared" ca="1" si="183"/>
        <v>-2.8542459636230451</v>
      </c>
      <c r="F447" s="304">
        <f t="shared" ca="1" si="184"/>
        <v>3.0098916458797178</v>
      </c>
      <c r="G447" s="306">
        <f t="shared" ca="1" si="185"/>
        <v>13.146183408534721</v>
      </c>
      <c r="H447" s="307">
        <f t="shared" ca="1" si="186"/>
        <v>-96.694519977038283</v>
      </c>
      <c r="I447" s="304">
        <f t="shared" ca="1" si="187"/>
        <v>97.584078269975421</v>
      </c>
      <c r="J447" s="306">
        <f t="shared" ca="1" si="188"/>
        <v>795.97066472583606</v>
      </c>
      <c r="K447" s="307">
        <f t="shared" ca="1" si="189"/>
        <v>621.37647741190028</v>
      </c>
      <c r="L447" s="304">
        <f t="shared" ca="1" si="174"/>
        <v>1009.7910802660673</v>
      </c>
      <c r="M447" s="306">
        <f t="shared" ca="1" si="190"/>
        <v>-1.435668999431517</v>
      </c>
      <c r="N447" s="304">
        <f t="shared" ca="1" si="191"/>
        <v>-82.257774445195707</v>
      </c>
      <c r="P447" s="310">
        <f t="shared" ca="1" si="192"/>
        <v>23</v>
      </c>
      <c r="Q447" s="304">
        <f t="shared" ca="1" si="193"/>
        <v>0</v>
      </c>
      <c r="R447" s="306">
        <f t="shared" ca="1" si="194"/>
        <v>0</v>
      </c>
      <c r="S447" s="307">
        <f t="shared" ca="1" si="195"/>
        <v>3.1652999999999984</v>
      </c>
      <c r="T447" s="304">
        <f t="shared" ca="1" si="175"/>
        <v>31.051592999999986</v>
      </c>
      <c r="U447" s="311">
        <f t="shared" ca="1" si="176"/>
        <v>0</v>
      </c>
      <c r="V447" s="306">
        <f t="shared" ca="1" si="177"/>
        <v>1.1511750363111444</v>
      </c>
      <c r="W447" s="304">
        <f t="shared" ca="1" si="178"/>
        <v>22.368787984092645</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2.6976999451787318</v>
      </c>
      <c r="AH447" s="304">
        <f t="shared" ca="1" si="202"/>
        <v>-7.0210570367753302</v>
      </c>
    </row>
    <row r="448" spans="1:34" x14ac:dyDescent="0.2">
      <c r="A448" s="347">
        <f t="shared" ca="1" si="180"/>
        <v>0.1</v>
      </c>
      <c r="B448" s="304">
        <f t="shared" ca="1" si="181"/>
        <v>31.000000000000135</v>
      </c>
      <c r="D448" s="306">
        <f t="shared" ca="1" si="182"/>
        <v>-0.95202487965336591</v>
      </c>
      <c r="E448" s="307">
        <f t="shared" ca="1" si="183"/>
        <v>-2.80754264157643</v>
      </c>
      <c r="F448" s="304">
        <f t="shared" ca="1" si="184"/>
        <v>2.9645652389092341</v>
      </c>
      <c r="G448" s="306">
        <f t="shared" ca="1" si="185"/>
        <v>13.050980920569385</v>
      </c>
      <c r="H448" s="307">
        <f t="shared" ca="1" si="186"/>
        <v>-96.975274241195919</v>
      </c>
      <c r="I448" s="304">
        <f t="shared" ca="1" si="187"/>
        <v>97.849537133009591</v>
      </c>
      <c r="J448" s="306">
        <f t="shared" ca="1" si="188"/>
        <v>797.28052294229121</v>
      </c>
      <c r="K448" s="307">
        <f t="shared" ca="1" si="189"/>
        <v>611.69298770098862</v>
      </c>
      <c r="L448" s="304">
        <f t="shared" ca="1" si="174"/>
        <v>1004.9002654321946</v>
      </c>
      <c r="M448" s="306">
        <f t="shared" ca="1" si="190"/>
        <v>-1.4370196129318422</v>
      </c>
      <c r="N448" s="304">
        <f t="shared" ca="1" si="191"/>
        <v>-82.335158898517733</v>
      </c>
      <c r="P448" s="310">
        <f t="shared" ca="1" si="192"/>
        <v>23</v>
      </c>
      <c r="Q448" s="304">
        <f t="shared" ca="1" si="193"/>
        <v>0</v>
      </c>
      <c r="R448" s="306">
        <f t="shared" ca="1" si="194"/>
        <v>0</v>
      </c>
      <c r="S448" s="307">
        <f t="shared" ca="1" si="195"/>
        <v>3.1652999999999984</v>
      </c>
      <c r="T448" s="304">
        <f t="shared" ca="1" si="175"/>
        <v>31.051592999999986</v>
      </c>
      <c r="U448" s="311">
        <f t="shared" ca="1" si="176"/>
        <v>0</v>
      </c>
      <c r="V448" s="306">
        <f t="shared" ca="1" si="177"/>
        <v>1.1522913767558216</v>
      </c>
      <c r="W448" s="304">
        <f t="shared" ca="1" si="178"/>
        <v>22.512463638831829</v>
      </c>
      <c r="Y448" s="314" t="str">
        <f t="shared" ca="1" si="196"/>
        <v/>
      </c>
      <c r="Z448" s="315" t="str">
        <f t="shared" ca="1" si="197"/>
        <v/>
      </c>
      <c r="AA448" s="316" t="str">
        <f t="shared" ca="1" si="198"/>
        <v/>
      </c>
      <c r="AC448" s="310">
        <f t="shared" ca="1" si="199"/>
        <v>31.000000000000135</v>
      </c>
      <c r="AD448" s="323">
        <f t="shared" ca="1" si="200"/>
        <v>797.28052294229121</v>
      </c>
      <c r="AE448" s="324" t="e">
        <f t="shared" ca="1" si="179"/>
        <v>#N/A</v>
      </c>
      <c r="AG448" s="306">
        <f t="shared" ca="1" si="201"/>
        <v>2.6536961659714073</v>
      </c>
      <c r="AH448" s="304">
        <f t="shared" ca="1" si="202"/>
        <v>-7.0668777000892984</v>
      </c>
    </row>
    <row r="449" spans="1:34" x14ac:dyDescent="0.2">
      <c r="A449" s="347">
        <f t="shared" ca="1" si="180"/>
        <v>0.1</v>
      </c>
      <c r="B449" s="304">
        <f t="shared" ca="1" si="181"/>
        <v>31.100000000000136</v>
      </c>
      <c r="D449" s="306">
        <f t="shared" ca="1" si="182"/>
        <v>-0.94862054392348905</v>
      </c>
      <c r="E449" s="307">
        <f t="shared" ca="1" si="183"/>
        <v>-2.7612779186716176</v>
      </c>
      <c r="F449" s="304">
        <f t="shared" ca="1" si="184"/>
        <v>2.9196809210078345</v>
      </c>
      <c r="G449" s="306">
        <f t="shared" ca="1" si="185"/>
        <v>12.956118866177036</v>
      </c>
      <c r="H449" s="307">
        <f t="shared" ca="1" si="186"/>
        <v>-97.251402033063087</v>
      </c>
      <c r="I449" s="304">
        <f t="shared" ca="1" si="187"/>
        <v>98.110632519982133</v>
      </c>
      <c r="J449" s="306">
        <f t="shared" ca="1" si="188"/>
        <v>798.58087793162849</v>
      </c>
      <c r="K449" s="307">
        <f t="shared" ca="1" si="189"/>
        <v>601.98165388727568</v>
      </c>
      <c r="L449" s="304">
        <f t="shared" ca="1" si="174"/>
        <v>1000.0566635020789</v>
      </c>
      <c r="M449" s="306">
        <f t="shared" ca="1" si="190"/>
        <v>-1.438353249329152</v>
      </c>
      <c r="N449" s="304">
        <f t="shared" ca="1" si="191"/>
        <v>-82.411570635488616</v>
      </c>
      <c r="P449" s="310">
        <f t="shared" ca="1" si="192"/>
        <v>23</v>
      </c>
      <c r="Q449" s="304">
        <f t="shared" ca="1" si="193"/>
        <v>0</v>
      </c>
      <c r="R449" s="306">
        <f t="shared" ca="1" si="194"/>
        <v>0</v>
      </c>
      <c r="S449" s="307">
        <f t="shared" ca="1" si="195"/>
        <v>3.1652999999999984</v>
      </c>
      <c r="T449" s="304">
        <f t="shared" ca="1" si="175"/>
        <v>31.051592999999986</v>
      </c>
      <c r="U449" s="311">
        <f t="shared" ca="1" si="176"/>
        <v>0</v>
      </c>
      <c r="V449" s="306">
        <f t="shared" ca="1" si="177"/>
        <v>1.1534119810996171</v>
      </c>
      <c r="W449" s="304">
        <f t="shared" ca="1" si="178"/>
        <v>22.654775920413478</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2.6100813788476831</v>
      </c>
      <c r="AH449" s="304">
        <f t="shared" ca="1" si="202"/>
        <v>-7.1122685492155053</v>
      </c>
    </row>
    <row r="450" spans="1:34" x14ac:dyDescent="0.2">
      <c r="A450" s="347">
        <f t="shared" ca="1" si="180"/>
        <v>0.1</v>
      </c>
      <c r="B450" s="304">
        <f t="shared" ca="1" si="181"/>
        <v>31.200000000000138</v>
      </c>
      <c r="D450" s="306">
        <f t="shared" ca="1" si="182"/>
        <v>-0.9451565346716444</v>
      </c>
      <c r="E450" s="307">
        <f t="shared" ca="1" si="183"/>
        <v>-2.7154526986868364</v>
      </c>
      <c r="F450" s="304">
        <f t="shared" ca="1" si="184"/>
        <v>2.8752398567490212</v>
      </c>
      <c r="G450" s="306">
        <f t="shared" ca="1" si="185"/>
        <v>12.861603212709872</v>
      </c>
      <c r="H450" s="307">
        <f t="shared" ca="1" si="186"/>
        <v>-97.522947302931769</v>
      </c>
      <c r="I450" s="304">
        <f t="shared" ca="1" si="187"/>
        <v>98.367403583969804</v>
      </c>
      <c r="J450" s="306">
        <f t="shared" ca="1" si="188"/>
        <v>799.87176403557282</v>
      </c>
      <c r="K450" s="307">
        <f t="shared" ca="1" si="189"/>
        <v>592.24293642047598</v>
      </c>
      <c r="L450" s="304">
        <f t="shared" ca="1" si="174"/>
        <v>995.26204320336012</v>
      </c>
      <c r="M450" s="306">
        <f t="shared" ca="1" si="190"/>
        <v>-1.4396702220303352</v>
      </c>
      <c r="N450" s="304">
        <f t="shared" ca="1" si="191"/>
        <v>-82.487027613000365</v>
      </c>
      <c r="P450" s="310">
        <f t="shared" ca="1" si="192"/>
        <v>23</v>
      </c>
      <c r="Q450" s="304">
        <f t="shared" ca="1" si="193"/>
        <v>0</v>
      </c>
      <c r="R450" s="306">
        <f t="shared" ca="1" si="194"/>
        <v>0</v>
      </c>
      <c r="S450" s="307">
        <f t="shared" ca="1" si="195"/>
        <v>3.1652999999999984</v>
      </c>
      <c r="T450" s="304">
        <f t="shared" ca="1" si="175"/>
        <v>31.051592999999986</v>
      </c>
      <c r="U450" s="311">
        <f t="shared" ca="1" si="176"/>
        <v>0</v>
      </c>
      <c r="V450" s="306">
        <f t="shared" ca="1" si="177"/>
        <v>1.1545368067135677</v>
      </c>
      <c r="W450" s="304">
        <f t="shared" ca="1" si="178"/>
        <v>22.795722458539004</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2.5668575894678769</v>
      </c>
      <c r="AH450" s="304">
        <f t="shared" ca="1" si="202"/>
        <v>-7.1572286735581114</v>
      </c>
    </row>
    <row r="451" spans="1:34" x14ac:dyDescent="0.2">
      <c r="A451" s="347">
        <f t="shared" ca="1" si="180"/>
        <v>0.1</v>
      </c>
      <c r="B451" s="304">
        <f t="shared" ca="1" si="181"/>
        <v>31.300000000000139</v>
      </c>
      <c r="D451" s="306">
        <f t="shared" ca="1" si="182"/>
        <v>-0.94163454319529205</v>
      </c>
      <c r="E451" s="307">
        <f t="shared" ca="1" si="183"/>
        <v>-2.6700677212692225</v>
      </c>
      <c r="F451" s="304">
        <f t="shared" ca="1" si="184"/>
        <v>2.8312430572281189</v>
      </c>
      <c r="G451" s="306">
        <f t="shared" ca="1" si="185"/>
        <v>12.767439758390342</v>
      </c>
      <c r="H451" s="307">
        <f t="shared" ca="1" si="186"/>
        <v>-97.789954075058688</v>
      </c>
      <c r="I451" s="304">
        <f t="shared" ca="1" si="187"/>
        <v>98.619889657138714</v>
      </c>
      <c r="J451" s="306">
        <f t="shared" ca="1" si="188"/>
        <v>801.15321618412781</v>
      </c>
      <c r="K451" s="307">
        <f t="shared" ca="1" si="189"/>
        <v>582.47729135157647</v>
      </c>
      <c r="L451" s="304">
        <f t="shared" ca="1" si="174"/>
        <v>990.51818294387772</v>
      </c>
      <c r="M451" s="306">
        <f t="shared" ca="1" si="190"/>
        <v>-1.4409708363057849</v>
      </c>
      <c r="N451" s="304">
        <f t="shared" ca="1" si="191"/>
        <v>-82.561547321758098</v>
      </c>
      <c r="P451" s="310">
        <f t="shared" ca="1" si="192"/>
        <v>23</v>
      </c>
      <c r="Q451" s="304">
        <f t="shared" ca="1" si="193"/>
        <v>0</v>
      </c>
      <c r="R451" s="306">
        <f t="shared" ca="1" si="194"/>
        <v>0</v>
      </c>
      <c r="S451" s="307">
        <f t="shared" ca="1" si="195"/>
        <v>3.1652999999999984</v>
      </c>
      <c r="T451" s="304">
        <f t="shared" ca="1" si="175"/>
        <v>31.051592999999986</v>
      </c>
      <c r="U451" s="311">
        <f t="shared" ca="1" si="176"/>
        <v>0</v>
      </c>
      <c r="V451" s="306">
        <f t="shared" ca="1" si="177"/>
        <v>1.1556658113301554</v>
      </c>
      <c r="W451" s="304">
        <f t="shared" ca="1" si="178"/>
        <v>22.935301382575528</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2.5240266060158474</v>
      </c>
      <c r="AH451" s="304">
        <f t="shared" ca="1" si="202"/>
        <v>-7.2017573242785877</v>
      </c>
    </row>
    <row r="452" spans="1:34" x14ac:dyDescent="0.2">
      <c r="A452" s="347">
        <f t="shared" ca="1" si="180"/>
        <v>0.1</v>
      </c>
      <c r="B452" s="304">
        <f t="shared" ca="1" si="181"/>
        <v>31.400000000000141</v>
      </c>
      <c r="D452" s="306">
        <f t="shared" ca="1" si="182"/>
        <v>-0.93805624423934575</v>
      </c>
      <c r="E452" s="307">
        <f t="shared" ca="1" si="183"/>
        <v>-2.6251235658892256</v>
      </c>
      <c r="F452" s="304">
        <f t="shared" ca="1" si="184"/>
        <v>2.7876913842000857</v>
      </c>
      <c r="G452" s="306">
        <f t="shared" ca="1" si="185"/>
        <v>12.673634133966408</v>
      </c>
      <c r="H452" s="307">
        <f t="shared" ca="1" si="186"/>
        <v>-98.052466431647616</v>
      </c>
      <c r="I452" s="304">
        <f t="shared" ca="1" si="187"/>
        <v>98.868130231591934</v>
      </c>
      <c r="J452" s="306">
        <f t="shared" ca="1" si="188"/>
        <v>802.42526987874567</v>
      </c>
      <c r="K452" s="307">
        <f t="shared" ca="1" si="189"/>
        <v>572.68517032624118</v>
      </c>
      <c r="L452" s="304">
        <f t="shared" ref="L452:L515" ca="1" si="203">SQRT(pos_x^2+pos_z^2)</f>
        <v>985.82687022193386</v>
      </c>
      <c r="M452" s="306">
        <f t="shared" ca="1" si="190"/>
        <v>-1.4422553895518657</v>
      </c>
      <c r="N452" s="304">
        <f t="shared" ca="1" si="191"/>
        <v>-82.635146801318356</v>
      </c>
      <c r="P452" s="310">
        <f t="shared" ca="1" si="192"/>
        <v>23</v>
      </c>
      <c r="Q452" s="304">
        <f t="shared" ca="1" si="193"/>
        <v>0</v>
      </c>
      <c r="R452" s="306">
        <f t="shared" ca="1" si="194"/>
        <v>0</v>
      </c>
      <c r="S452" s="307">
        <f t="shared" ca="1" si="195"/>
        <v>3.1652999999999984</v>
      </c>
      <c r="T452" s="304">
        <f t="shared" ref="T452:T515" ca="1" si="204">m*g</f>
        <v>31.051592999999986</v>
      </c>
      <c r="U452" s="311">
        <f t="shared" ref="U452:U515" ca="1" si="205">IF(pos_xz&lt;L_rampe,Poids*COS(Beta),0)</f>
        <v>0</v>
      </c>
      <c r="V452" s="306">
        <f t="shared" ref="V452:V515" ca="1" si="206">Rho_moyen*(20000-Alt_rampe-pos_z)/(20000+Alt_rampe+pos_z)</f>
        <v>1.1567989530446388</v>
      </c>
      <c r="W452" s="304">
        <f t="shared" ref="W452:W515" ca="1" si="207">1/2*Rho*Sref*Cx*vit_xz^2</f>
        <v>23.073511309254837</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2.4815900444848911</v>
      </c>
      <c r="AH452" s="304">
        <f t="shared" ca="1" si="202"/>
        <v>-7.2458539103957094</v>
      </c>
    </row>
    <row r="453" spans="1:34" x14ac:dyDescent="0.2">
      <c r="A453" s="347">
        <f t="shared" ref="A453:A516" ca="1" si="209">IF(B452+0.01&lt;=T_ini+ROUNDUP(Temps_fin_propu,0), 0.01, IF(K452&gt;0, 0.1, 0.0001))</f>
        <v>0.1</v>
      </c>
      <c r="B453" s="304">
        <f t="shared" ref="B453:B516" ca="1" si="210">B452+pas</f>
        <v>31.500000000000142</v>
      </c>
      <c r="D453" s="306">
        <f t="shared" ref="D453:D516" ca="1" si="211">IF(AND(L452&lt;L_rampe,Poussee&lt;Poids*SIN(M452)),0,(-W452+Poussee)/m*COS(M452)-U452/m*SIN(M452))</f>
        <v>-0.93442329559498694</v>
      </c>
      <c r="E453" s="307">
        <f t="shared" ref="E453:E516" ca="1" si="212">IF(AND(L452&lt;L_rampe,Poussee&lt;Poids*SIN(M452)),0,(-W452+Poussee)/m*SIN(M452)+U452/m*COS(M452)-Poids/m)</f>
        <v>-2.5806206557816775</v>
      </c>
      <c r="F453" s="304">
        <f t="shared" ref="F453:F516" ca="1" si="213">SQRT(acc_x^2+acc_z^2)</f>
        <v>2.7445855542135416</v>
      </c>
      <c r="G453" s="306">
        <f t="shared" ref="G453:G516" ca="1" si="214">G452+acc_x*pas</f>
        <v>12.580191804406908</v>
      </c>
      <c r="H453" s="307">
        <f t="shared" ref="H453:H516" ca="1" si="215">H452+acc_z*pas</f>
        <v>-98.310528497225789</v>
      </c>
      <c r="I453" s="304">
        <f t="shared" ref="I453:I516" ca="1" si="216">SQRT(vit_x^2+vit_z^2)</f>
        <v>99.112164940735269</v>
      </c>
      <c r="J453" s="306">
        <f t="shared" ref="J453:J516" ca="1" si="217">J452+0.5*(vit_x+G452)*pas*(K452&gt;=0)</f>
        <v>803.68796117566433</v>
      </c>
      <c r="K453" s="307">
        <f t="shared" ref="K453:K516" ca="1" si="218">K452+0.5*(vit_z+H452)*pas</f>
        <v>562.86702057979755</v>
      </c>
      <c r="L453" s="304">
        <f t="shared" ca="1" si="203"/>
        <v>981.18990098506129</v>
      </c>
      <c r="M453" s="306">
        <f t="shared" ref="M453:M516" ca="1" si="219">IF(AND(L452&gt;L_rampe,G453&gt;0),ATAN2(G453,H453),$M$4)</f>
        <v>-1.4435241715434839</v>
      </c>
      <c r="N453" s="304">
        <f t="shared" ref="N453:N516" ca="1" si="220">DEGREES(Beta)</f>
        <v>-82.707842654560281</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3.1652999999999984</v>
      </c>
      <c r="T453" s="304">
        <f t="shared" ca="1" si="204"/>
        <v>31.051592999999986</v>
      </c>
      <c r="U453" s="311">
        <f t="shared" ca="1" si="205"/>
        <v>0</v>
      </c>
      <c r="V453" s="306">
        <f t="shared" ca="1" si="206"/>
        <v>1.1579361903162462</v>
      </c>
      <c r="W453" s="304">
        <f t="shared" ca="1" si="207"/>
        <v>23.210351330425404</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2.4395493338879115</v>
      </c>
      <c r="AH453" s="304">
        <f t="shared" ref="AH453:AH516" ca="1" si="231">IF(AND(L452&lt;L_rampe,Poussee&lt;Poids*SIN(M452)), g*SIN(M452), (-W452+Poussee)/m)</f>
        <v>-7.2895179948993301</v>
      </c>
    </row>
    <row r="454" spans="1:34" x14ac:dyDescent="0.2">
      <c r="A454" s="347">
        <f t="shared" ca="1" si="209"/>
        <v>0.1</v>
      </c>
      <c r="B454" s="304">
        <f t="shared" ca="1" si="210"/>
        <v>31.600000000000144</v>
      </c>
      <c r="D454" s="306">
        <f t="shared" ca="1" si="211"/>
        <v>-0.93073733772308176</v>
      </c>
      <c r="E454" s="307">
        <f t="shared" ca="1" si="212"/>
        <v>-2.5365592618704209</v>
      </c>
      <c r="F454" s="304">
        <f t="shared" ca="1" si="213"/>
        <v>2.7019261427382624</v>
      </c>
      <c r="G454" s="306">
        <f t="shared" ca="1" si="214"/>
        <v>12.487118070634601</v>
      </c>
      <c r="H454" s="307">
        <f t="shared" ca="1" si="215"/>
        <v>-98.564184423412826</v>
      </c>
      <c r="I454" s="304">
        <f t="shared" ca="1" si="216"/>
        <v>99.352033541153574</v>
      </c>
      <c r="J454" s="306">
        <f t="shared" ca="1" si="217"/>
        <v>804.94132666941641</v>
      </c>
      <c r="K454" s="307">
        <f t="shared" ca="1" si="218"/>
        <v>553.02328493376558</v>
      </c>
      <c r="L454" s="304">
        <f t="shared" ca="1" si="203"/>
        <v>976.6090789355037</v>
      </c>
      <c r="M454" s="306">
        <f t="shared" ca="1" si="219"/>
        <v>-1.4447774646771829</v>
      </c>
      <c r="N454" s="304">
        <f t="shared" ca="1" si="220"/>
        <v>-82.779651061613961</v>
      </c>
      <c r="P454" s="310">
        <f t="shared" ca="1" si="221"/>
        <v>23</v>
      </c>
      <c r="Q454" s="304">
        <f t="shared" ca="1" si="222"/>
        <v>0</v>
      </c>
      <c r="R454" s="306">
        <f t="shared" ca="1" si="223"/>
        <v>0</v>
      </c>
      <c r="S454" s="307">
        <f t="shared" ca="1" si="224"/>
        <v>3.1652999999999984</v>
      </c>
      <c r="T454" s="304">
        <f t="shared" ca="1" si="204"/>
        <v>31.051592999999986</v>
      </c>
      <c r="U454" s="311">
        <f t="shared" ca="1" si="205"/>
        <v>0</v>
      </c>
      <c r="V454" s="306">
        <f t="shared" ca="1" si="206"/>
        <v>1.1590774819692375</v>
      </c>
      <c r="W454" s="304">
        <f t="shared" ca="1" si="207"/>
        <v>23.345821000866106</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2.3979057213919797</v>
      </c>
      <c r="AH454" s="304">
        <f t="shared" ca="1" si="231"/>
        <v>-7.3327492908809324</v>
      </c>
    </row>
    <row r="455" spans="1:34" x14ac:dyDescent="0.2">
      <c r="A455" s="347">
        <f t="shared" ca="1" si="209"/>
        <v>0.1</v>
      </c>
      <c r="B455" s="304">
        <f t="shared" ca="1" si="210"/>
        <v>31.700000000000145</v>
      </c>
      <c r="D455" s="306">
        <f t="shared" ca="1" si="211"/>
        <v>-0.92699999340163597</v>
      </c>
      <c r="E455" s="307">
        <f t="shared" ca="1" si="212"/>
        <v>-2.4929395066737063</v>
      </c>
      <c r="F455" s="304">
        <f t="shared" ca="1" si="213"/>
        <v>2.6597135882837413</v>
      </c>
      <c r="G455" s="306">
        <f t="shared" ca="1" si="214"/>
        <v>12.394418071294437</v>
      </c>
      <c r="H455" s="307">
        <f t="shared" ca="1" si="215"/>
        <v>-98.813478374080191</v>
      </c>
      <c r="I455" s="304">
        <f t="shared" ca="1" si="216"/>
        <v>99.587775894990457</v>
      </c>
      <c r="J455" s="306">
        <f t="shared" ca="1" si="217"/>
        <v>806.18540347651287</v>
      </c>
      <c r="K455" s="307">
        <f t="shared" ca="1" si="218"/>
        <v>543.15440179389088</v>
      </c>
      <c r="L455" s="304">
        <f t="shared" ca="1" si="203"/>
        <v>972.08621478069904</v>
      </c>
      <c r="M455" s="306">
        <f t="shared" ca="1" si="219"/>
        <v>-1.446015544205173</v>
      </c>
      <c r="N455" s="304">
        <f t="shared" ca="1" si="220"/>
        <v>-82.850587793269341</v>
      </c>
      <c r="P455" s="310">
        <f t="shared" ca="1" si="221"/>
        <v>23</v>
      </c>
      <c r="Q455" s="304">
        <f t="shared" ca="1" si="222"/>
        <v>0</v>
      </c>
      <c r="R455" s="306">
        <f t="shared" ca="1" si="223"/>
        <v>0</v>
      </c>
      <c r="S455" s="307">
        <f t="shared" ca="1" si="224"/>
        <v>3.1652999999999984</v>
      </c>
      <c r="T455" s="304">
        <f t="shared" ca="1" si="204"/>
        <v>31.051592999999986</v>
      </c>
      <c r="U455" s="311">
        <f t="shared" ca="1" si="205"/>
        <v>0</v>
      </c>
      <c r="V455" s="306">
        <f t="shared" ca="1" si="206"/>
        <v>1.1602227871938291</v>
      </c>
      <c r="W455" s="304">
        <f t="shared" ca="1" si="207"/>
        <v>23.479920326170014</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2.3566602773775172</v>
      </c>
      <c r="AH455" s="304">
        <f t="shared" ca="1" si="231"/>
        <v>-7.3755476576836694</v>
      </c>
    </row>
    <row r="456" spans="1:34" x14ac:dyDescent="0.2">
      <c r="A456" s="347">
        <f t="shared" ca="1" si="209"/>
        <v>0.1</v>
      </c>
      <c r="B456" s="304">
        <f t="shared" ca="1" si="210"/>
        <v>31.800000000000146</v>
      </c>
      <c r="D456" s="306">
        <f t="shared" ca="1" si="211"/>
        <v>-0.92321286739668207</v>
      </c>
      <c r="E456" s="307">
        <f t="shared" ca="1" si="212"/>
        <v>-2.4497613681876391</v>
      </c>
      <c r="F456" s="304">
        <f t="shared" ca="1" si="213"/>
        <v>2.6179481965064504</v>
      </c>
      <c r="G456" s="306">
        <f t="shared" ca="1" si="214"/>
        <v>12.302096784554768</v>
      </c>
      <c r="H456" s="307">
        <f t="shared" ca="1" si="215"/>
        <v>-99.058454510898954</v>
      </c>
      <c r="I456" s="304">
        <f t="shared" ca="1" si="216"/>
        <v>99.819431952823649</v>
      </c>
      <c r="J456" s="306">
        <f t="shared" ca="1" si="217"/>
        <v>807.42022921930538</v>
      </c>
      <c r="K456" s="307">
        <f t="shared" ca="1" si="218"/>
        <v>533.2608051496419</v>
      </c>
      <c r="L456" s="304">
        <f t="shared" ca="1" si="203"/>
        <v>967.62312542714687</v>
      </c>
      <c r="M456" s="306">
        <f t="shared" ca="1" si="219"/>
        <v>-1.4472386784606797</v>
      </c>
      <c r="N456" s="304">
        <f t="shared" ca="1" si="220"/>
        <v>-82.920668223887745</v>
      </c>
      <c r="P456" s="310">
        <f t="shared" ca="1" si="221"/>
        <v>23</v>
      </c>
      <c r="Q456" s="304">
        <f t="shared" ca="1" si="222"/>
        <v>0</v>
      </c>
      <c r="R456" s="306">
        <f t="shared" ca="1" si="223"/>
        <v>0</v>
      </c>
      <c r="S456" s="307">
        <f t="shared" ca="1" si="224"/>
        <v>3.1652999999999984</v>
      </c>
      <c r="T456" s="304">
        <f t="shared" ca="1" si="204"/>
        <v>31.051592999999986</v>
      </c>
      <c r="U456" s="311">
        <f t="shared" ca="1" si="205"/>
        <v>0</v>
      </c>
      <c r="V456" s="306">
        <f t="shared" ca="1" si="206"/>
        <v>1.1613720655469899</v>
      </c>
      <c r="W456" s="304">
        <f t="shared" ca="1" si="207"/>
        <v>23.612649750706005</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2.3158139004222358</v>
      </c>
      <c r="AH456" s="304">
        <f t="shared" ca="1" si="231"/>
        <v>-7.4179130970745346</v>
      </c>
    </row>
    <row r="457" spans="1:34" x14ac:dyDescent="0.2">
      <c r="A457" s="347">
        <f t="shared" ca="1" si="209"/>
        <v>0.1</v>
      </c>
      <c r="B457" s="304">
        <f t="shared" ca="1" si="210"/>
        <v>31.900000000000148</v>
      </c>
      <c r="D457" s="306">
        <f t="shared" ca="1" si="211"/>
        <v>-0.91937754615601497</v>
      </c>
      <c r="E457" s="307">
        <f t="shared" ca="1" si="212"/>
        <v>-2.4070246837451181</v>
      </c>
      <c r="F457" s="304">
        <f t="shared" ca="1" si="213"/>
        <v>2.5766301443036292</v>
      </c>
      <c r="G457" s="306">
        <f t="shared" ca="1" si="214"/>
        <v>12.210159029939167</v>
      </c>
      <c r="H457" s="307">
        <f t="shared" ca="1" si="215"/>
        <v>-99.299156979273462</v>
      </c>
      <c r="I457" s="304">
        <f t="shared" ca="1" si="216"/>
        <v>100.04704173702888</v>
      </c>
      <c r="J457" s="306">
        <f t="shared" ca="1" si="217"/>
        <v>808.64584201003004</v>
      </c>
      <c r="K457" s="307">
        <f t="shared" ca="1" si="218"/>
        <v>523.34292457513322</v>
      </c>
      <c r="L457" s="304">
        <f t="shared" ca="1" si="203"/>
        <v>963.22163311616089</v>
      </c>
      <c r="M457" s="306">
        <f t="shared" ca="1" si="219"/>
        <v>-1.4484471290749803</v>
      </c>
      <c r="N457" s="304">
        <f t="shared" ca="1" si="220"/>
        <v>-82.98990734383716</v>
      </c>
      <c r="P457" s="310">
        <f t="shared" ca="1" si="221"/>
        <v>23</v>
      </c>
      <c r="Q457" s="304">
        <f t="shared" ca="1" si="222"/>
        <v>0</v>
      </c>
      <c r="R457" s="306">
        <f t="shared" ca="1" si="223"/>
        <v>0</v>
      </c>
      <c r="S457" s="307">
        <f t="shared" ca="1" si="224"/>
        <v>3.1652999999999984</v>
      </c>
      <c r="T457" s="304">
        <f t="shared" ca="1" si="204"/>
        <v>31.051592999999986</v>
      </c>
      <c r="U457" s="311">
        <f t="shared" ca="1" si="205"/>
        <v>0</v>
      </c>
      <c r="V457" s="306">
        <f t="shared" ca="1" si="206"/>
        <v>1.1625252769531154</v>
      </c>
      <c r="W457" s="304">
        <f t="shared" ca="1" si="207"/>
        <v>23.744010145666095</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2.275367322209993</v>
      </c>
      <c r="AH457" s="304">
        <f t="shared" ca="1" si="231"/>
        <v>-7.4598457494411328</v>
      </c>
    </row>
    <row r="458" spans="1:34" x14ac:dyDescent="0.2">
      <c r="A458" s="347">
        <f t="shared" ca="1" si="209"/>
        <v>0.1</v>
      </c>
      <c r="B458" s="304">
        <f t="shared" ca="1" si="210"/>
        <v>32.000000000000149</v>
      </c>
      <c r="D458" s="306">
        <f t="shared" ca="1" si="211"/>
        <v>-0.91549559752520182</v>
      </c>
      <c r="E458" s="307">
        <f t="shared" ca="1" si="212"/>
        <v>-2.3647291538477511</v>
      </c>
      <c r="F458" s="304">
        <f t="shared" ca="1" si="213"/>
        <v>2.5357594838914683</v>
      </c>
      <c r="G458" s="306">
        <f t="shared" ca="1" si="214"/>
        <v>12.118609470186646</v>
      </c>
      <c r="H458" s="307">
        <f t="shared" ca="1" si="215"/>
        <v>-99.535629894658243</v>
      </c>
      <c r="I458" s="304">
        <f t="shared" ca="1" si="216"/>
        <v>100.27064532562498</v>
      </c>
      <c r="J458" s="306">
        <f t="shared" ca="1" si="217"/>
        <v>809.86228043503638</v>
      </c>
      <c r="K458" s="307">
        <f t="shared" ca="1" si="218"/>
        <v>513.40118523143667</v>
      </c>
      <c r="L458" s="304">
        <f t="shared" ca="1" si="203"/>
        <v>958.88356450013339</v>
      </c>
      <c r="M458" s="306">
        <f t="shared" ca="1" si="219"/>
        <v>-1.4496411511864786</v>
      </c>
      <c r="N458" s="304">
        <f t="shared" ca="1" si="220"/>
        <v>-83.058319771471318</v>
      </c>
      <c r="P458" s="310">
        <f t="shared" ca="1" si="221"/>
        <v>23</v>
      </c>
      <c r="Q458" s="304">
        <f t="shared" ca="1" si="222"/>
        <v>0</v>
      </c>
      <c r="R458" s="306">
        <f t="shared" ca="1" si="223"/>
        <v>0</v>
      </c>
      <c r="S458" s="307">
        <f t="shared" ca="1" si="224"/>
        <v>3.1652999999999984</v>
      </c>
      <c r="T458" s="304">
        <f t="shared" ca="1" si="204"/>
        <v>31.051592999999986</v>
      </c>
      <c r="U458" s="311">
        <f t="shared" ca="1" si="205"/>
        <v>0</v>
      </c>
      <c r="V458" s="306">
        <f t="shared" ca="1" si="206"/>
        <v>1.1636823817045714</v>
      </c>
      <c r="W458" s="304">
        <f t="shared" ca="1" si="207"/>
        <v>23.874002797205282</v>
      </c>
      <c r="Y458" s="314" t="str">
        <f t="shared" ca="1" si="225"/>
        <v/>
      </c>
      <c r="Z458" s="315" t="str">
        <f t="shared" ca="1" si="226"/>
        <v/>
      </c>
      <c r="AA458" s="316" t="str">
        <f t="shared" ca="1" si="227"/>
        <v/>
      </c>
      <c r="AC458" s="310">
        <f t="shared" ca="1" si="228"/>
        <v>32.000000000000149</v>
      </c>
      <c r="AD458" s="323">
        <f t="shared" ca="1" si="229"/>
        <v>809.86228043503638</v>
      </c>
      <c r="AE458" s="324" t="e">
        <f t="shared" ca="1" si="208"/>
        <v>#N/A</v>
      </c>
      <c r="AG458" s="306">
        <f t="shared" ca="1" si="230"/>
        <v>2.2353211123645771</v>
      </c>
      <c r="AH458" s="304">
        <f t="shared" ca="1" si="231"/>
        <v>-7.5013458900155143</v>
      </c>
    </row>
    <row r="459" spans="1:34" x14ac:dyDescent="0.2">
      <c r="A459" s="347">
        <f t="shared" ca="1" si="209"/>
        <v>0.1</v>
      </c>
      <c r="B459" s="304">
        <f t="shared" ca="1" si="210"/>
        <v>32.100000000000151</v>
      </c>
      <c r="D459" s="306">
        <f t="shared" ca="1" si="211"/>
        <v>-0.91156857048526296</v>
      </c>
      <c r="E459" s="307">
        <f t="shared" ca="1" si="212"/>
        <v>-2.3228743459684784</v>
      </c>
      <c r="F459" s="304">
        <f t="shared" ca="1" si="213"/>
        <v>2.4953361468657951</v>
      </c>
      <c r="G459" s="306">
        <f t="shared" ca="1" si="214"/>
        <v>12.02745261313812</v>
      </c>
      <c r="H459" s="307">
        <f t="shared" ca="1" si="215"/>
        <v>-99.767917329255084</v>
      </c>
      <c r="I459" s="304">
        <f t="shared" ca="1" si="216"/>
        <v>100.49028283659251</v>
      </c>
      <c r="J459" s="306">
        <f t="shared" ca="1" si="217"/>
        <v>811.06958353920265</v>
      </c>
      <c r="K459" s="307">
        <f t="shared" ca="1" si="218"/>
        <v>503.43600787024099</v>
      </c>
      <c r="L459" s="304">
        <f t="shared" ca="1" si="203"/>
        <v>954.61074965809019</v>
      </c>
      <c r="M459" s="306">
        <f t="shared" ca="1" si="219"/>
        <v>-1.4508209936421494</v>
      </c>
      <c r="N459" s="304">
        <f t="shared" ca="1" si="220"/>
        <v>-83.125919764671607</v>
      </c>
      <c r="P459" s="310">
        <f t="shared" ca="1" si="221"/>
        <v>23</v>
      </c>
      <c r="Q459" s="304">
        <f t="shared" ca="1" si="222"/>
        <v>0</v>
      </c>
      <c r="R459" s="306">
        <f t="shared" ca="1" si="223"/>
        <v>0</v>
      </c>
      <c r="S459" s="307">
        <f t="shared" ca="1" si="224"/>
        <v>3.1652999999999984</v>
      </c>
      <c r="T459" s="304">
        <f t="shared" ca="1" si="204"/>
        <v>31.051592999999986</v>
      </c>
      <c r="U459" s="311">
        <f t="shared" ca="1" si="205"/>
        <v>0</v>
      </c>
      <c r="V459" s="306">
        <f t="shared" ca="1" si="206"/>
        <v>1.1648433404621235</v>
      </c>
      <c r="W459" s="304">
        <f t="shared" ca="1" si="207"/>
        <v>24.002629394680948</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2.195675683208588</v>
      </c>
      <c r="AH459" s="304">
        <f t="shared" ca="1" si="231"/>
        <v>-7.5424139251272528</v>
      </c>
    </row>
    <row r="460" spans="1:34" x14ac:dyDescent="0.2">
      <c r="A460" s="347">
        <f t="shared" ca="1" si="209"/>
        <v>0.1</v>
      </c>
      <c r="B460" s="304">
        <f t="shared" ca="1" si="210"/>
        <v>32.200000000000152</v>
      </c>
      <c r="D460" s="306">
        <f t="shared" ca="1" si="211"/>
        <v>-0.90759799491146798</v>
      </c>
      <c r="E460" s="307">
        <f t="shared" ca="1" si="212"/>
        <v>-2.2814596983226449</v>
      </c>
      <c r="F460" s="304">
        <f t="shared" ca="1" si="213"/>
        <v>2.4553599482433874</v>
      </c>
      <c r="G460" s="306">
        <f t="shared" ca="1" si="214"/>
        <v>11.936692813646973</v>
      </c>
      <c r="H460" s="307">
        <f t="shared" ca="1" si="215"/>
        <v>-99.996063299087353</v>
      </c>
      <c r="I460" s="304">
        <f t="shared" ca="1" si="216"/>
        <v>100.70599441265875</v>
      </c>
      <c r="J460" s="306">
        <f t="shared" ca="1" si="217"/>
        <v>812.2677908105419</v>
      </c>
      <c r="K460" s="307">
        <f t="shared" ca="1" si="218"/>
        <v>493.44780883882385</v>
      </c>
      <c r="L460" s="304">
        <f t="shared" ca="1" si="203"/>
        <v>950.40502104948644</v>
      </c>
      <c r="M460" s="306">
        <f t="shared" ca="1" si="219"/>
        <v>-1.4519868991916751</v>
      </c>
      <c r="N460" s="304">
        <f t="shared" ca="1" si="220"/>
        <v>-83.19272123197031</v>
      </c>
      <c r="P460" s="310">
        <f t="shared" ca="1" si="221"/>
        <v>23</v>
      </c>
      <c r="Q460" s="304">
        <f t="shared" ca="1" si="222"/>
        <v>0</v>
      </c>
      <c r="R460" s="306">
        <f t="shared" ca="1" si="223"/>
        <v>0</v>
      </c>
      <c r="S460" s="307">
        <f t="shared" ca="1" si="224"/>
        <v>3.1652999999999984</v>
      </c>
      <c r="T460" s="304">
        <f t="shared" ca="1" si="204"/>
        <v>31.051592999999986</v>
      </c>
      <c r="U460" s="311">
        <f t="shared" ca="1" si="205"/>
        <v>0</v>
      </c>
      <c r="V460" s="306">
        <f t="shared" ca="1" si="206"/>
        <v>1.1660081142552452</v>
      </c>
      <c r="W460" s="304">
        <f t="shared" ca="1" si="207"/>
        <v>24.129892018998035</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2.1564312944474535</v>
      </c>
      <c r="AH460" s="304">
        <f t="shared" ca="1" si="231"/>
        <v>-7.5830503884879663</v>
      </c>
    </row>
    <row r="461" spans="1:34" x14ac:dyDescent="0.2">
      <c r="A461" s="347">
        <f t="shared" ca="1" si="209"/>
        <v>0.1</v>
      </c>
      <c r="B461" s="304">
        <f t="shared" ca="1" si="210"/>
        <v>32.300000000000153</v>
      </c>
      <c r="D461" s="306">
        <f t="shared" ca="1" si="211"/>
        <v>-0.90358538135263311</v>
      </c>
      <c r="E461" s="307">
        <f t="shared" ca="1" si="212"/>
        <v>-2.2404845236054953</v>
      </c>
      <c r="F461" s="304">
        <f t="shared" ca="1" si="213"/>
        <v>2.4158305904822726</v>
      </c>
      <c r="G461" s="306">
        <f t="shared" ca="1" si="214"/>
        <v>11.84633427551171</v>
      </c>
      <c r="H461" s="307">
        <f t="shared" ca="1" si="215"/>
        <v>-100.2201117514479</v>
      </c>
      <c r="I461" s="304">
        <f t="shared" ca="1" si="216"/>
        <v>100.91782020654166</v>
      </c>
      <c r="J461" s="306">
        <f t="shared" ca="1" si="217"/>
        <v>813.45694216499987</v>
      </c>
      <c r="K461" s="307">
        <f t="shared" ca="1" si="218"/>
        <v>483.43700008629708</v>
      </c>
      <c r="L461" s="304">
        <f t="shared" ca="1" si="203"/>
        <v>946.26821240537834</v>
      </c>
      <c r="M461" s="306">
        <f t="shared" ca="1" si="219"/>
        <v>-1.4531391046745732</v>
      </c>
      <c r="N461" s="304">
        <f t="shared" ca="1" si="220"/>
        <v>-83.258737743272206</v>
      </c>
      <c r="P461" s="310">
        <f t="shared" ca="1" si="221"/>
        <v>23</v>
      </c>
      <c r="Q461" s="304">
        <f t="shared" ca="1" si="222"/>
        <v>0</v>
      </c>
      <c r="R461" s="306">
        <f t="shared" ca="1" si="223"/>
        <v>0</v>
      </c>
      <c r="S461" s="307">
        <f t="shared" ca="1" si="224"/>
        <v>3.1652999999999984</v>
      </c>
      <c r="T461" s="304">
        <f t="shared" ca="1" si="204"/>
        <v>31.051592999999986</v>
      </c>
      <c r="U461" s="311">
        <f t="shared" ca="1" si="205"/>
        <v>0</v>
      </c>
      <c r="V461" s="306">
        <f t="shared" ca="1" si="206"/>
        <v>1.1671766644823114</v>
      </c>
      <c r="W461" s="304">
        <f t="shared" ca="1" si="207"/>
        <v>24.255793131066216</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2.1175880577786748</v>
      </c>
      <c r="AH461" s="304">
        <f t="shared" ca="1" si="231"/>
        <v>-7.6232559375092555</v>
      </c>
    </row>
    <row r="462" spans="1:34" x14ac:dyDescent="0.2">
      <c r="A462" s="347">
        <f t="shared" ca="1" si="209"/>
        <v>0.1</v>
      </c>
      <c r="B462" s="304">
        <f t="shared" ca="1" si="210"/>
        <v>32.400000000000155</v>
      </c>
      <c r="D462" s="306">
        <f t="shared" ca="1" si="211"/>
        <v>-0.89953222083037565</v>
      </c>
      <c r="E462" s="307">
        <f t="shared" ca="1" si="212"/>
        <v>-2.1999480126940618</v>
      </c>
      <c r="F462" s="304">
        <f t="shared" ca="1" si="213"/>
        <v>2.3767476674793602</v>
      </c>
      <c r="G462" s="306">
        <f t="shared" ca="1" si="214"/>
        <v>11.756381053428672</v>
      </c>
      <c r="H462" s="307">
        <f t="shared" ca="1" si="215"/>
        <v>-100.44010655271731</v>
      </c>
      <c r="I462" s="304">
        <f t="shared" ca="1" si="216"/>
        <v>101.12580036664542</v>
      </c>
      <c r="J462" s="306">
        <f t="shared" ca="1" si="217"/>
        <v>814.63707793144692</v>
      </c>
      <c r="K462" s="307">
        <f t="shared" ca="1" si="218"/>
        <v>473.40398917108882</v>
      </c>
      <c r="L462" s="304">
        <f t="shared" ca="1" si="203"/>
        <v>942.20215755632114</v>
      </c>
      <c r="M462" s="306">
        <f t="shared" ca="1" si="219"/>
        <v>-1.4542778412006068</v>
      </c>
      <c r="N462" s="304">
        <f t="shared" ca="1" si="220"/>
        <v>-83.323982540191309</v>
      </c>
      <c r="P462" s="310">
        <f t="shared" ca="1" si="221"/>
        <v>23</v>
      </c>
      <c r="Q462" s="304">
        <f t="shared" ca="1" si="222"/>
        <v>0</v>
      </c>
      <c r="R462" s="306">
        <f t="shared" ca="1" si="223"/>
        <v>0</v>
      </c>
      <c r="S462" s="307">
        <f t="shared" ca="1" si="224"/>
        <v>3.1652999999999984</v>
      </c>
      <c r="T462" s="304">
        <f t="shared" ca="1" si="204"/>
        <v>31.051592999999986</v>
      </c>
      <c r="U462" s="311">
        <f t="shared" ca="1" si="205"/>
        <v>0</v>
      </c>
      <c r="V462" s="306">
        <f t="shared" ca="1" si="206"/>
        <v>1.1683489529106816</v>
      </c>
      <c r="W462" s="304">
        <f t="shared" ca="1" si="207"/>
        <v>24.380335560374643</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2.0791459414263436</v>
      </c>
      <c r="AH462" s="304">
        <f t="shared" ca="1" si="231"/>
        <v>-7.6630313496560287</v>
      </c>
    </row>
    <row r="463" spans="1:34" x14ac:dyDescent="0.2">
      <c r="A463" s="347">
        <f t="shared" ca="1" si="209"/>
        <v>0.1</v>
      </c>
      <c r="B463" s="304">
        <f t="shared" ca="1" si="210"/>
        <v>32.500000000000156</v>
      </c>
      <c r="D463" s="306">
        <f t="shared" ca="1" si="211"/>
        <v>-0.895439984657732</v>
      </c>
      <c r="E463" s="307">
        <f t="shared" ca="1" si="212"/>
        <v>-2.1598492383116206</v>
      </c>
      <c r="F463" s="304">
        <f t="shared" ca="1" si="213"/>
        <v>2.338110668543969</v>
      </c>
      <c r="G463" s="306">
        <f t="shared" ca="1" si="214"/>
        <v>11.666837054962899</v>
      </c>
      <c r="H463" s="307">
        <f t="shared" ca="1" si="215"/>
        <v>-100.65609147654847</v>
      </c>
      <c r="I463" s="304">
        <f t="shared" ca="1" si="216"/>
        <v>101.32997502320006</v>
      </c>
      <c r="J463" s="306">
        <f t="shared" ca="1" si="217"/>
        <v>815.80823883686651</v>
      </c>
      <c r="K463" s="307">
        <f t="shared" ca="1" si="218"/>
        <v>463.34917926962555</v>
      </c>
      <c r="L463" s="304">
        <f t="shared" ca="1" si="203"/>
        <v>938.20868919656971</v>
      </c>
      <c r="M463" s="306">
        <f t="shared" ca="1" si="219"/>
        <v>-1.455403334323752</v>
      </c>
      <c r="N463" s="304">
        <f t="shared" ca="1" si="220"/>
        <v>-83.38846854601853</v>
      </c>
      <c r="P463" s="310">
        <f t="shared" ca="1" si="221"/>
        <v>23</v>
      </c>
      <c r="Q463" s="304">
        <f t="shared" ca="1" si="222"/>
        <v>0</v>
      </c>
      <c r="R463" s="306">
        <f t="shared" ca="1" si="223"/>
        <v>0</v>
      </c>
      <c r="S463" s="307">
        <f t="shared" ca="1" si="224"/>
        <v>3.1652999999999984</v>
      </c>
      <c r="T463" s="304">
        <f t="shared" ca="1" si="204"/>
        <v>31.051592999999986</v>
      </c>
      <c r="U463" s="311">
        <f t="shared" ca="1" si="205"/>
        <v>0</v>
      </c>
      <c r="V463" s="306">
        <f t="shared" ca="1" si="206"/>
        <v>1.1695249416766733</v>
      </c>
      <c r="W463" s="304">
        <f t="shared" ca="1" si="207"/>
        <v>24.503522493689669</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2.0411047746010436</v>
      </c>
      <c r="AH463" s="304">
        <f t="shared" ca="1" si="231"/>
        <v>-7.7023775188369683</v>
      </c>
    </row>
    <row r="464" spans="1:34" x14ac:dyDescent="0.2">
      <c r="A464" s="347">
        <f t="shared" ca="1" si="209"/>
        <v>0.1</v>
      </c>
      <c r="B464" s="304">
        <f t="shared" ca="1" si="210"/>
        <v>32.600000000000158</v>
      </c>
      <c r="D464" s="306">
        <f t="shared" ca="1" si="211"/>
        <v>-0.89131012427657774</v>
      </c>
      <c r="E464" s="307">
        <f t="shared" ca="1" si="212"/>
        <v>-2.1201871586529828</v>
      </c>
      <c r="F464" s="304">
        <f t="shared" ca="1" si="213"/>
        <v>2.2999189823458863</v>
      </c>
      <c r="G464" s="306">
        <f t="shared" ca="1" si="214"/>
        <v>11.577706042535242</v>
      </c>
      <c r="H464" s="307">
        <f t="shared" ca="1" si="215"/>
        <v>-100.86811019241377</v>
      </c>
      <c r="I464" s="304">
        <f t="shared" ca="1" si="216"/>
        <v>101.53038427483806</v>
      </c>
      <c r="J464" s="306">
        <f t="shared" ca="1" si="217"/>
        <v>816.97046599174143</v>
      </c>
      <c r="K464" s="307">
        <f t="shared" ca="1" si="218"/>
        <v>453.27296918617742</v>
      </c>
      <c r="L464" s="304">
        <f t="shared" ca="1" si="203"/>
        <v>934.28963758441444</v>
      </c>
      <c r="M464" s="306">
        <f t="shared" ca="1" si="219"/>
        <v>-1.4565158042099873</v>
      </c>
      <c r="N464" s="304">
        <f t="shared" ca="1" si="220"/>
        <v>-83.452208375335218</v>
      </c>
      <c r="P464" s="310">
        <f t="shared" ca="1" si="221"/>
        <v>23</v>
      </c>
      <c r="Q464" s="304">
        <f t="shared" ca="1" si="222"/>
        <v>0</v>
      </c>
      <c r="R464" s="306">
        <f t="shared" ca="1" si="223"/>
        <v>0</v>
      </c>
      <c r="S464" s="307">
        <f t="shared" ca="1" si="224"/>
        <v>3.1652999999999984</v>
      </c>
      <c r="T464" s="304">
        <f t="shared" ca="1" si="204"/>
        <v>31.051592999999986</v>
      </c>
      <c r="U464" s="311">
        <f t="shared" ca="1" si="205"/>
        <v>0</v>
      </c>
      <c r="V464" s="306">
        <f t="shared" ca="1" si="206"/>
        <v>1.1707045932854274</v>
      </c>
      <c r="W464" s="304">
        <f t="shared" ca="1" si="207"/>
        <v>24.625357463880505</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2.0034642518852275</v>
      </c>
      <c r="AH464" s="304">
        <f t="shared" ca="1" si="231"/>
        <v>-7.7412954518338486</v>
      </c>
    </row>
    <row r="465" spans="1:34" x14ac:dyDescent="0.2">
      <c r="A465" s="347">
        <f t="shared" ca="1" si="209"/>
        <v>0.1</v>
      </c>
      <c r="B465" s="304">
        <f t="shared" ca="1" si="210"/>
        <v>32.700000000000159</v>
      </c>
      <c r="D465" s="306">
        <f t="shared" ca="1" si="211"/>
        <v>-0.88714407111327465</v>
      </c>
      <c r="E465" s="307">
        <f t="shared" ca="1" si="212"/>
        <v>-2.0809606209689715</v>
      </c>
      <c r="F465" s="304">
        <f t="shared" ca="1" si="213"/>
        <v>2.2621719008366723</v>
      </c>
      <c r="G465" s="306">
        <f t="shared" ca="1" si="214"/>
        <v>11.488991635423915</v>
      </c>
      <c r="H465" s="307">
        <f t="shared" ca="1" si="215"/>
        <v>-101.07620625451067</v>
      </c>
      <c r="I465" s="304">
        <f t="shared" ca="1" si="216"/>
        <v>101.72706817560025</v>
      </c>
      <c r="J465" s="306">
        <f t="shared" ca="1" si="217"/>
        <v>818.1238008756394</v>
      </c>
      <c r="K465" s="307">
        <f t="shared" ca="1" si="218"/>
        <v>443.17575336383118</v>
      </c>
      <c r="L465" s="304">
        <f t="shared" ca="1" si="203"/>
        <v>930.4468291787565</v>
      </c>
      <c r="M465" s="306">
        <f t="shared" ca="1" si="219"/>
        <v>-1.4576154657991509</v>
      </c>
      <c r="N465" s="304">
        <f t="shared" ca="1" si="220"/>
        <v>-83.515214343286942</v>
      </c>
      <c r="P465" s="310">
        <f t="shared" ca="1" si="221"/>
        <v>23</v>
      </c>
      <c r="Q465" s="304">
        <f t="shared" ca="1" si="222"/>
        <v>0</v>
      </c>
      <c r="R465" s="306">
        <f t="shared" ca="1" si="223"/>
        <v>0</v>
      </c>
      <c r="S465" s="307">
        <f t="shared" ca="1" si="224"/>
        <v>3.1652999999999984</v>
      </c>
      <c r="T465" s="304">
        <f t="shared" ca="1" si="204"/>
        <v>31.051592999999986</v>
      </c>
      <c r="U465" s="311">
        <f t="shared" ca="1" si="205"/>
        <v>0</v>
      </c>
      <c r="V465" s="306">
        <f t="shared" ca="1" si="206"/>
        <v>1.1718878706106746</v>
      </c>
      <c r="W465" s="304">
        <f t="shared" ca="1" si="207"/>
        <v>24.745844338877635</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1.9662239375441679</v>
      </c>
      <c r="AH465" s="304">
        <f t="shared" ca="1" si="231"/>
        <v>-7.7797862647712748</v>
      </c>
    </row>
    <row r="466" spans="1:34" x14ac:dyDescent="0.2">
      <c r="A466" s="347">
        <f t="shared" ca="1" si="209"/>
        <v>0.1</v>
      </c>
      <c r="B466" s="304">
        <f t="shared" ca="1" si="210"/>
        <v>32.800000000000161</v>
      </c>
      <c r="D466" s="306">
        <f t="shared" ca="1" si="211"/>
        <v>-0.88294323645201478</v>
      </c>
      <c r="E466" s="307">
        <f t="shared" ca="1" si="212"/>
        <v>-2.042168365108564</v>
      </c>
      <c r="F466" s="304">
        <f t="shared" ca="1" si="213"/>
        <v>2.2248686231430708</v>
      </c>
      <c r="G466" s="306">
        <f t="shared" ca="1" si="214"/>
        <v>11.400697311778714</v>
      </c>
      <c r="H466" s="307">
        <f t="shared" ca="1" si="215"/>
        <v>-101.28042309102152</v>
      </c>
      <c r="I466" s="304">
        <f t="shared" ca="1" si="216"/>
        <v>101.92006672236397</v>
      </c>
      <c r="J466" s="306">
        <f t="shared" ca="1" si="217"/>
        <v>819.26828532299953</v>
      </c>
      <c r="K466" s="307">
        <f t="shared" ca="1" si="218"/>
        <v>433.05792189655455</v>
      </c>
      <c r="L466" s="304">
        <f t="shared" ca="1" si="203"/>
        <v>926.68208521231816</v>
      </c>
      <c r="M466" s="306">
        <f t="shared" ca="1" si="219"/>
        <v>-1.4587025289611133</v>
      </c>
      <c r="N466" s="304">
        <f t="shared" ca="1" si="220"/>
        <v>-83.577498474531524</v>
      </c>
      <c r="P466" s="310">
        <f t="shared" ca="1" si="221"/>
        <v>23</v>
      </c>
      <c r="Q466" s="304">
        <f t="shared" ca="1" si="222"/>
        <v>0</v>
      </c>
      <c r="R466" s="306">
        <f t="shared" ca="1" si="223"/>
        <v>0</v>
      </c>
      <c r="S466" s="307">
        <f t="shared" ca="1" si="224"/>
        <v>3.1652999999999984</v>
      </c>
      <c r="T466" s="304">
        <f t="shared" ca="1" si="204"/>
        <v>31.051592999999986</v>
      </c>
      <c r="U466" s="311">
        <f t="shared" ca="1" si="205"/>
        <v>0</v>
      </c>
      <c r="V466" s="306">
        <f t="shared" ca="1" si="206"/>
        <v>1.1730747368943946</v>
      </c>
      <c r="W466" s="304">
        <f t="shared" ca="1" si="207"/>
        <v>24.86498731076804</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1.9293832697625621</v>
      </c>
      <c r="AH466" s="304">
        <f t="shared" ca="1" si="231"/>
        <v>-7.8178511796283594</v>
      </c>
    </row>
    <row r="467" spans="1:34" x14ac:dyDescent="0.2">
      <c r="A467" s="347">
        <f t="shared" ca="1" si="209"/>
        <v>0.1</v>
      </c>
      <c r="B467" s="304">
        <f t="shared" ca="1" si="210"/>
        <v>32.900000000000162</v>
      </c>
      <c r="D467" s="306">
        <f t="shared" ca="1" si="211"/>
        <v>-0.87870901132525403</v>
      </c>
      <c r="E467" s="307">
        <f t="shared" ca="1" si="212"/>
        <v>-2.0038090270173194</v>
      </c>
      <c r="F467" s="304">
        <f t="shared" ca="1" si="213"/>
        <v>2.1880082594314634</v>
      </c>
      <c r="G467" s="306">
        <f t="shared" ca="1" si="214"/>
        <v>11.312826410646188</v>
      </c>
      <c r="H467" s="307">
        <f t="shared" ca="1" si="215"/>
        <v>-101.48080399372326</v>
      </c>
      <c r="I467" s="304">
        <f t="shared" ca="1" si="216"/>
        <v>102.10941984268588</v>
      </c>
      <c r="J467" s="306">
        <f t="shared" ca="1" si="217"/>
        <v>820.40396150912079</v>
      </c>
      <c r="K467" s="307">
        <f t="shared" ca="1" si="218"/>
        <v>422.91986054231728</v>
      </c>
      <c r="L467" s="304">
        <f t="shared" ca="1" si="203"/>
        <v>922.9972202022019</v>
      </c>
      <c r="M467" s="306">
        <f t="shared" ca="1" si="219"/>
        <v>-1.4597771986464851</v>
      </c>
      <c r="N467" s="304">
        <f t="shared" ca="1" si="220"/>
        <v>-83.639072511873991</v>
      </c>
      <c r="P467" s="310">
        <f t="shared" ca="1" si="221"/>
        <v>23</v>
      </c>
      <c r="Q467" s="304">
        <f t="shared" ca="1" si="222"/>
        <v>0</v>
      </c>
      <c r="R467" s="306">
        <f t="shared" ca="1" si="223"/>
        <v>0</v>
      </c>
      <c r="S467" s="307">
        <f t="shared" ca="1" si="224"/>
        <v>3.1652999999999984</v>
      </c>
      <c r="T467" s="304">
        <f t="shared" ca="1" si="204"/>
        <v>31.051592999999986</v>
      </c>
      <c r="U467" s="311">
        <f t="shared" ca="1" si="205"/>
        <v>0</v>
      </c>
      <c r="V467" s="306">
        <f t="shared" ca="1" si="206"/>
        <v>1.1742651557463848</v>
      </c>
      <c r="W467" s="304">
        <f t="shared" ca="1" si="207"/>
        <v>24.98279088503174</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1.8929415648070513</v>
      </c>
      <c r="AH467" s="304">
        <f t="shared" ca="1" si="231"/>
        <v>-7.8554915207936222</v>
      </c>
    </row>
    <row r="468" spans="1:34" x14ac:dyDescent="0.2">
      <c r="A468" s="347">
        <f t="shared" ca="1" si="209"/>
        <v>0.1</v>
      </c>
      <c r="B468" s="304">
        <f t="shared" ca="1" si="210"/>
        <v>33.000000000000163</v>
      </c>
      <c r="D468" s="306">
        <f t="shared" ca="1" si="211"/>
        <v>-0.87444276642074759</v>
      </c>
      <c r="E468" s="307">
        <f t="shared" ca="1" si="212"/>
        <v>-1.9658811421906881</v>
      </c>
      <c r="F468" s="304">
        <f t="shared" ca="1" si="213"/>
        <v>2.1515898347423317</v>
      </c>
      <c r="G468" s="306">
        <f t="shared" ca="1" si="214"/>
        <v>11.225382134004114</v>
      </c>
      <c r="H468" s="307">
        <f t="shared" ca="1" si="215"/>
        <v>-101.67739210794232</v>
      </c>
      <c r="I468" s="304">
        <f t="shared" ca="1" si="216"/>
        <v>102.29516738305222</v>
      </c>
      <c r="J468" s="306">
        <f t="shared" ca="1" si="217"/>
        <v>821.53087193635326</v>
      </c>
      <c r="K468" s="307">
        <f t="shared" ca="1" si="218"/>
        <v>412.76195073723397</v>
      </c>
      <c r="L468" s="304">
        <f t="shared" ca="1" si="203"/>
        <v>919.39404039884425</v>
      </c>
      <c r="M468" s="306">
        <f t="shared" ca="1" si="219"/>
        <v>-1.4608396750320847</v>
      </c>
      <c r="N468" s="304">
        <f t="shared" ca="1" si="220"/>
        <v>-83.699947924601162</v>
      </c>
      <c r="P468" s="310">
        <f t="shared" ca="1" si="221"/>
        <v>23</v>
      </c>
      <c r="Q468" s="304">
        <f t="shared" ca="1" si="222"/>
        <v>0</v>
      </c>
      <c r="R468" s="306">
        <f t="shared" ca="1" si="223"/>
        <v>0</v>
      </c>
      <c r="S468" s="307">
        <f t="shared" ca="1" si="224"/>
        <v>3.1652999999999984</v>
      </c>
      <c r="T468" s="304">
        <f t="shared" ca="1" si="204"/>
        <v>31.051592999999986</v>
      </c>
      <c r="U468" s="311">
        <f t="shared" ca="1" si="205"/>
        <v>0</v>
      </c>
      <c r="V468" s="306">
        <f t="shared" ca="1" si="206"/>
        <v>1.1754590911437297</v>
      </c>
      <c r="W468" s="304">
        <f t="shared" ca="1" si="207"/>
        <v>25.0992598699229</v>
      </c>
      <c r="Y468" s="314" t="str">
        <f t="shared" ca="1" si="225"/>
        <v/>
      </c>
      <c r="Z468" s="315" t="str">
        <f t="shared" ca="1" si="226"/>
        <v/>
      </c>
      <c r="AA468" s="316" t="str">
        <f t="shared" ca="1" si="227"/>
        <v/>
      </c>
      <c r="AC468" s="310">
        <f t="shared" ca="1" si="228"/>
        <v>33.000000000000163</v>
      </c>
      <c r="AD468" s="323">
        <f t="shared" ca="1" si="229"/>
        <v>821.53087193635326</v>
      </c>
      <c r="AE468" s="324" t="e">
        <f t="shared" ca="1" si="208"/>
        <v>#N/A</v>
      </c>
      <c r="AG468" s="306">
        <f t="shared" ca="1" si="230"/>
        <v>1.8568980211146355</v>
      </c>
      <c r="AH468" s="304">
        <f t="shared" ca="1" si="231"/>
        <v>-7.8927087116645351</v>
      </c>
    </row>
    <row r="469" spans="1:34" x14ac:dyDescent="0.2">
      <c r="A469" s="347">
        <f t="shared" ca="1" si="209"/>
        <v>0.1</v>
      </c>
      <c r="B469" s="304">
        <f t="shared" ca="1" si="210"/>
        <v>33.100000000000165</v>
      </c>
      <c r="D469" s="306">
        <f t="shared" ca="1" si="211"/>
        <v>-0.87014585200459749</v>
      </c>
      <c r="E469" s="307">
        <f t="shared" ca="1" si="212"/>
        <v>-1.9283831490810845</v>
      </c>
      <c r="F469" s="304">
        <f t="shared" ca="1" si="213"/>
        <v>2.1156122927939056</v>
      </c>
      <c r="G469" s="306">
        <f t="shared" ca="1" si="214"/>
        <v>11.138367548803654</v>
      </c>
      <c r="H469" s="307">
        <f t="shared" ca="1" si="215"/>
        <v>-101.87023042285043</v>
      </c>
      <c r="I469" s="304">
        <f t="shared" ca="1" si="216"/>
        <v>102.47734909752927</v>
      </c>
      <c r="J469" s="306">
        <f t="shared" ca="1" si="217"/>
        <v>822.6490594204937</v>
      </c>
      <c r="K469" s="307">
        <f t="shared" ca="1" si="218"/>
        <v>402.58456961069436</v>
      </c>
      <c r="L469" s="304">
        <f t="shared" ca="1" si="203"/>
        <v>915.87434217476095</v>
      </c>
      <c r="M469" s="306">
        <f t="shared" ca="1" si="219"/>
        <v>-1.4618901536613707</v>
      </c>
      <c r="N469" s="304">
        <f t="shared" ca="1" si="220"/>
        <v>-83.760135916527929</v>
      </c>
      <c r="P469" s="310">
        <f t="shared" ca="1" si="221"/>
        <v>23</v>
      </c>
      <c r="Q469" s="304">
        <f t="shared" ca="1" si="222"/>
        <v>0</v>
      </c>
      <c r="R469" s="306">
        <f t="shared" ca="1" si="223"/>
        <v>0</v>
      </c>
      <c r="S469" s="307">
        <f t="shared" ca="1" si="224"/>
        <v>3.1652999999999984</v>
      </c>
      <c r="T469" s="304">
        <f t="shared" ca="1" si="204"/>
        <v>31.051592999999986</v>
      </c>
      <c r="U469" s="311">
        <f t="shared" ca="1" si="205"/>
        <v>0</v>
      </c>
      <c r="V469" s="306">
        <f t="shared" ca="1" si="206"/>
        <v>1.1766565074301749</v>
      </c>
      <c r="W469" s="304">
        <f t="shared" ca="1" si="207"/>
        <v>25.214399365999249</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1.8212517233073306</v>
      </c>
      <c r="AH469" s="304">
        <f t="shared" ca="1" si="231"/>
        <v>-7.9295042712927408</v>
      </c>
    </row>
    <row r="470" spans="1:34" x14ac:dyDescent="0.2">
      <c r="A470" s="347">
        <f t="shared" ca="1" si="209"/>
        <v>0.1</v>
      </c>
      <c r="B470" s="304">
        <f t="shared" ca="1" si="210"/>
        <v>33.200000000000166</v>
      </c>
      <c r="D470" s="306">
        <f t="shared" ca="1" si="211"/>
        <v>-0.86581959785979423</v>
      </c>
      <c r="E470" s="307">
        <f t="shared" ca="1" si="212"/>
        <v>-1.8913133924575529</v>
      </c>
      <c r="F470" s="304">
        <f t="shared" ca="1" si="213"/>
        <v>2.0800744997541298</v>
      </c>
      <c r="G470" s="306">
        <f t="shared" ca="1" si="214"/>
        <v>11.051785589017674</v>
      </c>
      <c r="H470" s="307">
        <f t="shared" ca="1" si="215"/>
        <v>-102.05936176209619</v>
      </c>
      <c r="I470" s="304">
        <f t="shared" ca="1" si="216"/>
        <v>102.65600463680651</v>
      </c>
      <c r="J470" s="306">
        <f t="shared" ca="1" si="217"/>
        <v>823.75856707738478</v>
      </c>
      <c r="K470" s="307">
        <f t="shared" ca="1" si="218"/>
        <v>392.38809000144704</v>
      </c>
      <c r="L470" s="304">
        <f t="shared" ca="1" si="203"/>
        <v>912.4399103548518</v>
      </c>
      <c r="M470" s="306">
        <f t="shared" ca="1" si="219"/>
        <v>-1.4629288255800397</v>
      </c>
      <c r="N470" s="304">
        <f t="shared" ca="1" si="220"/>
        <v>-83.81964743376642</v>
      </c>
      <c r="P470" s="310">
        <f t="shared" ca="1" si="221"/>
        <v>23</v>
      </c>
      <c r="Q470" s="304">
        <f t="shared" ca="1" si="222"/>
        <v>0</v>
      </c>
      <c r="R470" s="306">
        <f t="shared" ca="1" si="223"/>
        <v>0</v>
      </c>
      <c r="S470" s="307">
        <f t="shared" ca="1" si="224"/>
        <v>3.1652999999999984</v>
      </c>
      <c r="T470" s="304">
        <f t="shared" ca="1" si="204"/>
        <v>31.051592999999986</v>
      </c>
      <c r="U470" s="311">
        <f t="shared" ca="1" si="205"/>
        <v>0</v>
      </c>
      <c r="V470" s="306">
        <f t="shared" ca="1" si="206"/>
        <v>1.1778573693154208</v>
      </c>
      <c r="W470" s="304">
        <f t="shared" ca="1" si="207"/>
        <v>25.328214755802978</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1.7860016461332018</v>
      </c>
      <c r="AH470" s="304">
        <f t="shared" ca="1" si="231"/>
        <v>-7.9658798110761255</v>
      </c>
    </row>
    <row r="471" spans="1:34" x14ac:dyDescent="0.2">
      <c r="A471" s="347">
        <f t="shared" ca="1" si="209"/>
        <v>0.1</v>
      </c>
      <c r="B471" s="304">
        <f t="shared" ca="1" si="210"/>
        <v>33.300000000000168</v>
      </c>
      <c r="D471" s="306">
        <f t="shared" ca="1" si="211"/>
        <v>-0.86146531323973186</v>
      </c>
      <c r="E471" s="307">
        <f t="shared" ca="1" si="212"/>
        <v>-1.8546701267169654</v>
      </c>
      <c r="F471" s="304">
        <f t="shared" ca="1" si="213"/>
        <v>2.0449752479801693</v>
      </c>
      <c r="G471" s="306">
        <f t="shared" ca="1" si="214"/>
        <v>10.965639057693702</v>
      </c>
      <c r="H471" s="307">
        <f t="shared" ca="1" si="215"/>
        <v>-102.24482877476788</v>
      </c>
      <c r="I471" s="304">
        <f t="shared" ca="1" si="216"/>
        <v>102.83117353762535</v>
      </c>
      <c r="J471" s="306">
        <f t="shared" ca="1" si="217"/>
        <v>824.8594383097203</v>
      </c>
      <c r="K471" s="307">
        <f t="shared" ca="1" si="218"/>
        <v>382.17288047460386</v>
      </c>
      <c r="L471" s="304">
        <f t="shared" ca="1" si="203"/>
        <v>909.09251649041914</v>
      </c>
      <c r="M471" s="306">
        <f t="shared" ca="1" si="219"/>
        <v>-1.463955877466979</v>
      </c>
      <c r="N471" s="304">
        <f t="shared" ca="1" si="220"/>
        <v>-83.878493172228985</v>
      </c>
      <c r="P471" s="310">
        <f t="shared" ca="1" si="221"/>
        <v>23</v>
      </c>
      <c r="Q471" s="304">
        <f t="shared" ca="1" si="222"/>
        <v>0</v>
      </c>
      <c r="R471" s="306">
        <f t="shared" ca="1" si="223"/>
        <v>0</v>
      </c>
      <c r="S471" s="307">
        <f t="shared" ca="1" si="224"/>
        <v>3.1652999999999984</v>
      </c>
      <c r="T471" s="304">
        <f t="shared" ca="1" si="204"/>
        <v>31.051592999999986</v>
      </c>
      <c r="U471" s="311">
        <f t="shared" ca="1" si="205"/>
        <v>0</v>
      </c>
      <c r="V471" s="306">
        <f t="shared" ca="1" si="206"/>
        <v>1.1790616418743192</v>
      </c>
      <c r="W471" s="304">
        <f t="shared" ca="1" si="207"/>
        <v>25.440711693695651</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1.7511466583339494</v>
      </c>
      <c r="AH471" s="304">
        <f t="shared" ca="1" si="231"/>
        <v>-8.0018370314987486</v>
      </c>
    </row>
    <row r="472" spans="1:34" x14ac:dyDescent="0.2">
      <c r="A472" s="347">
        <f t="shared" ca="1" si="209"/>
        <v>0.1</v>
      </c>
      <c r="B472" s="304">
        <f t="shared" ca="1" si="210"/>
        <v>33.400000000000169</v>
      </c>
      <c r="D472" s="306">
        <f t="shared" ca="1" si="211"/>
        <v>-0.85708428683615023</v>
      </c>
      <c r="E472" s="307">
        <f t="shared" ca="1" si="212"/>
        <v>-1.8184515191459294</v>
      </c>
      <c r="F472" s="304">
        <f t="shared" ca="1" si="213"/>
        <v>2.0103132597248545</v>
      </c>
      <c r="G472" s="306">
        <f t="shared" ca="1" si="214"/>
        <v>10.879930629010087</v>
      </c>
      <c r="H472" s="307">
        <f t="shared" ca="1" si="215"/>
        <v>-102.42667392668247</v>
      </c>
      <c r="I472" s="304">
        <f t="shared" ca="1" si="216"/>
        <v>103.00289521258617</v>
      </c>
      <c r="J472" s="306">
        <f t="shared" ca="1" si="217"/>
        <v>825.95171679405553</v>
      </c>
      <c r="K472" s="307">
        <f t="shared" ca="1" si="218"/>
        <v>371.93930533953136</v>
      </c>
      <c r="L472" s="304">
        <f t="shared" ca="1" si="203"/>
        <v>905.83391707945054</v>
      </c>
      <c r="M472" s="306">
        <f t="shared" ca="1" si="219"/>
        <v>-1.4649714917607561</v>
      </c>
      <c r="N472" s="304">
        <f t="shared" ca="1" si="220"/>
        <v>-83.936683584875581</v>
      </c>
      <c r="P472" s="310">
        <f t="shared" ca="1" si="221"/>
        <v>23</v>
      </c>
      <c r="Q472" s="304">
        <f t="shared" ca="1" si="222"/>
        <v>0</v>
      </c>
      <c r="R472" s="306">
        <f t="shared" ca="1" si="223"/>
        <v>0</v>
      </c>
      <c r="S472" s="307">
        <f t="shared" ca="1" si="224"/>
        <v>3.1652999999999984</v>
      </c>
      <c r="T472" s="304">
        <f t="shared" ca="1" si="204"/>
        <v>31.051592999999986</v>
      </c>
      <c r="U472" s="311">
        <f t="shared" ca="1" si="205"/>
        <v>0</v>
      </c>
      <c r="V472" s="306">
        <f t="shared" ca="1" si="206"/>
        <v>1.1802692905459908</v>
      </c>
      <c r="W472" s="304">
        <f t="shared" ca="1" si="207"/>
        <v>25.55189609585025</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1.7166855264394609</v>
      </c>
      <c r="AH472" s="304">
        <f t="shared" ca="1" si="231"/>
        <v>-8.0373777189194264</v>
      </c>
    </row>
    <row r="473" spans="1:34" x14ac:dyDescent="0.2">
      <c r="A473" s="347">
        <f t="shared" ca="1" si="209"/>
        <v>0.1</v>
      </c>
      <c r="B473" s="304">
        <f t="shared" ca="1" si="210"/>
        <v>33.500000000000171</v>
      </c>
      <c r="D473" s="306">
        <f t="shared" ca="1" si="211"/>
        <v>-0.85267778676101469</v>
      </c>
      <c r="E473" s="307">
        <f t="shared" ca="1" si="212"/>
        <v>-1.7826556531323998</v>
      </c>
      <c r="F473" s="304">
        <f t="shared" ca="1" si="213"/>
        <v>1.9760871908092934</v>
      </c>
      <c r="G473" s="306">
        <f t="shared" ca="1" si="214"/>
        <v>10.794662850333985</v>
      </c>
      <c r="H473" s="307">
        <f t="shared" ca="1" si="215"/>
        <v>-102.60493949199571</v>
      </c>
      <c r="I473" s="304">
        <f t="shared" ca="1" si="216"/>
        <v>103.17120894032637</v>
      </c>
      <c r="J473" s="306">
        <f t="shared" ca="1" si="217"/>
        <v>827.03544646802277</v>
      </c>
      <c r="K473" s="307">
        <f t="shared" ca="1" si="218"/>
        <v>361.68772466859747</v>
      </c>
      <c r="L473" s="304">
        <f t="shared" ca="1" si="203"/>
        <v>902.66585173612771</v>
      </c>
      <c r="M473" s="306">
        <f t="shared" ca="1" si="219"/>
        <v>-1.4659758467818187</v>
      </c>
      <c r="N473" s="304">
        <f t="shared" ca="1" si="220"/>
        <v>-83.994228888715242</v>
      </c>
      <c r="P473" s="310">
        <f t="shared" ca="1" si="221"/>
        <v>23</v>
      </c>
      <c r="Q473" s="304">
        <f t="shared" ca="1" si="222"/>
        <v>0</v>
      </c>
      <c r="R473" s="306">
        <f t="shared" ca="1" si="223"/>
        <v>0</v>
      </c>
      <c r="S473" s="307">
        <f t="shared" ca="1" si="224"/>
        <v>3.1652999999999984</v>
      </c>
      <c r="T473" s="304">
        <f t="shared" ca="1" si="204"/>
        <v>31.051592999999986</v>
      </c>
      <c r="U473" s="311">
        <f t="shared" ca="1" si="205"/>
        <v>0</v>
      </c>
      <c r="V473" s="306">
        <f t="shared" ca="1" si="206"/>
        <v>1.1814802811328604</v>
      </c>
      <c r="W473" s="304">
        <f t="shared" ca="1" si="207"/>
        <v>25.661774130402154</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1.6826169184894333</v>
      </c>
      <c r="AH473" s="304">
        <f t="shared" ca="1" si="231"/>
        <v>-8.0725037424099657</v>
      </c>
    </row>
    <row r="474" spans="1:34" x14ac:dyDescent="0.2">
      <c r="A474" s="347">
        <f t="shared" ca="1" si="209"/>
        <v>0.1</v>
      </c>
      <c r="B474" s="304">
        <f t="shared" ca="1" si="210"/>
        <v>33.600000000000172</v>
      </c>
      <c r="D474" s="306">
        <f t="shared" ca="1" si="211"/>
        <v>-0.84824706054180909</v>
      </c>
      <c r="E474" s="307">
        <f t="shared" ca="1" si="212"/>
        <v>-1.7472805313263962</v>
      </c>
      <c r="F474" s="304">
        <f t="shared" ca="1" si="213"/>
        <v>1.9422956342611886</v>
      </c>
      <c r="G474" s="306">
        <f t="shared" ca="1" si="214"/>
        <v>10.709838144279804</v>
      </c>
      <c r="H474" s="307">
        <f t="shared" ca="1" si="215"/>
        <v>-102.77966754512835</v>
      </c>
      <c r="I474" s="304">
        <f t="shared" ca="1" si="216"/>
        <v>103.3361538560623</v>
      </c>
      <c r="J474" s="306">
        <f t="shared" ca="1" si="217"/>
        <v>828.11067151775342</v>
      </c>
      <c r="K474" s="307">
        <f t="shared" ca="1" si="218"/>
        <v>351.41849431674126</v>
      </c>
      <c r="L474" s="304">
        <f t="shared" ca="1" si="203"/>
        <v>899.59004131294716</v>
      </c>
      <c r="M474" s="306">
        <f t="shared" ca="1" si="219"/>
        <v>-1.4669691168505721</v>
      </c>
      <c r="N474" s="304">
        <f t="shared" ca="1" si="220"/>
        <v>-84.05113907157147</v>
      </c>
      <c r="P474" s="310">
        <f t="shared" ca="1" si="221"/>
        <v>23</v>
      </c>
      <c r="Q474" s="304">
        <f t="shared" ca="1" si="222"/>
        <v>0</v>
      </c>
      <c r="R474" s="306">
        <f t="shared" ca="1" si="223"/>
        <v>0</v>
      </c>
      <c r="S474" s="307">
        <f t="shared" ca="1" si="224"/>
        <v>3.1652999999999984</v>
      </c>
      <c r="T474" s="304">
        <f t="shared" ca="1" si="204"/>
        <v>31.051592999999986</v>
      </c>
      <c r="U474" s="311">
        <f t="shared" ca="1" si="205"/>
        <v>0</v>
      </c>
      <c r="V474" s="306">
        <f t="shared" ca="1" si="206"/>
        <v>1.182694579799612</v>
      </c>
      <c r="W474" s="304">
        <f t="shared" ca="1" si="207"/>
        <v>25.770352207761654</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1.6489394076825192</v>
      </c>
      <c r="AH474" s="304">
        <f t="shared" ca="1" si="231"/>
        <v>-8.1072170506435928</v>
      </c>
    </row>
    <row r="475" spans="1:34" x14ac:dyDescent="0.2">
      <c r="A475" s="347">
        <f t="shared" ca="1" si="209"/>
        <v>0.1</v>
      </c>
      <c r="B475" s="304">
        <f t="shared" ca="1" si="210"/>
        <v>33.700000000000173</v>
      </c>
      <c r="D475" s="306">
        <f t="shared" ca="1" si="211"/>
        <v>-0.84379333512974652</v>
      </c>
      <c r="E475" s="307">
        <f t="shared" ca="1" si="212"/>
        <v>-1.7123240787489689</v>
      </c>
      <c r="F475" s="304">
        <f t="shared" ca="1" si="213"/>
        <v>1.9089371239181467</v>
      </c>
      <c r="G475" s="306">
        <f t="shared" ca="1" si="214"/>
        <v>10.62545881076683</v>
      </c>
      <c r="H475" s="307">
        <f t="shared" ca="1" si="215"/>
        <v>-102.95089995300324</v>
      </c>
      <c r="I475" s="304">
        <f t="shared" ca="1" si="216"/>
        <v>103.49776894248777</v>
      </c>
      <c r="J475" s="306">
        <f t="shared" ca="1" si="217"/>
        <v>829.17743636550574</v>
      </c>
      <c r="K475" s="307">
        <f t="shared" ca="1" si="218"/>
        <v>341.13196594183466</v>
      </c>
      <c r="L475" s="304">
        <f t="shared" ca="1" si="203"/>
        <v>896.60818597925675</v>
      </c>
      <c r="M475" s="306">
        <f t="shared" ca="1" si="219"/>
        <v>-1.4679514724014913</v>
      </c>
      <c r="N475" s="304">
        <f t="shared" ca="1" si="220"/>
        <v>-84.107423898620397</v>
      </c>
      <c r="P475" s="310">
        <f t="shared" ca="1" si="221"/>
        <v>23</v>
      </c>
      <c r="Q475" s="304">
        <f t="shared" ca="1" si="222"/>
        <v>0</v>
      </c>
      <c r="R475" s="306">
        <f t="shared" ca="1" si="223"/>
        <v>0</v>
      </c>
      <c r="S475" s="307">
        <f t="shared" ca="1" si="224"/>
        <v>3.1652999999999984</v>
      </c>
      <c r="T475" s="304">
        <f t="shared" ca="1" si="204"/>
        <v>31.051592999999986</v>
      </c>
      <c r="U475" s="311">
        <f t="shared" ca="1" si="205"/>
        <v>0</v>
      </c>
      <c r="V475" s="306">
        <f t="shared" ca="1" si="206"/>
        <v>1.1839121530720675</v>
      </c>
      <c r="W475" s="304">
        <f t="shared" ca="1" si="207"/>
        <v>25.877636971089352</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1.6156514759532143</v>
      </c>
      <c r="AH475" s="304">
        <f t="shared" ca="1" si="231"/>
        <v>-8.1415196688344444</v>
      </c>
    </row>
    <row r="476" spans="1:34" x14ac:dyDescent="0.2">
      <c r="A476" s="347">
        <f t="shared" ca="1" si="209"/>
        <v>0.1</v>
      </c>
      <c r="B476" s="304">
        <f t="shared" ca="1" si="210"/>
        <v>33.800000000000175</v>
      </c>
      <c r="D476" s="306">
        <f t="shared" ca="1" si="211"/>
        <v>-0.83931781692041174</v>
      </c>
      <c r="E476" s="307">
        <f t="shared" ca="1" si="212"/>
        <v>-1.6777841458490066</v>
      </c>
      <c r="F476" s="304">
        <f t="shared" ca="1" si="213"/>
        <v>1.8760101379956149</v>
      </c>
      <c r="G476" s="306">
        <f t="shared" ca="1" si="214"/>
        <v>10.541527029074789</v>
      </c>
      <c r="H476" s="307">
        <f t="shared" ca="1" si="215"/>
        <v>-103.11867836758815</v>
      </c>
      <c r="I476" s="304">
        <f t="shared" ca="1" si="216"/>
        <v>103.6560930210222</v>
      </c>
      <c r="J476" s="306">
        <f t="shared" ca="1" si="217"/>
        <v>830.23578565749779</v>
      </c>
      <c r="K476" s="307">
        <f t="shared" ca="1" si="218"/>
        <v>330.82848702580509</v>
      </c>
      <c r="L476" s="304">
        <f t="shared" ca="1" si="203"/>
        <v>893.72196326044593</v>
      </c>
      <c r="M476" s="306">
        <f t="shared" ca="1" si="219"/>
        <v>-1.4689230800934217</v>
      </c>
      <c r="N476" s="304">
        <f t="shared" ca="1" si="220"/>
        <v>-84.163092918710447</v>
      </c>
      <c r="P476" s="310">
        <f t="shared" ca="1" si="221"/>
        <v>23</v>
      </c>
      <c r="Q476" s="304">
        <f t="shared" ca="1" si="222"/>
        <v>0</v>
      </c>
      <c r="R476" s="306">
        <f t="shared" ca="1" si="223"/>
        <v>0</v>
      </c>
      <c r="S476" s="307">
        <f t="shared" ca="1" si="224"/>
        <v>3.1652999999999984</v>
      </c>
      <c r="T476" s="304">
        <f t="shared" ca="1" si="204"/>
        <v>31.051592999999986</v>
      </c>
      <c r="U476" s="311">
        <f t="shared" ca="1" si="205"/>
        <v>0</v>
      </c>
      <c r="V476" s="306">
        <f t="shared" ca="1" si="206"/>
        <v>1.1851329678359901</v>
      </c>
      <c r="W476" s="304">
        <f t="shared" ca="1" si="207"/>
        <v>25.983635286936398</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1.5827515174769911</v>
      </c>
      <c r="AH476" s="304">
        <f t="shared" ca="1" si="231"/>
        <v>-8.1754136957284818</v>
      </c>
    </row>
    <row r="477" spans="1:34" x14ac:dyDescent="0.2">
      <c r="A477" s="347">
        <f t="shared" ca="1" si="209"/>
        <v>0.1</v>
      </c>
      <c r="B477" s="304">
        <f t="shared" ca="1" si="210"/>
        <v>33.900000000000176</v>
      </c>
      <c r="D477" s="306">
        <f t="shared" ca="1" si="211"/>
        <v>-0.83482169178634424</v>
      </c>
      <c r="E477" s="307">
        <f t="shared" ca="1" si="212"/>
        <v>-1.6436585115071853</v>
      </c>
      <c r="F477" s="304">
        <f t="shared" ca="1" si="213"/>
        <v>1.8435131026187555</v>
      </c>
      <c r="G477" s="306">
        <f t="shared" ca="1" si="214"/>
        <v>10.458044859896155</v>
      </c>
      <c r="H477" s="307">
        <f t="shared" ca="1" si="215"/>
        <v>-103.28304421873887</v>
      </c>
      <c r="I477" s="304">
        <f t="shared" ca="1" si="216"/>
        <v>103.81116474340112</v>
      </c>
      <c r="J477" s="306">
        <f t="shared" ca="1" si="217"/>
        <v>831.28576425194638</v>
      </c>
      <c r="K477" s="307">
        <f t="shared" ca="1" si="218"/>
        <v>320.50840089648875</v>
      </c>
      <c r="L477" s="304">
        <f t="shared" ca="1" si="203"/>
        <v>890.93302604245559</v>
      </c>
      <c r="M477" s="306">
        <f t="shared" ca="1" si="219"/>
        <v>-1.469884102916212</v>
      </c>
      <c r="N477" s="304">
        <f t="shared" ca="1" si="220"/>
        <v>-84.218155470472084</v>
      </c>
      <c r="P477" s="310">
        <f t="shared" ca="1" si="221"/>
        <v>23</v>
      </c>
      <c r="Q477" s="304">
        <f t="shared" ca="1" si="222"/>
        <v>0</v>
      </c>
      <c r="R477" s="306">
        <f t="shared" ca="1" si="223"/>
        <v>0</v>
      </c>
      <c r="S477" s="307">
        <f t="shared" ca="1" si="224"/>
        <v>3.1652999999999984</v>
      </c>
      <c r="T477" s="304">
        <f t="shared" ca="1" si="204"/>
        <v>31.051592999999986</v>
      </c>
      <c r="U477" s="311">
        <f t="shared" ca="1" si="205"/>
        <v>0</v>
      </c>
      <c r="V477" s="306">
        <f t="shared" ca="1" si="206"/>
        <v>1.1863569913358196</v>
      </c>
      <c r="W477" s="304">
        <f t="shared" ca="1" si="207"/>
        <v>26.088354236050808</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1.5502378421039396</v>
      </c>
      <c r="AH477" s="304">
        <f t="shared" ca="1" si="231"/>
        <v>-8.2089013006465148</v>
      </c>
    </row>
    <row r="478" spans="1:34" x14ac:dyDescent="0.2">
      <c r="A478" s="347">
        <f t="shared" ca="1" si="209"/>
        <v>0.1</v>
      </c>
      <c r="B478" s="304">
        <f t="shared" ca="1" si="210"/>
        <v>34.000000000000178</v>
      </c>
      <c r="D478" s="306">
        <f t="shared" ca="1" si="211"/>
        <v>-0.8303061251210937</v>
      </c>
      <c r="E478" s="307">
        <f t="shared" ca="1" si="212"/>
        <v>-1.6099448859867369</v>
      </c>
      <c r="F478" s="304">
        <f t="shared" ca="1" si="213"/>
        <v>1.8114443953178505</v>
      </c>
      <c r="G478" s="306">
        <f t="shared" ca="1" si="214"/>
        <v>10.375014247384046</v>
      </c>
      <c r="H478" s="307">
        <f t="shared" ca="1" si="215"/>
        <v>-103.44403870733754</v>
      </c>
      <c r="I478" s="304">
        <f t="shared" ca="1" si="216"/>
        <v>103.96302258360214</v>
      </c>
      <c r="J478" s="306">
        <f t="shared" ca="1" si="217"/>
        <v>832.32741720731042</v>
      </c>
      <c r="K478" s="307">
        <f t="shared" ca="1" si="218"/>
        <v>310.1720467501849</v>
      </c>
      <c r="L478" s="304">
        <f t="shared" ca="1" si="203"/>
        <v>888.2430005466922</v>
      </c>
      <c r="M478" s="306">
        <f t="shared" ca="1" si="219"/>
        <v>-1.4708347002938205</v>
      </c>
      <c r="N478" s="304">
        <f t="shared" ca="1" si="220"/>
        <v>-84.27262068822526</v>
      </c>
      <c r="P478" s="310">
        <f t="shared" ca="1" si="221"/>
        <v>23</v>
      </c>
      <c r="Q478" s="304">
        <f t="shared" ca="1" si="222"/>
        <v>0</v>
      </c>
      <c r="R478" s="306">
        <f t="shared" ca="1" si="223"/>
        <v>0</v>
      </c>
      <c r="S478" s="307">
        <f t="shared" ca="1" si="224"/>
        <v>3.1652999999999984</v>
      </c>
      <c r="T478" s="304">
        <f t="shared" ca="1" si="204"/>
        <v>31.051592999999986</v>
      </c>
      <c r="U478" s="311">
        <f t="shared" ca="1" si="205"/>
        <v>0</v>
      </c>
      <c r="V478" s="306">
        <f t="shared" ca="1" si="206"/>
        <v>1.1875841911733316</v>
      </c>
      <c r="W478" s="304">
        <f t="shared" ca="1" si="207"/>
        <v>26.19180110435104</v>
      </c>
      <c r="Y478" s="314" t="str">
        <f t="shared" ca="1" si="225"/>
        <v/>
      </c>
      <c r="Z478" s="315" t="str">
        <f t="shared" ca="1" si="226"/>
        <v/>
      </c>
      <c r="AA478" s="316" t="str">
        <f t="shared" ca="1" si="227"/>
        <v/>
      </c>
      <c r="AC478" s="310">
        <f t="shared" ca="1" si="228"/>
        <v>34.000000000000178</v>
      </c>
      <c r="AD478" s="323">
        <f t="shared" ca="1" si="229"/>
        <v>832.32741720731042</v>
      </c>
      <c r="AE478" s="324" t="e">
        <f t="shared" ca="1" si="208"/>
        <v>#N/A</v>
      </c>
      <c r="AG478" s="306">
        <f t="shared" ca="1" si="230"/>
        <v>1.5181086787214308</v>
      </c>
      <c r="AH478" s="304">
        <f t="shared" ca="1" si="231"/>
        <v>-8.2419847205796675</v>
      </c>
    </row>
    <row r="479" spans="1:34" x14ac:dyDescent="0.2">
      <c r="A479" s="347">
        <f t="shared" ca="1" si="209"/>
        <v>0.1</v>
      </c>
      <c r="B479" s="304">
        <f t="shared" ca="1" si="210"/>
        <v>34.100000000000179</v>
      </c>
      <c r="D479" s="306">
        <f t="shared" ca="1" si="211"/>
        <v>-0.82577226189427577</v>
      </c>
      <c r="E479" s="307">
        <f t="shared" ca="1" si="212"/>
        <v>-1.576640913830536</v>
      </c>
      <c r="F479" s="304">
        <f t="shared" ca="1" si="213"/>
        <v>1.7798023484865886</v>
      </c>
      <c r="G479" s="306">
        <f t="shared" ca="1" si="214"/>
        <v>10.292437021194619</v>
      </c>
      <c r="H479" s="307">
        <f t="shared" ca="1" si="215"/>
        <v>-103.60170279872059</v>
      </c>
      <c r="I479" s="304">
        <f t="shared" ca="1" si="216"/>
        <v>104.11170483009914</v>
      </c>
      <c r="J479" s="306">
        <f t="shared" ca="1" si="217"/>
        <v>833.3607897707393</v>
      </c>
      <c r="K479" s="307">
        <f t="shared" ca="1" si="218"/>
        <v>299.81975967488199</v>
      </c>
      <c r="L479" s="304">
        <f t="shared" ca="1" si="203"/>
        <v>885.65348428085258</v>
      </c>
      <c r="M479" s="306">
        <f t="shared" ca="1" si="219"/>
        <v>-1.4717750281840256</v>
      </c>
      <c r="N479" s="304">
        <f t="shared" ca="1" si="220"/>
        <v>-84.326497507692451</v>
      </c>
      <c r="P479" s="310">
        <f t="shared" ca="1" si="221"/>
        <v>23</v>
      </c>
      <c r="Q479" s="304">
        <f t="shared" ca="1" si="222"/>
        <v>0</v>
      </c>
      <c r="R479" s="306">
        <f t="shared" ca="1" si="223"/>
        <v>0</v>
      </c>
      <c r="S479" s="307">
        <f t="shared" ca="1" si="224"/>
        <v>3.1652999999999984</v>
      </c>
      <c r="T479" s="304">
        <f t="shared" ca="1" si="204"/>
        <v>31.051592999999986</v>
      </c>
      <c r="U479" s="311">
        <f t="shared" ca="1" si="205"/>
        <v>0</v>
      </c>
      <c r="V479" s="306">
        <f t="shared" ca="1" si="206"/>
        <v>1.1888145353062372</v>
      </c>
      <c r="W479" s="304">
        <f t="shared" ca="1" si="207"/>
        <v>26.29398337406769</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1.4863621785461962</v>
      </c>
      <c r="AH479" s="304">
        <f t="shared" ca="1" si="231"/>
        <v>-8.2746662573377101</v>
      </c>
    </row>
    <row r="480" spans="1:34" x14ac:dyDescent="0.2">
      <c r="A480" s="347">
        <f t="shared" ca="1" si="209"/>
        <v>0.1</v>
      </c>
      <c r="B480" s="304">
        <f t="shared" ca="1" si="210"/>
        <v>34.20000000000018</v>
      </c>
      <c r="D480" s="306">
        <f t="shared" ca="1" si="211"/>
        <v>-0.82122122671717723</v>
      </c>
      <c r="E480" s="307">
        <f t="shared" ca="1" si="212"/>
        <v>-1.5437441767043563</v>
      </c>
      <c r="F480" s="304">
        <f t="shared" ca="1" si="213"/>
        <v>1.7485852528028125</v>
      </c>
      <c r="G480" s="306">
        <f t="shared" ca="1" si="214"/>
        <v>10.210314898522901</v>
      </c>
      <c r="H480" s="307">
        <f t="shared" ca="1" si="215"/>
        <v>-103.75607721639103</v>
      </c>
      <c r="I480" s="304">
        <f t="shared" ca="1" si="216"/>
        <v>104.25724957843794</v>
      </c>
      <c r="J480" s="306">
        <f t="shared" ca="1" si="217"/>
        <v>834.38592736672513</v>
      </c>
      <c r="K480" s="307">
        <f t="shared" ca="1" si="218"/>
        <v>289.45187067412644</v>
      </c>
      <c r="L480" s="304">
        <f t="shared" ca="1" si="203"/>
        <v>883.16604397156311</v>
      </c>
      <c r="M480" s="306">
        <f t="shared" ca="1" si="219"/>
        <v>-1.4727052391748705</v>
      </c>
      <c r="N480" s="304">
        <f t="shared" ca="1" si="220"/>
        <v>-84.37979467152455</v>
      </c>
      <c r="P480" s="310">
        <f t="shared" ca="1" si="221"/>
        <v>23</v>
      </c>
      <c r="Q480" s="304">
        <f t="shared" ca="1" si="222"/>
        <v>0</v>
      </c>
      <c r="R480" s="306">
        <f t="shared" ca="1" si="223"/>
        <v>0</v>
      </c>
      <c r="S480" s="307">
        <f t="shared" ca="1" si="224"/>
        <v>3.1652999999999984</v>
      </c>
      <c r="T480" s="304">
        <f t="shared" ca="1" si="204"/>
        <v>31.051592999999986</v>
      </c>
      <c r="U480" s="311">
        <f t="shared" ca="1" si="205"/>
        <v>0</v>
      </c>
      <c r="V480" s="306">
        <f t="shared" ca="1" si="206"/>
        <v>1.1900479920467144</v>
      </c>
      <c r="W480" s="304">
        <f t="shared" ca="1" si="207"/>
        <v>26.394908715054232</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1.4549964183463402</v>
      </c>
      <c r="AH480" s="304">
        <f t="shared" ca="1" si="231"/>
        <v>-8.3069482747504821</v>
      </c>
    </row>
    <row r="481" spans="1:34" x14ac:dyDescent="0.2">
      <c r="A481" s="347">
        <f t="shared" ca="1" si="209"/>
        <v>0.1</v>
      </c>
      <c r="B481" s="304">
        <f t="shared" ca="1" si="210"/>
        <v>34.300000000000182</v>
      </c>
      <c r="D481" s="306">
        <f t="shared" ca="1" si="211"/>
        <v>-0.81665412391845849</v>
      </c>
      <c r="E481" s="307">
        <f t="shared" ca="1" si="212"/>
        <v>-1.5112521961858612</v>
      </c>
      <c r="F481" s="304">
        <f t="shared" ca="1" si="213"/>
        <v>1.7177913606109485</v>
      </c>
      <c r="G481" s="306">
        <f t="shared" ca="1" si="214"/>
        <v>10.128649486131055</v>
      </c>
      <c r="H481" s="307">
        <f t="shared" ca="1" si="215"/>
        <v>-103.90720243600963</v>
      </c>
      <c r="I481" s="304">
        <f t="shared" ca="1" si="216"/>
        <v>104.39969472412641</v>
      </c>
      <c r="J481" s="306">
        <f t="shared" ca="1" si="217"/>
        <v>835.40287558595787</v>
      </c>
      <c r="K481" s="307">
        <f t="shared" ca="1" si="218"/>
        <v>279.06870669150641</v>
      </c>
      <c r="L481" s="304">
        <f t="shared" ca="1" si="203"/>
        <v>880.78221348512557</v>
      </c>
      <c r="M481" s="306">
        <f t="shared" ca="1" si="219"/>
        <v>-1.4736254825779622</v>
      </c>
      <c r="N481" s="304">
        <f t="shared" ca="1" si="220"/>
        <v>-84.432520734646459</v>
      </c>
      <c r="P481" s="310">
        <f t="shared" ca="1" si="221"/>
        <v>23</v>
      </c>
      <c r="Q481" s="304">
        <f t="shared" ca="1" si="222"/>
        <v>0</v>
      </c>
      <c r="R481" s="306">
        <f t="shared" ca="1" si="223"/>
        <v>0</v>
      </c>
      <c r="S481" s="307">
        <f t="shared" ca="1" si="224"/>
        <v>3.1652999999999984</v>
      </c>
      <c r="T481" s="304">
        <f t="shared" ca="1" si="204"/>
        <v>31.051592999999986</v>
      </c>
      <c r="U481" s="311">
        <f t="shared" ca="1" si="205"/>
        <v>0</v>
      </c>
      <c r="V481" s="306">
        <f t="shared" ca="1" si="206"/>
        <v>1.1912845300598751</v>
      </c>
      <c r="W481" s="304">
        <f t="shared" ca="1" si="207"/>
        <v>26.494584976267106</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1.4240094035937467</v>
      </c>
      <c r="AH481" s="304">
        <f t="shared" ca="1" si="231"/>
        <v>-8.3388331959227386</v>
      </c>
    </row>
    <row r="482" spans="1:34" x14ac:dyDescent="0.2">
      <c r="A482" s="347">
        <f t="shared" ca="1" si="209"/>
        <v>0.1</v>
      </c>
      <c r="B482" s="304">
        <f t="shared" ca="1" si="210"/>
        <v>34.400000000000183</v>
      </c>
      <c r="D482" s="306">
        <f t="shared" ca="1" si="211"/>
        <v>-0.81207203762951152</v>
      </c>
      <c r="E482" s="307">
        <f t="shared" ca="1" si="212"/>
        <v>-1.4791624364993154</v>
      </c>
      <c r="F482" s="304">
        <f t="shared" ca="1" si="213"/>
        <v>1.6874188892655961</v>
      </c>
      <c r="G482" s="306">
        <f t="shared" ca="1" si="214"/>
        <v>10.047442282368104</v>
      </c>
      <c r="H482" s="307">
        <f t="shared" ca="1" si="215"/>
        <v>-104.05511867965956</v>
      </c>
      <c r="I482" s="304">
        <f t="shared" ca="1" si="216"/>
        <v>104.53907795583217</v>
      </c>
      <c r="J482" s="306">
        <f t="shared" ca="1" si="217"/>
        <v>836.41168017438281</v>
      </c>
      <c r="K482" s="307">
        <f t="shared" ca="1" si="218"/>
        <v>268.67059063572293</v>
      </c>
      <c r="L482" s="304">
        <f t="shared" ca="1" si="203"/>
        <v>878.50349174302221</v>
      </c>
      <c r="M482" s="306">
        <f t="shared" ca="1" si="219"/>
        <v>-1.4745359045187434</v>
      </c>
      <c r="N482" s="304">
        <f t="shared" ca="1" si="220"/>
        <v>-84.484684069429335</v>
      </c>
      <c r="P482" s="310">
        <f t="shared" ca="1" si="221"/>
        <v>23</v>
      </c>
      <c r="Q482" s="304">
        <f t="shared" ca="1" si="222"/>
        <v>0</v>
      </c>
      <c r="R482" s="306">
        <f t="shared" ca="1" si="223"/>
        <v>0</v>
      </c>
      <c r="S482" s="307">
        <f t="shared" ca="1" si="224"/>
        <v>3.1652999999999984</v>
      </c>
      <c r="T482" s="304">
        <f t="shared" ca="1" si="204"/>
        <v>31.051592999999986</v>
      </c>
      <c r="U482" s="311">
        <f t="shared" ca="1" si="205"/>
        <v>0</v>
      </c>
      <c r="V482" s="306">
        <f t="shared" ca="1" si="206"/>
        <v>1.1925241183621764</v>
      </c>
      <c r="W482" s="304">
        <f t="shared" ca="1" si="207"/>
        <v>26.593020177415738</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1.3933990715474813</v>
      </c>
      <c r="AH482" s="304">
        <f t="shared" ca="1" si="231"/>
        <v>-8.370323500542483</v>
      </c>
    </row>
    <row r="483" spans="1:34" x14ac:dyDescent="0.2">
      <c r="A483" s="347">
        <f t="shared" ca="1" si="209"/>
        <v>0.1</v>
      </c>
      <c r="B483" s="304">
        <f t="shared" ca="1" si="210"/>
        <v>34.500000000000185</v>
      </c>
      <c r="D483" s="306">
        <f t="shared" ca="1" si="211"/>
        <v>-0.80747603187905137</v>
      </c>
      <c r="E483" s="307">
        <f t="shared" ca="1" si="212"/>
        <v>-1.44747230719579</v>
      </c>
      <c r="F483" s="304">
        <f t="shared" ca="1" si="213"/>
        <v>1.657466024435446</v>
      </c>
      <c r="G483" s="306">
        <f t="shared" ca="1" si="214"/>
        <v>9.9666946791801987</v>
      </c>
      <c r="H483" s="307">
        <f t="shared" ca="1" si="215"/>
        <v>-104.19986591037913</v>
      </c>
      <c r="I483" s="304">
        <f t="shared" ca="1" si="216"/>
        <v>104.67543674888101</v>
      </c>
      <c r="J483" s="306">
        <f t="shared" ca="1" si="217"/>
        <v>837.41238702246028</v>
      </c>
      <c r="K483" s="307">
        <f t="shared" ca="1" si="218"/>
        <v>258.25784140622102</v>
      </c>
      <c r="L483" s="304">
        <f t="shared" ca="1" si="203"/>
        <v>876.33134063917601</v>
      </c>
      <c r="M483" s="306">
        <f t="shared" ca="1" si="219"/>
        <v>-1.4754366480238488</v>
      </c>
      <c r="N483" s="304">
        <f t="shared" ca="1" si="220"/>
        <v>-84.536292870695689</v>
      </c>
      <c r="P483" s="310">
        <f t="shared" ca="1" si="221"/>
        <v>23</v>
      </c>
      <c r="Q483" s="304">
        <f t="shared" ca="1" si="222"/>
        <v>0</v>
      </c>
      <c r="R483" s="306">
        <f t="shared" ca="1" si="223"/>
        <v>0</v>
      </c>
      <c r="S483" s="307">
        <f t="shared" ca="1" si="224"/>
        <v>3.1652999999999984</v>
      </c>
      <c r="T483" s="304">
        <f t="shared" ca="1" si="204"/>
        <v>31.051592999999986</v>
      </c>
      <c r="U483" s="311">
        <f t="shared" ca="1" si="205"/>
        <v>0</v>
      </c>
      <c r="V483" s="306">
        <f t="shared" ca="1" si="206"/>
        <v>1.1937667263197731</v>
      </c>
      <c r="W483" s="304">
        <f t="shared" ca="1" si="207"/>
        <v>26.690222500782543</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1.363163294268638</v>
      </c>
      <c r="AH483" s="304">
        <f t="shared" ca="1" si="231"/>
        <v>-8.4014217222429952</v>
      </c>
    </row>
    <row r="484" spans="1:34" x14ac:dyDescent="0.2">
      <c r="A484" s="347">
        <f t="shared" ca="1" si="209"/>
        <v>0.1</v>
      </c>
      <c r="B484" s="304">
        <f t="shared" ca="1" si="210"/>
        <v>34.600000000000186</v>
      </c>
      <c r="D484" s="306">
        <f t="shared" ca="1" si="211"/>
        <v>-0.80286715069650716</v>
      </c>
      <c r="E484" s="307">
        <f t="shared" ca="1" si="212"/>
        <v>-1.4161791657788125</v>
      </c>
      <c r="F484" s="304">
        <f t="shared" ca="1" si="213"/>
        <v>1.627930923366683</v>
      </c>
      <c r="G484" s="306">
        <f t="shared" ca="1" si="214"/>
        <v>9.886407964110548</v>
      </c>
      <c r="H484" s="307">
        <f t="shared" ca="1" si="215"/>
        <v>-104.34148382695702</v>
      </c>
      <c r="I484" s="304">
        <f t="shared" ca="1" si="216"/>
        <v>104.80880835904948</v>
      </c>
      <c r="J484" s="306">
        <f t="shared" ca="1" si="217"/>
        <v>838.40504215462477</v>
      </c>
      <c r="K484" s="307">
        <f t="shared" ca="1" si="218"/>
        <v>247.83077391935421</v>
      </c>
      <c r="L484" s="304">
        <f t="shared" ca="1" si="203"/>
        <v>874.26718296626245</v>
      </c>
      <c r="M484" s="306">
        <f t="shared" ca="1" si="219"/>
        <v>-1.4763278531056521</v>
      </c>
      <c r="N484" s="304">
        <f t="shared" ca="1" si="220"/>
        <v>-84.587355160563632</v>
      </c>
      <c r="P484" s="310">
        <f t="shared" ca="1" si="221"/>
        <v>23</v>
      </c>
      <c r="Q484" s="304">
        <f t="shared" ca="1" si="222"/>
        <v>0</v>
      </c>
      <c r="R484" s="306">
        <f t="shared" ca="1" si="223"/>
        <v>0</v>
      </c>
      <c r="S484" s="307">
        <f t="shared" ca="1" si="224"/>
        <v>3.1652999999999984</v>
      </c>
      <c r="T484" s="304">
        <f t="shared" ca="1" si="204"/>
        <v>31.051592999999986</v>
      </c>
      <c r="U484" s="311">
        <f t="shared" ca="1" si="205"/>
        <v>0</v>
      </c>
      <c r="V484" s="306">
        <f t="shared" ca="1" si="206"/>
        <v>1.1950123236468118</v>
      </c>
      <c r="W484" s="304">
        <f t="shared" ca="1" si="207"/>
        <v>26.786200283212946</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1.3332998815673083</v>
      </c>
      <c r="AH484" s="304">
        <f t="shared" ca="1" si="231"/>
        <v>-8.4321304460185633</v>
      </c>
    </row>
    <row r="485" spans="1:34" x14ac:dyDescent="0.2">
      <c r="A485" s="347">
        <f t="shared" ca="1" si="209"/>
        <v>0.1</v>
      </c>
      <c r="B485" s="304">
        <f t="shared" ca="1" si="210"/>
        <v>34.700000000000188</v>
      </c>
      <c r="D485" s="306">
        <f t="shared" ca="1" si="211"/>
        <v>-0.79824641822381959</v>
      </c>
      <c r="E485" s="307">
        <f t="shared" ca="1" si="212"/>
        <v>-1.3852803202755091</v>
      </c>
      <c r="F485" s="304">
        <f t="shared" ca="1" si="213"/>
        <v>1.5988117181049724</v>
      </c>
      <c r="G485" s="306">
        <f t="shared" ca="1" si="214"/>
        <v>9.8065833222881658</v>
      </c>
      <c r="H485" s="307">
        <f t="shared" ca="1" si="215"/>
        <v>-104.48001185898457</v>
      </c>
      <c r="I485" s="304">
        <f t="shared" ca="1" si="216"/>
        <v>104.93922981664453</v>
      </c>
      <c r="J485" s="306">
        <f t="shared" ca="1" si="217"/>
        <v>839.38969171894473</v>
      </c>
      <c r="K485" s="307">
        <f t="shared" ca="1" si="218"/>
        <v>237.38969913505713</v>
      </c>
      <c r="L485" s="304">
        <f t="shared" ca="1" si="203"/>
        <v>872.31240035864334</v>
      </c>
      <c r="M485" s="306">
        <f t="shared" ca="1" si="219"/>
        <v>-1.4772096568441089</v>
      </c>
      <c r="N485" s="304">
        <f t="shared" ca="1" si="220"/>
        <v>-84.637878793136068</v>
      </c>
      <c r="P485" s="310">
        <f t="shared" ca="1" si="221"/>
        <v>23</v>
      </c>
      <c r="Q485" s="304">
        <f t="shared" ca="1" si="222"/>
        <v>0</v>
      </c>
      <c r="R485" s="306">
        <f t="shared" ca="1" si="223"/>
        <v>0</v>
      </c>
      <c r="S485" s="307">
        <f t="shared" ca="1" si="224"/>
        <v>3.1652999999999984</v>
      </c>
      <c r="T485" s="304">
        <f t="shared" ca="1" si="204"/>
        <v>31.051592999999986</v>
      </c>
      <c r="U485" s="311">
        <f t="shared" ca="1" si="205"/>
        <v>0</v>
      </c>
      <c r="V485" s="306">
        <f t="shared" ca="1" si="206"/>
        <v>1.1962608804036747</v>
      </c>
      <c r="W485" s="304">
        <f t="shared" ca="1" si="207"/>
        <v>26.880962008275219</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1.303806583882217</v>
      </c>
      <c r="AH485" s="304">
        <f t="shared" ca="1" si="231"/>
        <v>-8.4624523056939172</v>
      </c>
    </row>
    <row r="486" spans="1:34" x14ac:dyDescent="0.2">
      <c r="A486" s="347">
        <f t="shared" ca="1" si="209"/>
        <v>0.1</v>
      </c>
      <c r="B486" s="304">
        <f t="shared" ca="1" si="210"/>
        <v>34.800000000000189</v>
      </c>
      <c r="D486" s="306">
        <f t="shared" ca="1" si="211"/>
        <v>-0.7936148388352211</v>
      </c>
      <c r="E486" s="307">
        <f t="shared" ca="1" si="212"/>
        <v>-1.3547730317532274</v>
      </c>
      <c r="F486" s="304">
        <f t="shared" ca="1" si="213"/>
        <v>1.5701065186748588</v>
      </c>
      <c r="G486" s="306">
        <f t="shared" ca="1" si="214"/>
        <v>9.7272218384046436</v>
      </c>
      <c r="H486" s="307">
        <f t="shared" ca="1" si="215"/>
        <v>-104.61548916215989</v>
      </c>
      <c r="I486" s="304">
        <f t="shared" ca="1" si="216"/>
        <v>105.06673792086403</v>
      </c>
      <c r="J486" s="306">
        <f t="shared" ca="1" si="217"/>
        <v>840.36638197697937</v>
      </c>
      <c r="K486" s="307">
        <f t="shared" ca="1" si="218"/>
        <v>226.9349240839999</v>
      </c>
      <c r="L486" s="304">
        <f t="shared" ca="1" si="203"/>
        <v>870.46833125972432</v>
      </c>
      <c r="M486" s="306">
        <f t="shared" ca="1" si="219"/>
        <v>-1.4780821934659931</v>
      </c>
      <c r="N486" s="304">
        <f t="shared" ca="1" si="220"/>
        <v>-84.687871459040636</v>
      </c>
      <c r="P486" s="310">
        <f t="shared" ca="1" si="221"/>
        <v>23</v>
      </c>
      <c r="Q486" s="304">
        <f t="shared" ca="1" si="222"/>
        <v>0</v>
      </c>
      <c r="R486" s="306">
        <f t="shared" ca="1" si="223"/>
        <v>0</v>
      </c>
      <c r="S486" s="307">
        <f t="shared" ca="1" si="224"/>
        <v>3.1652999999999984</v>
      </c>
      <c r="T486" s="304">
        <f t="shared" ca="1" si="204"/>
        <v>31.051592999999986</v>
      </c>
      <c r="U486" s="311">
        <f t="shared" ca="1" si="205"/>
        <v>0</v>
      </c>
      <c r="V486" s="306">
        <f t="shared" ca="1" si="206"/>
        <v>1.1975123669951704</v>
      </c>
      <c r="W486" s="304">
        <f t="shared" ca="1" si="207"/>
        <v>26.974516298589954</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1.2746810950936798</v>
      </c>
      <c r="AH486" s="304">
        <f t="shared" ca="1" si="231"/>
        <v>-8.4923899814473298</v>
      </c>
    </row>
    <row r="487" spans="1:34" x14ac:dyDescent="0.2">
      <c r="A487" s="347">
        <f t="shared" ca="1" si="209"/>
        <v>0.1</v>
      </c>
      <c r="B487" s="304">
        <f t="shared" ca="1" si="210"/>
        <v>34.90000000000019</v>
      </c>
      <c r="D487" s="306">
        <f t="shared" ca="1" si="211"/>
        <v>-0.78897339726461457</v>
      </c>
      <c r="E487" s="307">
        <f t="shared" ca="1" si="212"/>
        <v>-1.3246545167817541</v>
      </c>
      <c r="F487" s="304">
        <f t="shared" ca="1" si="213"/>
        <v>1.5418134162153245</v>
      </c>
      <c r="G487" s="306">
        <f t="shared" ca="1" si="214"/>
        <v>9.648324498678182</v>
      </c>
      <c r="H487" s="307">
        <f t="shared" ca="1" si="215"/>
        <v>-104.74795461383806</v>
      </c>
      <c r="I487" s="304">
        <f t="shared" ca="1" si="216"/>
        <v>105.19136923443135</v>
      </c>
      <c r="J487" s="306">
        <f t="shared" ca="1" si="217"/>
        <v>841.3351592938335</v>
      </c>
      <c r="K487" s="307">
        <f t="shared" ca="1" si="218"/>
        <v>216.46675189519999</v>
      </c>
      <c r="L487" s="304">
        <f t="shared" ca="1" si="203"/>
        <v>868.73626892172422</v>
      </c>
      <c r="M487" s="306">
        <f t="shared" ca="1" si="219"/>
        <v>-1.4789455944216197</v>
      </c>
      <c r="N487" s="304">
        <f t="shared" ca="1" si="220"/>
        <v>-84.737340689825601</v>
      </c>
      <c r="P487" s="310">
        <f t="shared" ca="1" si="221"/>
        <v>23</v>
      </c>
      <c r="Q487" s="304">
        <f t="shared" ca="1" si="222"/>
        <v>0</v>
      </c>
      <c r="R487" s="306">
        <f t="shared" ca="1" si="223"/>
        <v>0</v>
      </c>
      <c r="S487" s="307">
        <f t="shared" ca="1" si="224"/>
        <v>3.1652999999999984</v>
      </c>
      <c r="T487" s="304">
        <f t="shared" ca="1" si="204"/>
        <v>31.051592999999986</v>
      </c>
      <c r="U487" s="311">
        <f t="shared" ca="1" si="205"/>
        <v>0</v>
      </c>
      <c r="V487" s="306">
        <f t="shared" ca="1" si="206"/>
        <v>1.1987667541686768</v>
      </c>
      <c r="W487" s="304">
        <f t="shared" ca="1" si="207"/>
        <v>27.066871908328586</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1.2459210552705287</v>
      </c>
      <c r="AH487" s="304">
        <f t="shared" ca="1" si="231"/>
        <v>-8.5219461973872832</v>
      </c>
    </row>
    <row r="488" spans="1:34" x14ac:dyDescent="0.2">
      <c r="A488" s="347">
        <f t="shared" ca="1" si="209"/>
        <v>0.1</v>
      </c>
      <c r="B488" s="304">
        <f t="shared" ca="1" si="210"/>
        <v>35.000000000000192</v>
      </c>
      <c r="D488" s="306">
        <f t="shared" ca="1" si="211"/>
        <v>-0.78432305874018415</v>
      </c>
      <c r="E488" s="307">
        <f t="shared" ca="1" si="212"/>
        <v>-1.294921949841255</v>
      </c>
      <c r="F488" s="304">
        <f t="shared" ca="1" si="213"/>
        <v>1.5139304860700296</v>
      </c>
      <c r="G488" s="306">
        <f t="shared" ca="1" si="214"/>
        <v>9.5698921928041631</v>
      </c>
      <c r="H488" s="307">
        <f t="shared" ca="1" si="215"/>
        <v>-104.87744680882219</v>
      </c>
      <c r="I488" s="304">
        <f t="shared" ca="1" si="216"/>
        <v>105.31316007849742</v>
      </c>
      <c r="J488" s="306">
        <f t="shared" ca="1" si="217"/>
        <v>842.29607012840756</v>
      </c>
      <c r="K488" s="307">
        <f t="shared" ca="1" si="218"/>
        <v>205.98548182406697</v>
      </c>
      <c r="L488" s="304">
        <f t="shared" ca="1" si="203"/>
        <v>867.1174594459809</v>
      </c>
      <c r="M488" s="306">
        <f t="shared" ca="1" si="219"/>
        <v>-1.4797999884591482</v>
      </c>
      <c r="N488" s="304">
        <f t="shared" ca="1" si="220"/>
        <v>-84.786293862217121</v>
      </c>
      <c r="P488" s="310">
        <f t="shared" ca="1" si="221"/>
        <v>23</v>
      </c>
      <c r="Q488" s="304">
        <f t="shared" ca="1" si="222"/>
        <v>0</v>
      </c>
      <c r="R488" s="306">
        <f t="shared" ca="1" si="223"/>
        <v>0</v>
      </c>
      <c r="S488" s="307">
        <f t="shared" ca="1" si="224"/>
        <v>3.1652999999999984</v>
      </c>
      <c r="T488" s="304">
        <f t="shared" ca="1" si="204"/>
        <v>31.051592999999986</v>
      </c>
      <c r="U488" s="311">
        <f t="shared" ca="1" si="205"/>
        <v>0</v>
      </c>
      <c r="V488" s="306">
        <f t="shared" ca="1" si="206"/>
        <v>1.200024013012237</v>
      </c>
      <c r="W488" s="304">
        <f t="shared" ca="1" si="207"/>
        <v>27.158037715880422</v>
      </c>
      <c r="Y488" s="314" t="str">
        <f t="shared" ca="1" si="225"/>
        <v/>
      </c>
      <c r="Z488" s="315" t="str">
        <f t="shared" ca="1" si="226"/>
        <v/>
      </c>
      <c r="AA488" s="316" t="str">
        <f t="shared" ca="1" si="227"/>
        <v/>
      </c>
      <c r="AC488" s="310">
        <f t="shared" ca="1" si="228"/>
        <v>35.000000000000192</v>
      </c>
      <c r="AD488" s="323">
        <f t="shared" ca="1" si="229"/>
        <v>842.29607012840756</v>
      </c>
      <c r="AE488" s="324" t="e">
        <f t="shared" ca="1" si="208"/>
        <v>#N/A</v>
      </c>
      <c r="AG488" s="306">
        <f t="shared" ca="1" si="230"/>
        <v>1.2175240533516352</v>
      </c>
      <c r="AH488" s="304">
        <f t="shared" ca="1" si="231"/>
        <v>-8.5511237191825735</v>
      </c>
    </row>
    <row r="489" spans="1:34" x14ac:dyDescent="0.2">
      <c r="A489" s="347">
        <f t="shared" ca="1" si="209"/>
        <v>0.1</v>
      </c>
      <c r="B489" s="304">
        <f t="shared" ca="1" si="210"/>
        <v>35.100000000000193</v>
      </c>
      <c r="D489" s="306">
        <f t="shared" ca="1" si="211"/>
        <v>-0.77966476912582683</v>
      </c>
      <c r="E489" s="307">
        <f t="shared" ca="1" si="212"/>
        <v>-1.2655724656761649</v>
      </c>
      <c r="F489" s="304">
        <f t="shared" ca="1" si="213"/>
        <v>1.4864557908305502</v>
      </c>
      <c r="G489" s="306">
        <f t="shared" ca="1" si="214"/>
        <v>9.4919257158915809</v>
      </c>
      <c r="H489" s="307">
        <f t="shared" ca="1" si="215"/>
        <v>-105.0040040553898</v>
      </c>
      <c r="I489" s="304">
        <f t="shared" ca="1" si="216"/>
        <v>105.43214652780394</v>
      </c>
      <c r="J489" s="306">
        <f t="shared" ca="1" si="217"/>
        <v>843.24916102384236</v>
      </c>
      <c r="K489" s="307">
        <f t="shared" ca="1" si="218"/>
        <v>195.49140928085637</v>
      </c>
      <c r="L489" s="304">
        <f t="shared" ca="1" si="203"/>
        <v>865.61309987200934</v>
      </c>
      <c r="M489" s="306">
        <f t="shared" ca="1" si="219"/>
        <v>-1.4806455016965512</v>
      </c>
      <c r="N489" s="304">
        <f t="shared" ca="1" si="220"/>
        <v>-84.834738202242761</v>
      </c>
      <c r="P489" s="310">
        <f t="shared" ca="1" si="221"/>
        <v>23</v>
      </c>
      <c r="Q489" s="304">
        <f t="shared" ca="1" si="222"/>
        <v>0</v>
      </c>
      <c r="R489" s="306">
        <f t="shared" ca="1" si="223"/>
        <v>0</v>
      </c>
      <c r="S489" s="307">
        <f t="shared" ca="1" si="224"/>
        <v>3.1652999999999984</v>
      </c>
      <c r="T489" s="304">
        <f t="shared" ca="1" si="204"/>
        <v>31.051592999999986</v>
      </c>
      <c r="U489" s="311">
        <f t="shared" ca="1" si="205"/>
        <v>0</v>
      </c>
      <c r="V489" s="306">
        <f t="shared" ca="1" si="206"/>
        <v>1.2012841149526079</v>
      </c>
      <c r="W489" s="304">
        <f t="shared" ca="1" si="207"/>
        <v>27.248022716687316</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1.1894876297627821</v>
      </c>
      <c r="AH489" s="304">
        <f t="shared" ca="1" si="231"/>
        <v>-8.5799253517456275</v>
      </c>
    </row>
    <row r="490" spans="1:34" x14ac:dyDescent="0.2">
      <c r="A490" s="347">
        <f t="shared" ca="1" si="209"/>
        <v>0.1</v>
      </c>
      <c r="B490" s="304">
        <f t="shared" ca="1" si="210"/>
        <v>35.200000000000195</v>
      </c>
      <c r="D490" s="306">
        <f t="shared" ca="1" si="211"/>
        <v>-0.77499945506907153</v>
      </c>
      <c r="E490" s="307">
        <f t="shared" ca="1" si="212"/>
        <v>-1.2366031615952373</v>
      </c>
      <c r="F490" s="304">
        <f t="shared" ca="1" si="213"/>
        <v>1.4593873833306543</v>
      </c>
      <c r="G490" s="306">
        <f t="shared" ca="1" si="214"/>
        <v>9.414425770384673</v>
      </c>
      <c r="H490" s="307">
        <f t="shared" ca="1" si="215"/>
        <v>-105.12766437154933</v>
      </c>
      <c r="I490" s="304">
        <f t="shared" ca="1" si="216"/>
        <v>105.54836440610156</v>
      </c>
      <c r="J490" s="306">
        <f t="shared" ca="1" si="217"/>
        <v>844.19447859815614</v>
      </c>
      <c r="K490" s="307">
        <f t="shared" ca="1" si="218"/>
        <v>184.98482585950941</v>
      </c>
      <c r="L490" s="304">
        <f t="shared" ca="1" si="203"/>
        <v>864.22433632355308</v>
      </c>
      <c r="M490" s="306">
        <f t="shared" ca="1" si="219"/>
        <v>-1.4814822576913325</v>
      </c>
      <c r="N490" s="304">
        <f t="shared" ca="1" si="220"/>
        <v>-84.882680789225986</v>
      </c>
      <c r="P490" s="310">
        <f t="shared" ca="1" si="221"/>
        <v>23</v>
      </c>
      <c r="Q490" s="304">
        <f t="shared" ca="1" si="222"/>
        <v>0</v>
      </c>
      <c r="R490" s="306">
        <f t="shared" ca="1" si="223"/>
        <v>0</v>
      </c>
      <c r="S490" s="307">
        <f t="shared" ca="1" si="224"/>
        <v>3.1652999999999984</v>
      </c>
      <c r="T490" s="304">
        <f t="shared" ca="1" si="204"/>
        <v>31.051592999999986</v>
      </c>
      <c r="U490" s="311">
        <f t="shared" ca="1" si="205"/>
        <v>0</v>
      </c>
      <c r="V490" s="306">
        <f t="shared" ca="1" si="206"/>
        <v>1.2025470317532678</v>
      </c>
      <c r="W490" s="304">
        <f t="shared" ca="1" si="207"/>
        <v>27.336836016245488</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1.1618092789695709</v>
      </c>
      <c r="AH490" s="304">
        <f t="shared" ca="1" si="231"/>
        <v>-8.6083539369687951</v>
      </c>
    </row>
    <row r="491" spans="1:34" x14ac:dyDescent="0.2">
      <c r="A491" s="347">
        <f t="shared" ca="1" si="209"/>
        <v>0.1</v>
      </c>
      <c r="B491" s="304">
        <f t="shared" ca="1" si="210"/>
        <v>35.300000000000196</v>
      </c>
      <c r="D491" s="306">
        <f t="shared" ca="1" si="211"/>
        <v>-0.77032802415511903</v>
      </c>
      <c r="E491" s="307">
        <f t="shared" ca="1" si="212"/>
        <v>-1.2080110997179698</v>
      </c>
      <c r="F491" s="304">
        <f t="shared" ca="1" si="213"/>
        <v>1.432723309589311</v>
      </c>
      <c r="G491" s="306">
        <f t="shared" ca="1" si="214"/>
        <v>9.3373929679691603</v>
      </c>
      <c r="H491" s="307">
        <f t="shared" ca="1" si="215"/>
        <v>-105.24846548152112</v>
      </c>
      <c r="I491" s="304">
        <f t="shared" ca="1" si="216"/>
        <v>105.6618492818161</v>
      </c>
      <c r="J491" s="306">
        <f t="shared" ca="1" si="217"/>
        <v>845.13206953507381</v>
      </c>
      <c r="K491" s="307">
        <f t="shared" ca="1" si="218"/>
        <v>174.4660193668559</v>
      </c>
      <c r="L491" s="304">
        <f t="shared" ca="1" si="203"/>
        <v>862.95226221984785</v>
      </c>
      <c r="M491" s="306">
        <f t="shared" ca="1" si="219"/>
        <v>-1.482310377508075</v>
      </c>
      <c r="N491" s="304">
        <f t="shared" ca="1" si="220"/>
        <v>-84.930128559656495</v>
      </c>
      <c r="P491" s="310">
        <f t="shared" ca="1" si="221"/>
        <v>23</v>
      </c>
      <c r="Q491" s="304">
        <f t="shared" ca="1" si="222"/>
        <v>0</v>
      </c>
      <c r="R491" s="306">
        <f t="shared" ca="1" si="223"/>
        <v>0</v>
      </c>
      <c r="S491" s="307">
        <f t="shared" ca="1" si="224"/>
        <v>3.1652999999999984</v>
      </c>
      <c r="T491" s="304">
        <f t="shared" ca="1" si="204"/>
        <v>31.051592999999986</v>
      </c>
      <c r="U491" s="311">
        <f t="shared" ca="1" si="205"/>
        <v>0</v>
      </c>
      <c r="V491" s="306">
        <f t="shared" ca="1" si="206"/>
        <v>1.2038127355123815</v>
      </c>
      <c r="W491" s="304">
        <f t="shared" ca="1" si="207"/>
        <v>27.4244868232729</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1.1344864519670335</v>
      </c>
      <c r="AH491" s="304">
        <f t="shared" ca="1" si="231"/>
        <v>-8.6364123515134441</v>
      </c>
    </row>
    <row r="492" spans="1:34" x14ac:dyDescent="0.2">
      <c r="A492" s="347">
        <f t="shared" ca="1" si="209"/>
        <v>0.1</v>
      </c>
      <c r="B492" s="304">
        <f t="shared" ca="1" si="210"/>
        <v>35.400000000000198</v>
      </c>
      <c r="D492" s="306">
        <f t="shared" ca="1" si="211"/>
        <v>-0.76565136506664344</v>
      </c>
      <c r="E492" s="307">
        <f t="shared" ca="1" si="212"/>
        <v>-1.1797933091678878</v>
      </c>
      <c r="F492" s="304">
        <f t="shared" ca="1" si="213"/>
        <v>1.4064616116999886</v>
      </c>
      <c r="G492" s="306">
        <f t="shared" ca="1" si="214"/>
        <v>9.2608278314624961</v>
      </c>
      <c r="H492" s="307">
        <f t="shared" ca="1" si="215"/>
        <v>-105.3664448124379</v>
      </c>
      <c r="I492" s="304">
        <f t="shared" ca="1" si="216"/>
        <v>105.77263646395751</v>
      </c>
      <c r="J492" s="306">
        <f t="shared" ca="1" si="217"/>
        <v>846.06198057504537</v>
      </c>
      <c r="K492" s="307">
        <f t="shared" ca="1" si="218"/>
        <v>163.93527385215796</v>
      </c>
      <c r="L492" s="304">
        <f t="shared" ca="1" si="203"/>
        <v>861.79791656022849</v>
      </c>
      <c r="M492" s="306">
        <f t="shared" ca="1" si="219"/>
        <v>-1.4831299797838946</v>
      </c>
      <c r="N492" s="304">
        <f t="shared" ca="1" si="220"/>
        <v>-84.977088310940275</v>
      </c>
      <c r="P492" s="310">
        <f t="shared" ca="1" si="221"/>
        <v>23</v>
      </c>
      <c r="Q492" s="304">
        <f t="shared" ca="1" si="222"/>
        <v>0</v>
      </c>
      <c r="R492" s="306">
        <f t="shared" ca="1" si="223"/>
        <v>0</v>
      </c>
      <c r="S492" s="307">
        <f t="shared" ca="1" si="224"/>
        <v>3.1652999999999984</v>
      </c>
      <c r="T492" s="304">
        <f t="shared" ca="1" si="204"/>
        <v>31.051592999999986</v>
      </c>
      <c r="U492" s="311">
        <f t="shared" ca="1" si="205"/>
        <v>0</v>
      </c>
      <c r="V492" s="306">
        <f t="shared" ca="1" si="206"/>
        <v>1.2050811986607286</v>
      </c>
      <c r="W492" s="304">
        <f t="shared" ca="1" si="207"/>
        <v>27.510984443041767</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1.1075165587068305</v>
      </c>
      <c r="AH492" s="304">
        <f t="shared" ca="1" si="231"/>
        <v>-8.664103504651349</v>
      </c>
    </row>
    <row r="493" spans="1:34" x14ac:dyDescent="0.2">
      <c r="A493" s="347">
        <f t="shared" ca="1" si="209"/>
        <v>0.1</v>
      </c>
      <c r="B493" s="304">
        <f t="shared" ca="1" si="210"/>
        <v>35.500000000000199</v>
      </c>
      <c r="D493" s="306">
        <f t="shared" ca="1" si="211"/>
        <v>-0.76097034774905281</v>
      </c>
      <c r="E493" s="307">
        <f t="shared" ca="1" si="212"/>
        <v>-1.151946788212781</v>
      </c>
      <c r="F493" s="304">
        <f t="shared" ca="1" si="213"/>
        <v>1.3806003306630983</v>
      </c>
      <c r="G493" s="306">
        <f t="shared" ca="1" si="214"/>
        <v>9.1847307966875906</v>
      </c>
      <c r="H493" s="307">
        <f t="shared" ca="1" si="215"/>
        <v>-105.48163949125919</v>
      </c>
      <c r="I493" s="304">
        <f t="shared" ca="1" si="216"/>
        <v>105.88076099826442</v>
      </c>
      <c r="J493" s="306">
        <f t="shared" ca="1" si="217"/>
        <v>846.98425850645287</v>
      </c>
      <c r="K493" s="307">
        <f t="shared" ca="1" si="218"/>
        <v>153.3928696369731</v>
      </c>
      <c r="L493" s="304">
        <f t="shared" ca="1" si="203"/>
        <v>860.76228229005892</v>
      </c>
      <c r="M493" s="306">
        <f t="shared" ca="1" si="219"/>
        <v>-1.4839411807918748</v>
      </c>
      <c r="N493" s="304">
        <f t="shared" ca="1" si="220"/>
        <v>-85.023566705034284</v>
      </c>
      <c r="P493" s="310">
        <f t="shared" ca="1" si="221"/>
        <v>23</v>
      </c>
      <c r="Q493" s="304">
        <f t="shared" ca="1" si="222"/>
        <v>0</v>
      </c>
      <c r="R493" s="306">
        <f t="shared" ca="1" si="223"/>
        <v>0</v>
      </c>
      <c r="S493" s="307">
        <f t="shared" ca="1" si="224"/>
        <v>3.1652999999999984</v>
      </c>
      <c r="T493" s="304">
        <f t="shared" ca="1" si="204"/>
        <v>31.051592999999986</v>
      </c>
      <c r="U493" s="311">
        <f t="shared" ca="1" si="205"/>
        <v>0</v>
      </c>
      <c r="V493" s="306">
        <f t="shared" ca="1" si="206"/>
        <v>1.2063523939595908</v>
      </c>
      <c r="W493" s="304">
        <f t="shared" ca="1" si="207"/>
        <v>27.596338270874483</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1.0808969704626126</v>
      </c>
      <c r="AH493" s="304">
        <f t="shared" ca="1" si="231"/>
        <v>-8.6914303361582732</v>
      </c>
    </row>
    <row r="494" spans="1:34" x14ac:dyDescent="0.2">
      <c r="A494" s="347">
        <f t="shared" ca="1" si="209"/>
        <v>0.1</v>
      </c>
      <c r="B494" s="304">
        <f t="shared" ca="1" si="210"/>
        <v>35.6000000000002</v>
      </c>
      <c r="D494" s="306">
        <f t="shared" ca="1" si="211"/>
        <v>-0.75628582358083773</v>
      </c>
      <c r="E494" s="307">
        <f t="shared" ca="1" si="212"/>
        <v>-1.1244685063525228</v>
      </c>
      <c r="F494" s="304">
        <f t="shared" ca="1" si="213"/>
        <v>1.355137509158395</v>
      </c>
      <c r="G494" s="306">
        <f t="shared" ca="1" si="214"/>
        <v>9.1091022143295071</v>
      </c>
      <c r="H494" s="307">
        <f t="shared" ca="1" si="215"/>
        <v>-105.59408634189444</v>
      </c>
      <c r="I494" s="304">
        <f t="shared" ca="1" si="216"/>
        <v>105.98625766357901</v>
      </c>
      <c r="J494" s="306">
        <f t="shared" ca="1" si="217"/>
        <v>847.8989501570037</v>
      </c>
      <c r="K494" s="307">
        <f t="shared" ca="1" si="218"/>
        <v>142.83908334531543</v>
      </c>
      <c r="L494" s="304">
        <f t="shared" ca="1" si="203"/>
        <v>859.84628475575732</v>
      </c>
      <c r="M494" s="306">
        <f t="shared" ca="1" si="219"/>
        <v>-1.4847440945025536</v>
      </c>
      <c r="N494" s="304">
        <f t="shared" ca="1" si="220"/>
        <v>-85.069570271969383</v>
      </c>
      <c r="P494" s="310">
        <f t="shared" ca="1" si="221"/>
        <v>23</v>
      </c>
      <c r="Q494" s="304">
        <f t="shared" ca="1" si="222"/>
        <v>0</v>
      </c>
      <c r="R494" s="306">
        <f t="shared" ca="1" si="223"/>
        <v>0</v>
      </c>
      <c r="S494" s="307">
        <f t="shared" ca="1" si="224"/>
        <v>3.1652999999999984</v>
      </c>
      <c r="T494" s="304">
        <f t="shared" ca="1" si="204"/>
        <v>31.051592999999986</v>
      </c>
      <c r="U494" s="311">
        <f t="shared" ca="1" si="205"/>
        <v>0</v>
      </c>
      <c r="V494" s="306">
        <f t="shared" ca="1" si="206"/>
        <v>1.2076262944986054</v>
      </c>
      <c r="W494" s="304">
        <f t="shared" ca="1" si="207"/>
        <v>27.68055778580181</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1.0546250221344824</v>
      </c>
      <c r="AH494" s="304">
        <f t="shared" ca="1" si="231"/>
        <v>-8.7183958142591536</v>
      </c>
    </row>
    <row r="495" spans="1:34" x14ac:dyDescent="0.2">
      <c r="A495" s="347">
        <f t="shared" ca="1" si="209"/>
        <v>0.1</v>
      </c>
      <c r="B495" s="304">
        <f t="shared" ca="1" si="210"/>
        <v>35.700000000000202</v>
      </c>
      <c r="D495" s="306">
        <f t="shared" ca="1" si="211"/>
        <v>-0.7515986255487106</v>
      </c>
      <c r="E495" s="307">
        <f t="shared" ca="1" si="212"/>
        <v>-1.0973554063547706</v>
      </c>
      <c r="F495" s="304">
        <f t="shared" ca="1" si="213"/>
        <v>1.3300711942534333</v>
      </c>
      <c r="G495" s="306">
        <f t="shared" ca="1" si="214"/>
        <v>9.0339423517746358</v>
      </c>
      <c r="H495" s="307">
        <f t="shared" ca="1" si="215"/>
        <v>-105.70382188252992</v>
      </c>
      <c r="I495" s="304">
        <f t="shared" ca="1" si="216"/>
        <v>106.08916096844577</v>
      </c>
      <c r="J495" s="306">
        <f t="shared" ca="1" si="217"/>
        <v>848.80610238530892</v>
      </c>
      <c r="K495" s="307">
        <f t="shared" ca="1" si="218"/>
        <v>132.27418793409421</v>
      </c>
      <c r="L495" s="304">
        <f t="shared" ca="1" si="203"/>
        <v>859.05079025641055</v>
      </c>
      <c r="M495" s="306">
        <f t="shared" ca="1" si="219"/>
        <v>-1.4855388326435284</v>
      </c>
      <c r="N495" s="304">
        <f t="shared" ca="1" si="220"/>
        <v>-85.115105413265297</v>
      </c>
      <c r="P495" s="310">
        <f t="shared" ca="1" si="221"/>
        <v>23</v>
      </c>
      <c r="Q495" s="304">
        <f t="shared" ca="1" si="222"/>
        <v>0</v>
      </c>
      <c r="R495" s="306">
        <f t="shared" ca="1" si="223"/>
        <v>0</v>
      </c>
      <c r="S495" s="307">
        <f t="shared" ca="1" si="224"/>
        <v>3.1652999999999984</v>
      </c>
      <c r="T495" s="304">
        <f t="shared" ca="1" si="204"/>
        <v>31.051592999999986</v>
      </c>
      <c r="U495" s="311">
        <f t="shared" ca="1" si="205"/>
        <v>0</v>
      </c>
      <c r="V495" s="306">
        <f t="shared" ca="1" si="206"/>
        <v>1.2089028736935863</v>
      </c>
      <c r="W495" s="304">
        <f t="shared" ca="1" si="207"/>
        <v>27.763652544382136</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1.0286980144932869</v>
      </c>
      <c r="AH495" s="304">
        <f t="shared" ca="1" si="231"/>
        <v>-8.7450029336245603</v>
      </c>
    </row>
    <row r="496" spans="1:34" x14ac:dyDescent="0.2">
      <c r="A496" s="347">
        <f t="shared" ca="1" si="209"/>
        <v>0.1</v>
      </c>
      <c r="B496" s="304">
        <f t="shared" ca="1" si="210"/>
        <v>35.800000000000203</v>
      </c>
      <c r="D496" s="306">
        <f t="shared" ca="1" si="211"/>
        <v>-0.74690956842724265</v>
      </c>
      <c r="E496" s="307">
        <f t="shared" ca="1" si="212"/>
        <v>-1.0706044062389442</v>
      </c>
      <c r="F496" s="304">
        <f t="shared" ca="1" si="213"/>
        <v>1.3053994400437026</v>
      </c>
      <c r="G496" s="306">
        <f t="shared" ca="1" si="214"/>
        <v>8.9592513949319112</v>
      </c>
      <c r="H496" s="307">
        <f t="shared" ca="1" si="215"/>
        <v>-105.81088232315382</v>
      </c>
      <c r="I496" s="304">
        <f t="shared" ca="1" si="216"/>
        <v>106.18950514792832</v>
      </c>
      <c r="J496" s="306">
        <f t="shared" ca="1" si="217"/>
        <v>849.70576207264423</v>
      </c>
      <c r="K496" s="307">
        <f t="shared" ca="1" si="218"/>
        <v>121.69845272381002</v>
      </c>
      <c r="L496" s="304">
        <f t="shared" ca="1" si="203"/>
        <v>858.37660469913931</v>
      </c>
      <c r="M496" s="306">
        <f t="shared" ca="1" si="219"/>
        <v>-1.4863255047572463</v>
      </c>
      <c r="N496" s="304">
        <f t="shared" ca="1" si="220"/>
        <v>-85.160178405241979</v>
      </c>
      <c r="P496" s="310">
        <f t="shared" ca="1" si="221"/>
        <v>23</v>
      </c>
      <c r="Q496" s="304">
        <f t="shared" ca="1" si="222"/>
        <v>0</v>
      </c>
      <c r="R496" s="306">
        <f t="shared" ca="1" si="223"/>
        <v>0</v>
      </c>
      <c r="S496" s="307">
        <f t="shared" ca="1" si="224"/>
        <v>3.1652999999999984</v>
      </c>
      <c r="T496" s="304">
        <f t="shared" ca="1" si="204"/>
        <v>31.051592999999986</v>
      </c>
      <c r="U496" s="311">
        <f t="shared" ca="1" si="205"/>
        <v>0</v>
      </c>
      <c r="V496" s="306">
        <f t="shared" ca="1" si="206"/>
        <v>1.2101821052843098</v>
      </c>
      <c r="W496" s="304">
        <f t="shared" ca="1" si="207"/>
        <v>27.845632174679938</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1.0031132163654775</v>
      </c>
      <c r="AH496" s="304">
        <f t="shared" ca="1" si="231"/>
        <v>-8.771254713418049</v>
      </c>
    </row>
    <row r="497" spans="1:34" x14ac:dyDescent="0.2">
      <c r="A497" s="347">
        <f t="shared" ca="1" si="209"/>
        <v>0.1</v>
      </c>
      <c r="B497" s="304">
        <f t="shared" ca="1" si="210"/>
        <v>35.900000000000205</v>
      </c>
      <c r="D497" s="306">
        <f t="shared" ca="1" si="211"/>
        <v>-0.74221944896265968</v>
      </c>
      <c r="E497" s="307">
        <f t="shared" ca="1" si="212"/>
        <v>-1.0442124012091174</v>
      </c>
      <c r="F497" s="304">
        <f t="shared" ca="1" si="213"/>
        <v>1.2811203102196704</v>
      </c>
      <c r="G497" s="306">
        <f t="shared" ca="1" si="214"/>
        <v>8.8850294500356455</v>
      </c>
      <c r="H497" s="307">
        <f t="shared" ca="1" si="215"/>
        <v>-105.91530356327473</v>
      </c>
      <c r="I497" s="304">
        <f t="shared" ca="1" si="216"/>
        <v>106.28732416063845</v>
      </c>
      <c r="J497" s="306">
        <f t="shared" ca="1" si="217"/>
        <v>850.59797611489262</v>
      </c>
      <c r="K497" s="307">
        <f t="shared" ca="1" si="218"/>
        <v>111.1121434294886</v>
      </c>
      <c r="L497" s="304">
        <f t="shared" ca="1" si="203"/>
        <v>857.82447236497433</v>
      </c>
      <c r="M497" s="306">
        <f t="shared" ca="1" si="219"/>
        <v>-1.4871042182570438</v>
      </c>
      <c r="N497" s="304">
        <f t="shared" ca="1" si="220"/>
        <v>-85.204795402230232</v>
      </c>
      <c r="P497" s="310">
        <f t="shared" ca="1" si="221"/>
        <v>23</v>
      </c>
      <c r="Q497" s="304">
        <f t="shared" ca="1" si="222"/>
        <v>0</v>
      </c>
      <c r="R497" s="306">
        <f t="shared" ca="1" si="223"/>
        <v>0</v>
      </c>
      <c r="S497" s="307">
        <f t="shared" ca="1" si="224"/>
        <v>3.1652999999999984</v>
      </c>
      <c r="T497" s="304">
        <f t="shared" ca="1" si="204"/>
        <v>31.051592999999986</v>
      </c>
      <c r="U497" s="311">
        <f t="shared" ca="1" si="205"/>
        <v>0</v>
      </c>
      <c r="V497" s="306">
        <f t="shared" ca="1" si="206"/>
        <v>1.2114639633322726</v>
      </c>
      <c r="W497" s="304">
        <f t="shared" ca="1" si="207"/>
        <v>27.926506370402176</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0.97786786675949777</v>
      </c>
      <c r="AH497" s="304">
        <f t="shared" ca="1" si="231"/>
        <v>-8.7971541953937855</v>
      </c>
    </row>
    <row r="498" spans="1:34" x14ac:dyDescent="0.2">
      <c r="A498" s="347">
        <f t="shared" ca="1" si="209"/>
        <v>0.1</v>
      </c>
      <c r="B498" s="304">
        <f t="shared" ca="1" si="210"/>
        <v>36.000000000000206</v>
      </c>
      <c r="D498" s="306">
        <f t="shared" ca="1" si="211"/>
        <v>-0.73752904606053082</v>
      </c>
      <c r="E498" s="307">
        <f t="shared" ca="1" si="212"/>
        <v>-1.018176265536157</v>
      </c>
      <c r="F498" s="304">
        <f t="shared" ca="1" si="213"/>
        <v>1.2572318805550993</v>
      </c>
      <c r="G498" s="306">
        <f t="shared" ca="1" si="214"/>
        <v>8.8112765454295925</v>
      </c>
      <c r="H498" s="307">
        <f t="shared" ca="1" si="215"/>
        <v>-106.01712118982834</v>
      </c>
      <c r="I498" s="304">
        <f t="shared" ca="1" si="216"/>
        <v>106.38265168597175</v>
      </c>
      <c r="J498" s="306">
        <f t="shared" ca="1" si="217"/>
        <v>851.48279141466583</v>
      </c>
      <c r="K498" s="307">
        <f t="shared" ca="1" si="218"/>
        <v>100.51552219183344</v>
      </c>
      <c r="L498" s="304">
        <f t="shared" ca="1" si="203"/>
        <v>857.39507479155043</v>
      </c>
      <c r="M498" s="306">
        <f t="shared" ca="1" si="219"/>
        <v>-1.4878750784814914</v>
      </c>
      <c r="N498" s="304">
        <f t="shared" ca="1" si="220"/>
        <v>-85.248962439685585</v>
      </c>
      <c r="P498" s="310">
        <f t="shared" ca="1" si="221"/>
        <v>23</v>
      </c>
      <c r="Q498" s="304">
        <f t="shared" ca="1" si="222"/>
        <v>0</v>
      </c>
      <c r="R498" s="306">
        <f t="shared" ca="1" si="223"/>
        <v>0</v>
      </c>
      <c r="S498" s="307">
        <f t="shared" ca="1" si="224"/>
        <v>3.1652999999999984</v>
      </c>
      <c r="T498" s="304">
        <f t="shared" ca="1" si="204"/>
        <v>31.051592999999986</v>
      </c>
      <c r="U498" s="311">
        <f t="shared" ca="1" si="205"/>
        <v>0</v>
      </c>
      <c r="V498" s="306">
        <f t="shared" ca="1" si="206"/>
        <v>1.2127484222184202</v>
      </c>
      <c r="W498" s="304">
        <f t="shared" ca="1" si="207"/>
        <v>28.006284885190826</v>
      </c>
      <c r="Y498" s="314" t="str">
        <f t="shared" ca="1" si="225"/>
        <v/>
      </c>
      <c r="Z498" s="315" t="str">
        <f t="shared" ca="1" si="226"/>
        <v/>
      </c>
      <c r="AA498" s="316" t="str">
        <f t="shared" ca="1" si="227"/>
        <v/>
      </c>
      <c r="AC498" s="310">
        <f t="shared" ca="1" si="228"/>
        <v>36.000000000000206</v>
      </c>
      <c r="AD498" s="323">
        <f t="shared" ca="1" si="229"/>
        <v>851.48279141466583</v>
      </c>
      <c r="AE498" s="324" t="e">
        <f t="shared" ca="1" si="208"/>
        <v>#N/A</v>
      </c>
      <c r="AG498" s="306">
        <f t="shared" ca="1" si="230"/>
        <v>0.9529591769343746</v>
      </c>
      <c r="AH498" s="304">
        <f t="shared" ca="1" si="231"/>
        <v>-8.8227044420441008</v>
      </c>
    </row>
    <row r="499" spans="1:34" x14ac:dyDescent="0.2">
      <c r="A499" s="347">
        <f t="shared" ca="1" si="209"/>
        <v>0.1</v>
      </c>
      <c r="B499" s="304">
        <f t="shared" ca="1" si="210"/>
        <v>36.100000000000207</v>
      </c>
      <c r="D499" s="306">
        <f t="shared" ca="1" si="211"/>
        <v>-0.7328391209770696</v>
      </c>
      <c r="E499" s="307">
        <f t="shared" ca="1" si="212"/>
        <v>-0.9924928543897753</v>
      </c>
      <c r="F499" s="304">
        <f t="shared" ca="1" si="213"/>
        <v>1.233732241310572</v>
      </c>
      <c r="G499" s="306">
        <f t="shared" ca="1" si="214"/>
        <v>8.7379926333318849</v>
      </c>
      <c r="H499" s="307">
        <f t="shared" ca="1" si="215"/>
        <v>-106.11637047526732</v>
      </c>
      <c r="I499" s="304">
        <f t="shared" ca="1" si="216"/>
        <v>106.47552112154392</v>
      </c>
      <c r="J499" s="306">
        <f t="shared" ca="1" si="217"/>
        <v>852.36025487360394</v>
      </c>
      <c r="K499" s="307">
        <f t="shared" ca="1" si="218"/>
        <v>89.908847608578654</v>
      </c>
      <c r="L499" s="304">
        <f t="shared" ca="1" si="203"/>
        <v>857.0890297784108</v>
      </c>
      <c r="M499" s="306">
        <f t="shared" ca="1" si="219"/>
        <v>-1.4886381887471085</v>
      </c>
      <c r="N499" s="304">
        <f t="shared" ca="1" si="220"/>
        <v>-85.292685437208561</v>
      </c>
      <c r="P499" s="310">
        <f t="shared" ca="1" si="221"/>
        <v>23</v>
      </c>
      <c r="Q499" s="304">
        <f t="shared" ca="1" si="222"/>
        <v>0</v>
      </c>
      <c r="R499" s="306">
        <f t="shared" ca="1" si="223"/>
        <v>0</v>
      </c>
      <c r="S499" s="307">
        <f t="shared" ca="1" si="224"/>
        <v>3.1652999999999984</v>
      </c>
      <c r="T499" s="304">
        <f t="shared" ca="1" si="204"/>
        <v>31.051592999999986</v>
      </c>
      <c r="U499" s="311">
        <f t="shared" ca="1" si="205"/>
        <v>0</v>
      </c>
      <c r="V499" s="306">
        <f t="shared" ca="1" si="206"/>
        <v>1.214035456640848</v>
      </c>
      <c r="W499" s="304">
        <f t="shared" ca="1" si="207"/>
        <v>28.084977527069849</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0.92838433241145069</v>
      </c>
      <c r="AH499" s="304">
        <f t="shared" ca="1" si="231"/>
        <v>-8.8479085347963355</v>
      </c>
    </row>
    <row r="500" spans="1:34" x14ac:dyDescent="0.2">
      <c r="A500" s="347">
        <f t="shared" ca="1" si="209"/>
        <v>0.1</v>
      </c>
      <c r="B500" s="304">
        <f t="shared" ca="1" si="210"/>
        <v>36.200000000000209</v>
      </c>
      <c r="D500" s="306">
        <f t="shared" ca="1" si="211"/>
        <v>-0.72815041751374909</v>
      </c>
      <c r="E500" s="307">
        <f t="shared" ca="1" si="212"/>
        <v>-0.96715900562093005</v>
      </c>
      <c r="F500" s="304">
        <f t="shared" ca="1" si="213"/>
        <v>1.2106194995452177</v>
      </c>
      <c r="G500" s="306">
        <f t="shared" ca="1" si="214"/>
        <v>8.6651775915805107</v>
      </c>
      <c r="H500" s="307">
        <f t="shared" ca="1" si="215"/>
        <v>-106.21308637582941</v>
      </c>
      <c r="I500" s="304">
        <f t="shared" ca="1" si="216"/>
        <v>106.56596558082242</v>
      </c>
      <c r="J500" s="306">
        <f t="shared" ca="1" si="217"/>
        <v>853.2304133848495</v>
      </c>
      <c r="K500" s="307">
        <f t="shared" ca="1" si="218"/>
        <v>79.292374766023812</v>
      </c>
      <c r="L500" s="304">
        <f t="shared" ca="1" si="203"/>
        <v>856.90689052015261</v>
      </c>
      <c r="M500" s="306">
        <f t="shared" ca="1" si="219"/>
        <v>-1.4893936503994971</v>
      </c>
      <c r="N500" s="304">
        <f t="shared" ca="1" si="220"/>
        <v>-85.335970201474396</v>
      </c>
      <c r="P500" s="310">
        <f t="shared" ca="1" si="221"/>
        <v>23</v>
      </c>
      <c r="Q500" s="304">
        <f t="shared" ca="1" si="222"/>
        <v>0</v>
      </c>
      <c r="R500" s="306">
        <f t="shared" ca="1" si="223"/>
        <v>0</v>
      </c>
      <c r="S500" s="307">
        <f t="shared" ca="1" si="224"/>
        <v>3.1652999999999984</v>
      </c>
      <c r="T500" s="304">
        <f t="shared" ca="1" si="204"/>
        <v>31.051592999999986</v>
      </c>
      <c r="U500" s="311">
        <f t="shared" ca="1" si="205"/>
        <v>0</v>
      </c>
      <c r="V500" s="306">
        <f t="shared" ca="1" si="206"/>
        <v>1.2153250416124775</v>
      </c>
      <c r="W500" s="304">
        <f t="shared" ca="1" si="207"/>
        <v>28.162594153044836</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0.9041404949300631</v>
      </c>
      <c r="AH500" s="304">
        <f t="shared" ca="1" si="231"/>
        <v>-8.8727695722585107</v>
      </c>
    </row>
    <row r="501" spans="1:34" x14ac:dyDescent="0.2">
      <c r="A501" s="347">
        <f t="shared" ca="1" si="209"/>
        <v>0.1</v>
      </c>
      <c r="B501" s="304">
        <f t="shared" ca="1" si="210"/>
        <v>36.30000000000021</v>
      </c>
      <c r="D501" s="306">
        <f t="shared" ca="1" si="211"/>
        <v>-0.72346366221499658</v>
      </c>
      <c r="E501" s="307">
        <f t="shared" ca="1" si="212"/>
        <v>-0.94217154149525584</v>
      </c>
      <c r="F501" s="304">
        <f t="shared" ca="1" si="213"/>
        <v>1.1878917813290406</v>
      </c>
      <c r="G501" s="306">
        <f t="shared" ca="1" si="214"/>
        <v>8.5928312253590118</v>
      </c>
      <c r="H501" s="307">
        <f t="shared" ca="1" si="215"/>
        <v>-106.30730352997892</v>
      </c>
      <c r="I501" s="304">
        <f t="shared" ca="1" si="216"/>
        <v>106.65401789094761</v>
      </c>
      <c r="J501" s="306">
        <f t="shared" ca="1" si="217"/>
        <v>854.09331382569644</v>
      </c>
      <c r="K501" s="307">
        <f t="shared" ca="1" si="218"/>
        <v>68.666355270733391</v>
      </c>
      <c r="L501" s="304">
        <f t="shared" ca="1" si="203"/>
        <v>856.84914487202821</v>
      </c>
      <c r="M501" s="306">
        <f t="shared" ca="1" si="219"/>
        <v>-1.4901415628629533</v>
      </c>
      <c r="N501" s="304">
        <f t="shared" ca="1" si="220"/>
        <v>-85.378822429075669</v>
      </c>
      <c r="P501" s="310">
        <f t="shared" ca="1" si="221"/>
        <v>23</v>
      </c>
      <c r="Q501" s="304">
        <f t="shared" ca="1" si="222"/>
        <v>0</v>
      </c>
      <c r="R501" s="306">
        <f t="shared" ca="1" si="223"/>
        <v>0</v>
      </c>
      <c r="S501" s="307">
        <f t="shared" ca="1" si="224"/>
        <v>3.1652999999999984</v>
      </c>
      <c r="T501" s="304">
        <f t="shared" ca="1" si="204"/>
        <v>31.051592999999986</v>
      </c>
      <c r="U501" s="311">
        <f t="shared" ca="1" si="205"/>
        <v>0</v>
      </c>
      <c r="V501" s="306">
        <f t="shared" ca="1" si="206"/>
        <v>1.2166171524587079</v>
      </c>
      <c r="W501" s="304">
        <f t="shared" ca="1" si="207"/>
        <v>28.239144663853349</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0.88022480434800698</v>
      </c>
      <c r="AH501" s="304">
        <f t="shared" ca="1" si="231"/>
        <v>-8.8972906685132056</v>
      </c>
    </row>
    <row r="502" spans="1:34" x14ac:dyDescent="0.2">
      <c r="A502" s="347">
        <f t="shared" ca="1" si="209"/>
        <v>0.1</v>
      </c>
      <c r="B502" s="304">
        <f t="shared" ca="1" si="210"/>
        <v>36.400000000000212</v>
      </c>
      <c r="D502" s="306">
        <f t="shared" ca="1" si="211"/>
        <v>-0.71877956456868064</v>
      </c>
      <c r="E502" s="307">
        <f t="shared" ca="1" si="212"/>
        <v>-0.91752727037805926</v>
      </c>
      <c r="F502" s="304">
        <f t="shared" ca="1" si="213"/>
        <v>1.1655472338472408</v>
      </c>
      <c r="G502" s="306">
        <f t="shared" ca="1" si="214"/>
        <v>8.5209532689021437</v>
      </c>
      <c r="H502" s="307">
        <f t="shared" ca="1" si="215"/>
        <v>-106.39905625701672</v>
      </c>
      <c r="I502" s="304">
        <f t="shared" ca="1" si="216"/>
        <v>106.73971059073855</v>
      </c>
      <c r="J502" s="306">
        <f t="shared" ca="1" si="217"/>
        <v>854.94900305040949</v>
      </c>
      <c r="K502" s="307">
        <f t="shared" ca="1" si="218"/>
        <v>58.031037281383604</v>
      </c>
      <c r="L502" s="304">
        <f t="shared" ca="1" si="203"/>
        <v>856.91621475196894</v>
      </c>
      <c r="M502" s="306">
        <f t="shared" ca="1" si="219"/>
        <v>-1.4908820236886049</v>
      </c>
      <c r="N502" s="304">
        <f t="shared" ca="1" si="220"/>
        <v>-85.42124770928028</v>
      </c>
      <c r="P502" s="310">
        <f t="shared" ca="1" si="221"/>
        <v>23</v>
      </c>
      <c r="Q502" s="304">
        <f t="shared" ca="1" si="222"/>
        <v>0</v>
      </c>
      <c r="R502" s="306">
        <f t="shared" ca="1" si="223"/>
        <v>0</v>
      </c>
      <c r="S502" s="307">
        <f t="shared" ca="1" si="224"/>
        <v>3.1652999999999984</v>
      </c>
      <c r="T502" s="304">
        <f t="shared" ca="1" si="204"/>
        <v>31.051592999999986</v>
      </c>
      <c r="U502" s="311">
        <f t="shared" ca="1" si="205"/>
        <v>0</v>
      </c>
      <c r="V502" s="306">
        <f t="shared" ca="1" si="206"/>
        <v>1.2179117648150444</v>
      </c>
      <c r="W502" s="304">
        <f t="shared" ca="1" si="207"/>
        <v>28.314638998864258</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0.85663438048771567</v>
      </c>
      <c r="AH502" s="304">
        <f t="shared" ca="1" si="231"/>
        <v>-8.9214749514590608</v>
      </c>
    </row>
    <row r="503" spans="1:34" x14ac:dyDescent="0.2">
      <c r="A503" s="347">
        <f t="shared" ca="1" si="209"/>
        <v>0.1</v>
      </c>
      <c r="B503" s="304">
        <f t="shared" ca="1" si="210"/>
        <v>36.500000000000213</v>
      </c>
      <c r="D503" s="306">
        <f t="shared" ca="1" si="211"/>
        <v>-0.71409881720916824</v>
      </c>
      <c r="E503" s="307">
        <f t="shared" ca="1" si="212"/>
        <v>-0.89322298837148573</v>
      </c>
      <c r="F503" s="304">
        <f t="shared" ca="1" si="213"/>
        <v>1.1435840273870654</v>
      </c>
      <c r="G503" s="306">
        <f t="shared" ca="1" si="214"/>
        <v>8.449543387181226</v>
      </c>
      <c r="H503" s="307">
        <f t="shared" ca="1" si="215"/>
        <v>-106.48837855585387</v>
      </c>
      <c r="I503" s="304">
        <f t="shared" ca="1" si="216"/>
        <v>106.82307592887736</v>
      </c>
      <c r="J503" s="306">
        <f t="shared" ca="1" si="217"/>
        <v>855.79752788321366</v>
      </c>
      <c r="K503" s="307">
        <f t="shared" ca="1" si="218"/>
        <v>47.386665540740076</v>
      </c>
      <c r="L503" s="304">
        <f t="shared" ca="1" si="203"/>
        <v>857.1084556822957</v>
      </c>
      <c r="M503" s="306">
        <f t="shared" ca="1" si="219"/>
        <v>-1.4916151286011277</v>
      </c>
      <c r="N503" s="304">
        <f t="shared" ca="1" si="220"/>
        <v>-85.463251526708149</v>
      </c>
      <c r="P503" s="310">
        <f t="shared" ca="1" si="221"/>
        <v>23</v>
      </c>
      <c r="Q503" s="304">
        <f t="shared" ca="1" si="222"/>
        <v>0</v>
      </c>
      <c r="R503" s="306">
        <f t="shared" ca="1" si="223"/>
        <v>0</v>
      </c>
      <c r="S503" s="307">
        <f t="shared" ca="1" si="224"/>
        <v>3.1652999999999984</v>
      </c>
      <c r="T503" s="304">
        <f t="shared" ca="1" si="204"/>
        <v>31.051592999999986</v>
      </c>
      <c r="U503" s="311">
        <f t="shared" ca="1" si="205"/>
        <v>0</v>
      </c>
      <c r="V503" s="306">
        <f t="shared" ca="1" si="206"/>
        <v>1.2192088546247093</v>
      </c>
      <c r="W503" s="304">
        <f t="shared" ca="1" si="207"/>
        <v>28.389087131123933</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0.83336632492892271</v>
      </c>
      <c r="AH503" s="304">
        <f t="shared" ca="1" si="231"/>
        <v>-8.9453255611993399</v>
      </c>
    </row>
    <row r="504" spans="1:34" x14ac:dyDescent="0.2">
      <c r="A504" s="347">
        <f t="shared" ca="1" si="209"/>
        <v>0.1</v>
      </c>
      <c r="B504" s="304">
        <f t="shared" ca="1" si="210"/>
        <v>36.600000000000215</v>
      </c>
      <c r="D504" s="306">
        <f t="shared" ca="1" si="211"/>
        <v>-0.7094220961226867</v>
      </c>
      <c r="E504" s="307">
        <f t="shared" ca="1" si="212"/>
        <v>-0.86925548090451343</v>
      </c>
      <c r="F504" s="304">
        <f t="shared" ca="1" si="213"/>
        <v>1.1220003571967538</v>
      </c>
      <c r="G504" s="306">
        <f t="shared" ca="1" si="214"/>
        <v>8.3786011775689566</v>
      </c>
      <c r="H504" s="307">
        <f t="shared" ca="1" si="215"/>
        <v>-106.57530410394432</v>
      </c>
      <c r="I504" s="304">
        <f t="shared" ca="1" si="216"/>
        <v>106.90414586226753</v>
      </c>
      <c r="J504" s="306">
        <f t="shared" ca="1" si="217"/>
        <v>856.63893511145113</v>
      </c>
      <c r="K504" s="307">
        <f t="shared" ca="1" si="218"/>
        <v>36.733481407750162</v>
      </c>
      <c r="L504" s="304">
        <f t="shared" ca="1" si="203"/>
        <v>857.42615647367234</v>
      </c>
      <c r="M504" s="306">
        <f t="shared" ca="1" si="219"/>
        <v>-1.492340971544085</v>
      </c>
      <c r="N504" s="304">
        <f t="shared" ca="1" si="220"/>
        <v>-85.504839263928957</v>
      </c>
      <c r="P504" s="310">
        <f t="shared" ca="1" si="221"/>
        <v>23</v>
      </c>
      <c r="Q504" s="304">
        <f t="shared" ca="1" si="222"/>
        <v>0</v>
      </c>
      <c r="R504" s="306">
        <f t="shared" ca="1" si="223"/>
        <v>0</v>
      </c>
      <c r="S504" s="307">
        <f t="shared" ca="1" si="224"/>
        <v>3.1652999999999984</v>
      </c>
      <c r="T504" s="304">
        <f t="shared" ca="1" si="204"/>
        <v>31.051592999999986</v>
      </c>
      <c r="U504" s="311">
        <f t="shared" ca="1" si="205"/>
        <v>0</v>
      </c>
      <c r="V504" s="306">
        <f t="shared" ca="1" si="206"/>
        <v>1.2205083981362281</v>
      </c>
      <c r="W504" s="304">
        <f t="shared" ca="1" si="207"/>
        <v>28.46249906254727</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0.81041772274874369</v>
      </c>
      <c r="AH504" s="304">
        <f t="shared" ca="1" si="231"/>
        <v>-8.9688456484769041</v>
      </c>
    </row>
    <row r="505" spans="1:34" x14ac:dyDescent="0.2">
      <c r="A505" s="347">
        <f t="shared" ca="1" si="209"/>
        <v>0.1</v>
      </c>
      <c r="B505" s="304">
        <f t="shared" ca="1" si="210"/>
        <v>36.700000000000216</v>
      </c>
      <c r="D505" s="306">
        <f t="shared" ca="1" si="211"/>
        <v>-0.70475006085477798</v>
      </c>
      <c r="E505" s="307">
        <f t="shared" ca="1" si="212"/>
        <v>-0.84562152427644044</v>
      </c>
      <c r="F505" s="304">
        <f t="shared" ca="1" si="213"/>
        <v>1.1007944452051091</v>
      </c>
      <c r="G505" s="306">
        <f t="shared" ca="1" si="214"/>
        <v>8.3081261714834795</v>
      </c>
      <c r="H505" s="307">
        <f t="shared" ca="1" si="215"/>
        <v>-106.65986625637197</v>
      </c>
      <c r="I505" s="304">
        <f t="shared" ca="1" si="216"/>
        <v>106.98295205456076</v>
      </c>
      <c r="J505" s="306">
        <f t="shared" ca="1" si="217"/>
        <v>857.47327147890371</v>
      </c>
      <c r="K505" s="307">
        <f t="shared" ca="1" si="218"/>
        <v>26.071722889734346</v>
      </c>
      <c r="L505" s="304">
        <f t="shared" ca="1" si="203"/>
        <v>857.86953905309679</v>
      </c>
      <c r="M505" s="306">
        <f t="shared" ca="1" si="219"/>
        <v>-1.4930596447239388</v>
      </c>
      <c r="N505" s="304">
        <f t="shared" ca="1" si="220"/>
        <v>-85.546016203983825</v>
      </c>
      <c r="P505" s="310">
        <f t="shared" ca="1" si="221"/>
        <v>23</v>
      </c>
      <c r="Q505" s="304">
        <f t="shared" ca="1" si="222"/>
        <v>0</v>
      </c>
      <c r="R505" s="306">
        <f t="shared" ca="1" si="223"/>
        <v>0</v>
      </c>
      <c r="S505" s="307">
        <f t="shared" ca="1" si="224"/>
        <v>3.1652999999999984</v>
      </c>
      <c r="T505" s="304">
        <f t="shared" ca="1" si="204"/>
        <v>31.051592999999986</v>
      </c>
      <c r="U505" s="311">
        <f t="shared" ca="1" si="205"/>
        <v>0</v>
      </c>
      <c r="V505" s="306">
        <f t="shared" ca="1" si="206"/>
        <v>1.2218103719010036</v>
      </c>
      <c r="W505" s="304">
        <f t="shared" ca="1" si="207"/>
        <v>28.534884819251715</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0.78778564421006259</v>
      </c>
      <c r="AH505" s="304">
        <f t="shared" ca="1" si="231"/>
        <v>-8.9920383731549247</v>
      </c>
    </row>
    <row r="506" spans="1:34" x14ac:dyDescent="0.2">
      <c r="A506" s="347">
        <f t="shared" ca="1" si="209"/>
        <v>0.1</v>
      </c>
      <c r="B506" s="304">
        <f t="shared" ca="1" si="210"/>
        <v>36.800000000000217</v>
      </c>
      <c r="D506" s="306">
        <f t="shared" ca="1" si="211"/>
        <v>-0.7000833547196138</v>
      </c>
      <c r="E506" s="307">
        <f t="shared" ca="1" si="212"/>
        <v>-0.82231788715444409</v>
      </c>
      <c r="F506" s="304">
        <f t="shared" ca="1" si="213"/>
        <v>1.0799645415890364</v>
      </c>
      <c r="G506" s="306">
        <f t="shared" ca="1" si="214"/>
        <v>8.2381178360115186</v>
      </c>
      <c r="H506" s="307">
        <f t="shared" ca="1" si="215"/>
        <v>-106.74209804508742</v>
      </c>
      <c r="I506" s="304">
        <f t="shared" ca="1" si="216"/>
        <v>107.05952587484715</v>
      </c>
      <c r="J506" s="306">
        <f t="shared" ca="1" si="217"/>
        <v>858.30058367927847</v>
      </c>
      <c r="K506" s="307">
        <f t="shared" ca="1" si="218"/>
        <v>15.401624674661377</v>
      </c>
      <c r="L506" s="304">
        <f t="shared" ca="1" si="203"/>
        <v>858.43875843697163</v>
      </c>
      <c r="M506" s="306">
        <f t="shared" ca="1" si="219"/>
        <v>-1.4937712386527762</v>
      </c>
      <c r="N506" s="304">
        <f t="shared" ca="1" si="220"/>
        <v>-85.586787532833341</v>
      </c>
      <c r="P506" s="310">
        <f t="shared" ca="1" si="221"/>
        <v>23</v>
      </c>
      <c r="Q506" s="304">
        <f t="shared" ca="1" si="222"/>
        <v>0</v>
      </c>
      <c r="R506" s="306">
        <f t="shared" ca="1" si="223"/>
        <v>0</v>
      </c>
      <c r="S506" s="307">
        <f t="shared" ca="1" si="224"/>
        <v>3.1652999999999984</v>
      </c>
      <c r="T506" s="304">
        <f t="shared" ca="1" si="204"/>
        <v>31.051592999999986</v>
      </c>
      <c r="U506" s="311">
        <f t="shared" ca="1" si="205"/>
        <v>0</v>
      </c>
      <c r="V506" s="306">
        <f t="shared" ca="1" si="206"/>
        <v>1.2231147527708661</v>
      </c>
      <c r="W506" s="304">
        <f t="shared" ca="1" si="207"/>
        <v>28.606254447031777</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0.76546714639903257</v>
      </c>
      <c r="AH506" s="304">
        <f t="shared" ca="1" si="231"/>
        <v>-9.0149069027427817</v>
      </c>
    </row>
    <row r="507" spans="1:34" x14ac:dyDescent="0.2">
      <c r="A507" s="347">
        <f t="shared" ca="1" si="209"/>
        <v>0.1</v>
      </c>
      <c r="B507" s="304">
        <f t="shared" ca="1" si="210"/>
        <v>36.900000000000219</v>
      </c>
      <c r="D507" s="306">
        <f t="shared" ca="1" si="211"/>
        <v>-0.69542260501094588</v>
      </c>
      <c r="E507" s="307">
        <f t="shared" ca="1" si="212"/>
        <v>-0.79934133202600322</v>
      </c>
      <c r="F507" s="304">
        <f t="shared" ca="1" si="213"/>
        <v>1.0595089261753841</v>
      </c>
      <c r="G507" s="306">
        <f t="shared" ca="1" si="214"/>
        <v>8.1685755755104239</v>
      </c>
      <c r="H507" s="307">
        <f t="shared" ca="1" si="215"/>
        <v>-106.82203217829002</v>
      </c>
      <c r="I507" s="304">
        <f t="shared" ca="1" si="216"/>
        <v>107.13389839650405</v>
      </c>
      <c r="J507" s="306">
        <f t="shared" ca="1" si="217"/>
        <v>859.12091834985461</v>
      </c>
      <c r="K507" s="307">
        <f t="shared" ca="1" si="218"/>
        <v>4.7234181634925037</v>
      </c>
      <c r="L507" s="304">
        <f t="shared" ca="1" si="203"/>
        <v>859.13390284951788</v>
      </c>
      <c r="M507" s="306">
        <f t="shared" ca="1" si="219"/>
        <v>-1.4944758421897921</v>
      </c>
      <c r="N507" s="304">
        <f t="shared" ca="1" si="220"/>
        <v>-85.627158341734344</v>
      </c>
      <c r="P507" s="310">
        <f t="shared" ca="1" si="221"/>
        <v>23</v>
      </c>
      <c r="Q507" s="304">
        <f t="shared" ca="1" si="222"/>
        <v>0</v>
      </c>
      <c r="R507" s="306">
        <f t="shared" ca="1" si="223"/>
        <v>0</v>
      </c>
      <c r="S507" s="307">
        <f t="shared" ca="1" si="224"/>
        <v>3.1652999999999984</v>
      </c>
      <c r="T507" s="304">
        <f t="shared" ca="1" si="204"/>
        <v>31.051592999999986</v>
      </c>
      <c r="U507" s="311">
        <f t="shared" ca="1" si="205"/>
        <v>0</v>
      </c>
      <c r="V507" s="306">
        <f t="shared" ca="1" si="206"/>
        <v>1.2244215178956162</v>
      </c>
      <c r="W507" s="304">
        <f t="shared" ca="1" si="207"/>
        <v>28.676618006972429</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0.74345927481268603</v>
      </c>
      <c r="AH507" s="304">
        <f t="shared" ca="1" si="231"/>
        <v>-9.037454410966351</v>
      </c>
    </row>
    <row r="508" spans="1:34" x14ac:dyDescent="0.2">
      <c r="A508" s="347">
        <f t="shared" ca="1" si="209"/>
        <v>0.1</v>
      </c>
      <c r="B508" s="304">
        <f t="shared" ca="1" si="210"/>
        <v>37.00000000000022</v>
      </c>
      <c r="D508" s="306">
        <f t="shared" ca="1" si="211"/>
        <v>-0.69076842321450382</v>
      </c>
      <c r="E508" s="307">
        <f t="shared" ca="1" si="212"/>
        <v>-0.77668861660674438</v>
      </c>
      <c r="F508" s="304">
        <f t="shared" ca="1" si="213"/>
        <v>1.0394259096620357</v>
      </c>
      <c r="G508" s="306">
        <f t="shared" ca="1" si="214"/>
        <v>8.0994987331889732</v>
      </c>
      <c r="H508" s="307">
        <f t="shared" ca="1" si="215"/>
        <v>-106.89970103995068</v>
      </c>
      <c r="I508" s="304">
        <f t="shared" ca="1" si="216"/>
        <v>107.20610039619837</v>
      </c>
      <c r="J508" s="306">
        <f t="shared" ca="1" si="217"/>
        <v>859.93432206528962</v>
      </c>
      <c r="K508" s="307">
        <f t="shared" ca="1" si="218"/>
        <v>-5.9626684974195321</v>
      </c>
      <c r="L508" s="304">
        <f t="shared" ca="1" si="203"/>
        <v>859.95499398602215</v>
      </c>
      <c r="M508" s="306">
        <f t="shared" ca="1" si="219"/>
        <v>-1.495173542581572</v>
      </c>
      <c r="N508" s="304">
        <f t="shared" ca="1" si="220"/>
        <v>-85.667133629547948</v>
      </c>
      <c r="P508" s="310">
        <f t="shared" ca="1" si="221"/>
        <v>23</v>
      </c>
      <c r="Q508" s="304">
        <f t="shared" ca="1" si="222"/>
        <v>0</v>
      </c>
      <c r="R508" s="306">
        <f t="shared" ca="1" si="223"/>
        <v>0</v>
      </c>
      <c r="S508" s="307">
        <f t="shared" ca="1" si="224"/>
        <v>3.1652999999999984</v>
      </c>
      <c r="T508" s="304">
        <f t="shared" ca="1" si="204"/>
        <v>31.051592999999986</v>
      </c>
      <c r="U508" s="311">
        <f t="shared" ca="1" si="205"/>
        <v>0</v>
      </c>
      <c r="V508" s="306">
        <f t="shared" ca="1" si="206"/>
        <v>1.2257306447205469</v>
      </c>
      <c r="W508" s="304">
        <f t="shared" ca="1" si="207"/>
        <v>28.745985571198712</v>
      </c>
      <c r="Y508" s="314" t="str">
        <f t="shared" ca="1" si="225"/>
        <v>Impact balistique</v>
      </c>
      <c r="Z508" s="315" t="str">
        <f t="shared" ca="1" si="226"/>
        <v/>
      </c>
      <c r="AA508" s="316" t="str">
        <f t="shared" ca="1" si="227"/>
        <v/>
      </c>
      <c r="AC508" s="310">
        <f t="shared" ca="1" si="228"/>
        <v>37.00000000000022</v>
      </c>
      <c r="AD508" s="323">
        <f t="shared" ca="1" si="229"/>
        <v>859.93432206528962</v>
      </c>
      <c r="AE508" s="324" t="e">
        <f t="shared" ca="1" si="208"/>
        <v>#N/A</v>
      </c>
      <c r="AG508" s="306">
        <f t="shared" ca="1" si="230"/>
        <v>0.72175906489739461</v>
      </c>
      <c r="AH508" s="304">
        <f t="shared" ca="1" si="231"/>
        <v>-9.0596840763821582</v>
      </c>
    </row>
    <row r="509" spans="1:34" x14ac:dyDescent="0.2">
      <c r="A509" s="347">
        <f t="shared" ca="1" si="209"/>
        <v>1E-4</v>
      </c>
      <c r="B509" s="304">
        <f t="shared" ca="1" si="210"/>
        <v>37.000100000000224</v>
      </c>
      <c r="D509" s="306">
        <f t="shared" ca="1" si="211"/>
        <v>-0.68612140522161902</v>
      </c>
      <c r="E509" s="307">
        <f t="shared" ca="1" si="212"/>
        <v>-0.7543564952045152</v>
      </c>
      <c r="F509" s="304">
        <f t="shared" ca="1" si="213"/>
        <v>1.0197138346421162</v>
      </c>
      <c r="G509" s="306">
        <f t="shared" ca="1" si="214"/>
        <v>8.0994301210484512</v>
      </c>
      <c r="H509" s="307">
        <f t="shared" ca="1" si="215"/>
        <v>-106.89977647560021</v>
      </c>
      <c r="I509" s="304">
        <f t="shared" ca="1" si="216"/>
        <v>107.20617043257835</v>
      </c>
      <c r="J509" s="306">
        <f t="shared" ca="1" si="217"/>
        <v>859.93432206528962</v>
      </c>
      <c r="K509" s="307">
        <f t="shared" ca="1" si="218"/>
        <v>-5.9733584712953096</v>
      </c>
      <c r="L509" s="304">
        <f t="shared" ca="1" si="203"/>
        <v>859.95506817351566</v>
      </c>
      <c r="M509" s="306">
        <f t="shared" ca="1" si="219"/>
        <v>-1.4951742339154948</v>
      </c>
      <c r="N509" s="304">
        <f t="shared" ca="1" si="220"/>
        <v>-85.66717324006396</v>
      </c>
      <c r="P509" s="310">
        <f t="shared" ca="1" si="221"/>
        <v>23</v>
      </c>
      <c r="Q509" s="304">
        <f t="shared" ca="1" si="222"/>
        <v>0</v>
      </c>
      <c r="R509" s="306">
        <f t="shared" ca="1" si="223"/>
        <v>0</v>
      </c>
      <c r="S509" s="307">
        <f t="shared" ca="1" si="224"/>
        <v>3.1652999999999984</v>
      </c>
      <c r="T509" s="304">
        <f t="shared" ca="1" si="204"/>
        <v>31.051592999999986</v>
      </c>
      <c r="U509" s="311">
        <f t="shared" ca="1" si="205"/>
        <v>0</v>
      </c>
      <c r="V509" s="306">
        <f t="shared" ca="1" si="206"/>
        <v>1.2257319550242209</v>
      </c>
      <c r="W509" s="304">
        <f t="shared" ca="1" si="207"/>
        <v>28.746053859426279</v>
      </c>
      <c r="Y509" s="314" t="str">
        <f t="shared" ca="1" si="225"/>
        <v/>
      </c>
      <c r="Z509" s="315" t="str">
        <f t="shared" ca="1" si="226"/>
        <v/>
      </c>
      <c r="AA509" s="316" t="str">
        <f t="shared" ca="1" si="227"/>
        <v/>
      </c>
      <c r="AC509" s="310">
        <f t="shared" ca="1" si="228"/>
        <v>37.000100000000224</v>
      </c>
      <c r="AD509" s="323">
        <f t="shared" ca="1" si="229"/>
        <v>859.93432206528962</v>
      </c>
      <c r="AE509" s="324" t="e">
        <f t="shared" ca="1" si="208"/>
        <v>#N/A</v>
      </c>
      <c r="AG509" s="306">
        <f t="shared" ca="1" si="230"/>
        <v>0.70036354353920593</v>
      </c>
      <c r="AH509" s="304">
        <f t="shared" ca="1" si="231"/>
        <v>-9.0815990810345699</v>
      </c>
    </row>
    <row r="510" spans="1:34" x14ac:dyDescent="0.2">
      <c r="A510" s="347">
        <f t="shared" ca="1" si="209"/>
        <v>1E-4</v>
      </c>
      <c r="B510" s="304">
        <f t="shared" ca="1" si="210"/>
        <v>37.000200000000227</v>
      </c>
      <c r="D510" s="306">
        <f t="shared" ca="1" si="211"/>
        <v>-0.68611677466548437</v>
      </c>
      <c r="E510" s="307">
        <f t="shared" ca="1" si="212"/>
        <v>-0.75433450851161865</v>
      </c>
      <c r="F510" s="304">
        <f t="shared" ca="1" si="213"/>
        <v>1.0196944538482262</v>
      </c>
      <c r="G510" s="306">
        <f t="shared" ca="1" si="214"/>
        <v>8.0993615093709845</v>
      </c>
      <c r="H510" s="307">
        <f t="shared" ca="1" si="215"/>
        <v>-106.89985190905105</v>
      </c>
      <c r="I510" s="304">
        <f t="shared" ca="1" si="216"/>
        <v>107.20624046685214</v>
      </c>
      <c r="J510" s="306">
        <f t="shared" ca="1" si="217"/>
        <v>859.93432206528962</v>
      </c>
      <c r="K510" s="307">
        <f t="shared" ca="1" si="218"/>
        <v>-5.9840484527145419</v>
      </c>
      <c r="L510" s="304">
        <f t="shared" ca="1" si="203"/>
        <v>859.95514249394057</v>
      </c>
      <c r="M510" s="306">
        <f t="shared" ca="1" si="219"/>
        <v>-1.495174925242658</v>
      </c>
      <c r="N510" s="304">
        <f t="shared" ca="1" si="220"/>
        <v>-85.667212850192684</v>
      </c>
      <c r="P510" s="310">
        <f t="shared" ca="1" si="221"/>
        <v>23</v>
      </c>
      <c r="Q510" s="304">
        <f t="shared" ca="1" si="222"/>
        <v>0</v>
      </c>
      <c r="R510" s="306">
        <f t="shared" ca="1" si="223"/>
        <v>0</v>
      </c>
      <c r="S510" s="307">
        <f t="shared" ca="1" si="224"/>
        <v>3.1652999999999984</v>
      </c>
      <c r="T510" s="304">
        <f t="shared" ca="1" si="204"/>
        <v>31.051592999999986</v>
      </c>
      <c r="U510" s="311">
        <f t="shared" ca="1" si="205"/>
        <v>0</v>
      </c>
      <c r="V510" s="306">
        <f t="shared" ca="1" si="206"/>
        <v>1.2257332653302211</v>
      </c>
      <c r="W510" s="304">
        <f t="shared" ca="1" si="207"/>
        <v>28.746122146683739</v>
      </c>
      <c r="Y510" s="314" t="str">
        <f t="shared" ca="1" si="225"/>
        <v/>
      </c>
      <c r="Z510" s="315" t="str">
        <f t="shared" ca="1" si="226"/>
        <v/>
      </c>
      <c r="AA510" s="316" t="str">
        <f t="shared" ca="1" si="227"/>
        <v/>
      </c>
      <c r="AC510" s="310">
        <f t="shared" ca="1" si="228"/>
        <v>37.000200000000227</v>
      </c>
      <c r="AD510" s="323">
        <f t="shared" ca="1" si="229"/>
        <v>859.93432206528962</v>
      </c>
      <c r="AE510" s="324" t="e">
        <f t="shared" ca="1" si="208"/>
        <v>#N/A</v>
      </c>
      <c r="AG510" s="306">
        <f t="shared" ca="1" si="230"/>
        <v>0.70034248190648718</v>
      </c>
      <c r="AH510" s="304">
        <f t="shared" ca="1" si="231"/>
        <v>-9.0816206550489031</v>
      </c>
    </row>
    <row r="511" spans="1:34" x14ac:dyDescent="0.2">
      <c r="A511" s="347">
        <f t="shared" ca="1" si="209"/>
        <v>1E-4</v>
      </c>
      <c r="B511" s="304">
        <f t="shared" ca="1" si="210"/>
        <v>37.00030000000023</v>
      </c>
      <c r="D511" s="306">
        <f t="shared" ca="1" si="211"/>
        <v>-0.68611214411733457</v>
      </c>
      <c r="E511" s="307">
        <f t="shared" ca="1" si="212"/>
        <v>-0.75431252213104116</v>
      </c>
      <c r="F511" s="304">
        <f t="shared" ca="1" si="213"/>
        <v>1.0196750734174973</v>
      </c>
      <c r="G511" s="306">
        <f t="shared" ca="1" si="214"/>
        <v>8.0992928981565733</v>
      </c>
      <c r="H511" s="307">
        <f t="shared" ca="1" si="215"/>
        <v>-106.89992734030326</v>
      </c>
      <c r="I511" s="304">
        <f t="shared" ca="1" si="216"/>
        <v>107.20631049901982</v>
      </c>
      <c r="J511" s="306">
        <f t="shared" ca="1" si="217"/>
        <v>859.93432206528962</v>
      </c>
      <c r="K511" s="307">
        <f t="shared" ca="1" si="218"/>
        <v>-5.9947384416770095</v>
      </c>
      <c r="L511" s="304">
        <f t="shared" ca="1" si="203"/>
        <v>859.95521694729746</v>
      </c>
      <c r="M511" s="306">
        <f t="shared" ca="1" si="219"/>
        <v>-1.4951756165630616</v>
      </c>
      <c r="N511" s="304">
        <f t="shared" ca="1" si="220"/>
        <v>-85.667252459934105</v>
      </c>
      <c r="P511" s="310">
        <f t="shared" ca="1" si="221"/>
        <v>23</v>
      </c>
      <c r="Q511" s="304">
        <f t="shared" ca="1" si="222"/>
        <v>0</v>
      </c>
      <c r="R511" s="306">
        <f t="shared" ca="1" si="223"/>
        <v>0</v>
      </c>
      <c r="S511" s="307">
        <f t="shared" ca="1" si="224"/>
        <v>3.1652999999999984</v>
      </c>
      <c r="T511" s="304">
        <f t="shared" ca="1" si="204"/>
        <v>31.051592999999986</v>
      </c>
      <c r="U511" s="311">
        <f t="shared" ca="1" si="205"/>
        <v>0</v>
      </c>
      <c r="V511" s="306">
        <f t="shared" ca="1" si="206"/>
        <v>1.2257345756385465</v>
      </c>
      <c r="W511" s="304">
        <f t="shared" ca="1" si="207"/>
        <v>28.746190432971105</v>
      </c>
      <c r="Y511" s="314" t="str">
        <f t="shared" ca="1" si="225"/>
        <v/>
      </c>
      <c r="Z511" s="315" t="str">
        <f t="shared" ca="1" si="226"/>
        <v/>
      </c>
      <c r="AA511" s="316" t="str">
        <f t="shared" ca="1" si="227"/>
        <v/>
      </c>
      <c r="AC511" s="310">
        <f t="shared" ca="1" si="228"/>
        <v>37.00030000000023</v>
      </c>
      <c r="AD511" s="323">
        <f t="shared" ca="1" si="229"/>
        <v>859.93432206528962</v>
      </c>
      <c r="AE511" s="324" t="e">
        <f t="shared" ca="1" si="208"/>
        <v>#N/A</v>
      </c>
      <c r="AG511" s="306">
        <f t="shared" ca="1" si="230"/>
        <v>0.70032142057056213</v>
      </c>
      <c r="AH511" s="304">
        <f t="shared" ca="1" si="231"/>
        <v>-9.0816422287567544</v>
      </c>
    </row>
    <row r="512" spans="1:34" x14ac:dyDescent="0.2">
      <c r="A512" s="347">
        <f t="shared" ca="1" si="209"/>
        <v>1E-4</v>
      </c>
      <c r="B512" s="304">
        <f t="shared" ca="1" si="210"/>
        <v>37.000400000000234</v>
      </c>
      <c r="D512" s="306">
        <f t="shared" ca="1" si="211"/>
        <v>-0.68610751357717303</v>
      </c>
      <c r="E512" s="307">
        <f t="shared" ca="1" si="212"/>
        <v>-0.75429053606277918</v>
      </c>
      <c r="F512" s="304">
        <f t="shared" ca="1" si="213"/>
        <v>1.0196556933499297</v>
      </c>
      <c r="G512" s="306">
        <f t="shared" ca="1" si="214"/>
        <v>8.0992242874052156</v>
      </c>
      <c r="H512" s="307">
        <f t="shared" ca="1" si="215"/>
        <v>-106.90000276935687</v>
      </c>
      <c r="I512" s="304">
        <f t="shared" ca="1" si="216"/>
        <v>107.20638052908139</v>
      </c>
      <c r="J512" s="306">
        <f t="shared" ca="1" si="217"/>
        <v>859.93432206528962</v>
      </c>
      <c r="K512" s="307">
        <f t="shared" ca="1" si="218"/>
        <v>-6.0054284381824923</v>
      </c>
      <c r="L512" s="304">
        <f t="shared" ca="1" si="203"/>
        <v>859.95529153358632</v>
      </c>
      <c r="M512" s="306">
        <f t="shared" ca="1" si="219"/>
        <v>-1.4951763078767057</v>
      </c>
      <c r="N512" s="304">
        <f t="shared" ca="1" si="220"/>
        <v>-85.667292069288223</v>
      </c>
      <c r="P512" s="310">
        <f t="shared" ca="1" si="221"/>
        <v>23</v>
      </c>
      <c r="Q512" s="304">
        <f t="shared" ca="1" si="222"/>
        <v>0</v>
      </c>
      <c r="R512" s="306">
        <f t="shared" ca="1" si="223"/>
        <v>0</v>
      </c>
      <c r="S512" s="307">
        <f t="shared" ca="1" si="224"/>
        <v>3.1652999999999984</v>
      </c>
      <c r="T512" s="304">
        <f t="shared" ca="1" si="204"/>
        <v>31.051592999999986</v>
      </c>
      <c r="U512" s="311">
        <f t="shared" ca="1" si="205"/>
        <v>0</v>
      </c>
      <c r="V512" s="306">
        <f t="shared" ca="1" si="206"/>
        <v>1.225735885949198</v>
      </c>
      <c r="W512" s="304">
        <f t="shared" ca="1" si="207"/>
        <v>28.746258718288388</v>
      </c>
      <c r="Y512" s="314" t="str">
        <f t="shared" ca="1" si="225"/>
        <v/>
      </c>
      <c r="Z512" s="315" t="str">
        <f t="shared" ca="1" si="226"/>
        <v/>
      </c>
      <c r="AA512" s="316" t="str">
        <f t="shared" ca="1" si="227"/>
        <v/>
      </c>
      <c r="AC512" s="310">
        <f t="shared" ca="1" si="228"/>
        <v>37.000400000000234</v>
      </c>
      <c r="AD512" s="323">
        <f t="shared" ca="1" si="229"/>
        <v>859.93432206528962</v>
      </c>
      <c r="AE512" s="324" t="e">
        <f t="shared" ca="1" si="208"/>
        <v>#N/A</v>
      </c>
      <c r="AG512" s="306">
        <f t="shared" ca="1" si="230"/>
        <v>0.70030035953143255</v>
      </c>
      <c r="AH512" s="304">
        <f t="shared" ca="1" si="231"/>
        <v>-9.0816638021581273</v>
      </c>
    </row>
    <row r="513" spans="1:34" x14ac:dyDescent="0.2">
      <c r="A513" s="347">
        <f t="shared" ca="1" si="209"/>
        <v>1E-4</v>
      </c>
      <c r="B513" s="304">
        <f t="shared" ca="1" si="210"/>
        <v>37.000500000000237</v>
      </c>
      <c r="D513" s="306">
        <f t="shared" ca="1" si="211"/>
        <v>-0.68610288304499911</v>
      </c>
      <c r="E513" s="307">
        <f t="shared" ca="1" si="212"/>
        <v>-0.75426855030682738</v>
      </c>
      <c r="F513" s="304">
        <f t="shared" ca="1" si="213"/>
        <v>1.0196363136455189</v>
      </c>
      <c r="G513" s="306">
        <f t="shared" ca="1" si="214"/>
        <v>8.0991556771169115</v>
      </c>
      <c r="H513" s="307">
        <f t="shared" ca="1" si="215"/>
        <v>-106.90007819621191</v>
      </c>
      <c r="I513" s="304">
        <f t="shared" ca="1" si="216"/>
        <v>107.20645055703689</v>
      </c>
      <c r="J513" s="306">
        <f t="shared" ca="1" si="217"/>
        <v>859.93432206528962</v>
      </c>
      <c r="K513" s="307">
        <f t="shared" ca="1" si="218"/>
        <v>-6.0161184422307707</v>
      </c>
      <c r="L513" s="304">
        <f t="shared" ca="1" si="203"/>
        <v>859.95536625280749</v>
      </c>
      <c r="M513" s="306">
        <f t="shared" ca="1" si="219"/>
        <v>-1.4951769991835904</v>
      </c>
      <c r="N513" s="304">
        <f t="shared" ca="1" si="220"/>
        <v>-85.667331678255067</v>
      </c>
      <c r="P513" s="310">
        <f t="shared" ca="1" si="221"/>
        <v>23</v>
      </c>
      <c r="Q513" s="304">
        <f t="shared" ca="1" si="222"/>
        <v>0</v>
      </c>
      <c r="R513" s="306">
        <f t="shared" ca="1" si="223"/>
        <v>0</v>
      </c>
      <c r="S513" s="307">
        <f t="shared" ca="1" si="224"/>
        <v>3.1652999999999984</v>
      </c>
      <c r="T513" s="304">
        <f t="shared" ca="1" si="204"/>
        <v>31.051592999999986</v>
      </c>
      <c r="U513" s="311">
        <f t="shared" ca="1" si="205"/>
        <v>0</v>
      </c>
      <c r="V513" s="306">
        <f t="shared" ca="1" si="206"/>
        <v>1.2257371962621748</v>
      </c>
      <c r="W513" s="304">
        <f t="shared" ca="1" si="207"/>
        <v>28.746327002635589</v>
      </c>
      <c r="Y513" s="314" t="str">
        <f t="shared" ca="1" si="225"/>
        <v/>
      </c>
      <c r="Z513" s="315" t="str">
        <f t="shared" ca="1" si="226"/>
        <v/>
      </c>
      <c r="AA513" s="316" t="str">
        <f t="shared" ca="1" si="227"/>
        <v/>
      </c>
      <c r="AC513" s="310">
        <f t="shared" ca="1" si="228"/>
        <v>37.000500000000237</v>
      </c>
      <c r="AD513" s="323">
        <f t="shared" ca="1" si="229"/>
        <v>859.93432206528962</v>
      </c>
      <c r="AE513" s="324" t="e">
        <f t="shared" ca="1" si="208"/>
        <v>#N/A</v>
      </c>
      <c r="AG513" s="306">
        <f t="shared" ca="1" si="230"/>
        <v>0.70027929878909312</v>
      </c>
      <c r="AH513" s="304">
        <f t="shared" ca="1" si="231"/>
        <v>-9.0816853752530253</v>
      </c>
    </row>
    <row r="514" spans="1:34" x14ac:dyDescent="0.2">
      <c r="A514" s="347">
        <f t="shared" ca="1" si="209"/>
        <v>1E-4</v>
      </c>
      <c r="B514" s="304">
        <f t="shared" ca="1" si="210"/>
        <v>37.00060000000024</v>
      </c>
      <c r="D514" s="306">
        <f t="shared" ca="1" si="211"/>
        <v>-0.6860982525208138</v>
      </c>
      <c r="E514" s="307">
        <f t="shared" ca="1" si="212"/>
        <v>-0.75424656486318398</v>
      </c>
      <c r="F514" s="304">
        <f t="shared" ca="1" si="213"/>
        <v>1.0196169343042649</v>
      </c>
      <c r="G514" s="306">
        <f t="shared" ca="1" si="214"/>
        <v>8.0990870672916593</v>
      </c>
      <c r="H514" s="307">
        <f t="shared" ca="1" si="215"/>
        <v>-106.90015362086839</v>
      </c>
      <c r="I514" s="304">
        <f t="shared" ca="1" si="216"/>
        <v>107.20652058288634</v>
      </c>
      <c r="J514" s="306">
        <f t="shared" ca="1" si="217"/>
        <v>859.93432206528962</v>
      </c>
      <c r="K514" s="307">
        <f t="shared" ca="1" si="218"/>
        <v>-6.0268084538216247</v>
      </c>
      <c r="L514" s="304">
        <f t="shared" ca="1" si="203"/>
        <v>859.95544110496121</v>
      </c>
      <c r="M514" s="306">
        <f t="shared" ca="1" si="219"/>
        <v>-1.4951776904837157</v>
      </c>
      <c r="N514" s="304">
        <f t="shared" ca="1" si="220"/>
        <v>-85.667371286834623</v>
      </c>
      <c r="P514" s="310">
        <f t="shared" ca="1" si="221"/>
        <v>23</v>
      </c>
      <c r="Q514" s="304">
        <f t="shared" ca="1" si="222"/>
        <v>0</v>
      </c>
      <c r="R514" s="306">
        <f t="shared" ca="1" si="223"/>
        <v>0</v>
      </c>
      <c r="S514" s="307">
        <f t="shared" ca="1" si="224"/>
        <v>3.1652999999999984</v>
      </c>
      <c r="T514" s="304">
        <f t="shared" ca="1" si="204"/>
        <v>31.051592999999986</v>
      </c>
      <c r="U514" s="311">
        <f t="shared" ca="1" si="205"/>
        <v>0</v>
      </c>
      <c r="V514" s="306">
        <f t="shared" ca="1" si="206"/>
        <v>1.2257385065774775</v>
      </c>
      <c r="W514" s="304">
        <f t="shared" ca="1" si="207"/>
        <v>28.746395286012728</v>
      </c>
      <c r="Y514" s="314" t="str">
        <f t="shared" ca="1" si="225"/>
        <v/>
      </c>
      <c r="Z514" s="315" t="str">
        <f t="shared" ca="1" si="226"/>
        <v/>
      </c>
      <c r="AA514" s="316" t="str">
        <f t="shared" ca="1" si="227"/>
        <v/>
      </c>
      <c r="AC514" s="310">
        <f t="shared" ca="1" si="228"/>
        <v>37.00060000000024</v>
      </c>
      <c r="AD514" s="323">
        <f t="shared" ca="1" si="229"/>
        <v>859.93432206528962</v>
      </c>
      <c r="AE514" s="324" t="e">
        <f t="shared" ca="1" si="208"/>
        <v>#N/A</v>
      </c>
      <c r="AG514" s="306">
        <f t="shared" ca="1" si="230"/>
        <v>0.70025823834354206</v>
      </c>
      <c r="AH514" s="304">
        <f t="shared" ca="1" si="231"/>
        <v>-9.0817069480414503</v>
      </c>
    </row>
    <row r="515" spans="1:34" x14ac:dyDescent="0.2">
      <c r="A515" s="347">
        <f t="shared" ca="1" si="209"/>
        <v>1E-4</v>
      </c>
      <c r="B515" s="304">
        <f t="shared" ca="1" si="210"/>
        <v>37.000700000000244</v>
      </c>
      <c r="D515" s="306">
        <f t="shared" ca="1" si="211"/>
        <v>-0.68609362200461688</v>
      </c>
      <c r="E515" s="307">
        <f t="shared" ca="1" si="212"/>
        <v>-0.75422457973184542</v>
      </c>
      <c r="F515" s="304">
        <f t="shared" ca="1" si="213"/>
        <v>1.0195975553261654</v>
      </c>
      <c r="G515" s="306">
        <f t="shared" ca="1" si="214"/>
        <v>8.0990184579294588</v>
      </c>
      <c r="H515" s="307">
        <f t="shared" ca="1" si="215"/>
        <v>-106.90022904332636</v>
      </c>
      <c r="I515" s="304">
        <f t="shared" ca="1" si="216"/>
        <v>107.20659060662976</v>
      </c>
      <c r="J515" s="306">
        <f t="shared" ca="1" si="217"/>
        <v>859.93432206528962</v>
      </c>
      <c r="K515" s="307">
        <f t="shared" ca="1" si="218"/>
        <v>-6.0374984729548347</v>
      </c>
      <c r="L515" s="304">
        <f t="shared" ca="1" si="203"/>
        <v>859.95551609004769</v>
      </c>
      <c r="M515" s="306">
        <f t="shared" ca="1" si="219"/>
        <v>-1.4951783817770821</v>
      </c>
      <c r="N515" s="304">
        <f t="shared" ca="1" si="220"/>
        <v>-85.667410895026919</v>
      </c>
      <c r="P515" s="310">
        <f t="shared" ca="1" si="221"/>
        <v>23</v>
      </c>
      <c r="Q515" s="304">
        <f t="shared" ca="1" si="222"/>
        <v>0</v>
      </c>
      <c r="R515" s="306">
        <f t="shared" ca="1" si="223"/>
        <v>0</v>
      </c>
      <c r="S515" s="307">
        <f t="shared" ca="1" si="224"/>
        <v>3.1652999999999984</v>
      </c>
      <c r="T515" s="304">
        <f t="shared" ca="1" si="204"/>
        <v>31.051592999999986</v>
      </c>
      <c r="U515" s="311">
        <f t="shared" ca="1" si="205"/>
        <v>0</v>
      </c>
      <c r="V515" s="306">
        <f t="shared" ca="1" si="206"/>
        <v>1.2257398168951057</v>
      </c>
      <c r="W515" s="304">
        <f t="shared" ca="1" si="207"/>
        <v>28.746463568419792</v>
      </c>
      <c r="Y515" s="314" t="str">
        <f t="shared" ca="1" si="225"/>
        <v/>
      </c>
      <c r="Z515" s="315" t="str">
        <f t="shared" ca="1" si="226"/>
        <v/>
      </c>
      <c r="AA515" s="316" t="str">
        <f t="shared" ca="1" si="227"/>
        <v/>
      </c>
      <c r="AC515" s="310">
        <f t="shared" ca="1" si="228"/>
        <v>37.000700000000244</v>
      </c>
      <c r="AD515" s="323">
        <f t="shared" ca="1" si="229"/>
        <v>859.93432206528962</v>
      </c>
      <c r="AE515" s="324" t="e">
        <f t="shared" ca="1" si="208"/>
        <v>#N/A</v>
      </c>
      <c r="AG515" s="306">
        <f t="shared" ca="1" si="230"/>
        <v>0.70023717819477405</v>
      </c>
      <c r="AH515" s="304">
        <f t="shared" ca="1" si="231"/>
        <v>-9.0817285205234075</v>
      </c>
    </row>
    <row r="516" spans="1:34" x14ac:dyDescent="0.2">
      <c r="A516" s="347">
        <f t="shared" ca="1" si="209"/>
        <v>1E-4</v>
      </c>
      <c r="B516" s="304">
        <f t="shared" ca="1" si="210"/>
        <v>37.000800000000247</v>
      </c>
      <c r="D516" s="306">
        <f t="shared" ca="1" si="211"/>
        <v>-0.68608899149640712</v>
      </c>
      <c r="E516" s="307">
        <f t="shared" ca="1" si="212"/>
        <v>-0.75420259491281527</v>
      </c>
      <c r="F516" s="304">
        <f t="shared" ca="1" si="213"/>
        <v>1.0195781767112226</v>
      </c>
      <c r="G516" s="306">
        <f t="shared" ca="1" si="214"/>
        <v>8.0989498490303085</v>
      </c>
      <c r="H516" s="307">
        <f t="shared" ca="1" si="215"/>
        <v>-106.90030446358585</v>
      </c>
      <c r="I516" s="304">
        <f t="shared" ca="1" si="216"/>
        <v>107.20666062826723</v>
      </c>
      <c r="J516" s="306">
        <f t="shared" ca="1" si="217"/>
        <v>859.93432206528962</v>
      </c>
      <c r="K516" s="307">
        <f t="shared" ca="1" si="218"/>
        <v>-6.0481884996301805</v>
      </c>
      <c r="L516" s="304">
        <f t="shared" ref="L516:L579" ca="1" si="232">SQRT(pos_x^2+pos_z^2)</f>
        <v>859.95559120806718</v>
      </c>
      <c r="M516" s="306">
        <f t="shared" ca="1" si="219"/>
        <v>-1.4951790730636889</v>
      </c>
      <c r="N516" s="304">
        <f t="shared" ca="1" si="220"/>
        <v>-85.667450502831926</v>
      </c>
      <c r="P516" s="310">
        <f t="shared" ca="1" si="221"/>
        <v>23</v>
      </c>
      <c r="Q516" s="304">
        <f t="shared" ca="1" si="222"/>
        <v>0</v>
      </c>
      <c r="R516" s="306">
        <f t="shared" ca="1" si="223"/>
        <v>0</v>
      </c>
      <c r="S516" s="307">
        <f t="shared" ca="1" si="224"/>
        <v>3.1652999999999984</v>
      </c>
      <c r="T516" s="304">
        <f t="shared" ref="T516:T579" ca="1" si="233">m*g</f>
        <v>31.051592999999986</v>
      </c>
      <c r="U516" s="311">
        <f t="shared" ref="U516:U579" ca="1" si="234">IF(pos_xz&lt;L_rampe,Poids*COS(Beta),0)</f>
        <v>0</v>
      </c>
      <c r="V516" s="306">
        <f t="shared" ref="V516:V579" ca="1" si="235">Rho_moyen*(20000-Alt_rampe-pos_z)/(20000+Alt_rampe+pos_z)</f>
        <v>1.2257411272150596</v>
      </c>
      <c r="W516" s="304">
        <f t="shared" ref="W516:W579" ca="1" si="236">1/2*Rho*Sref*Cx*vit_xz^2</f>
        <v>28.746531849856837</v>
      </c>
      <c r="Y516" s="314" t="str">
        <f t="shared" ca="1" si="225"/>
        <v/>
      </c>
      <c r="Z516" s="315" t="str">
        <f t="shared" ca="1" si="226"/>
        <v/>
      </c>
      <c r="AA516" s="316" t="str">
        <f t="shared" ca="1" si="227"/>
        <v/>
      </c>
      <c r="AC516" s="310">
        <f t="shared" ca="1" si="228"/>
        <v>37.000800000000247</v>
      </c>
      <c r="AD516" s="323">
        <f t="shared" ca="1" si="229"/>
        <v>859.93432206528962</v>
      </c>
      <c r="AE516" s="324" t="e">
        <f t="shared" ref="AE516:AE579" ca="1" si="237">IF(t&lt;T_para, pos_z, NA())</f>
        <v>#N/A</v>
      </c>
      <c r="AG516" s="306">
        <f t="shared" ca="1" si="230"/>
        <v>0.7002161183427944</v>
      </c>
      <c r="AH516" s="304">
        <f t="shared" ca="1" si="231"/>
        <v>-9.0817500926988934</v>
      </c>
    </row>
    <row r="517" spans="1:34" x14ac:dyDescent="0.2">
      <c r="A517" s="347">
        <f t="shared" ref="A517:A580" ca="1" si="238">IF(B516+0.01&lt;=T_ini+ROUNDUP(Temps_fin_propu,0), 0.01, IF(K516&gt;0, 0.1, 0.0001))</f>
        <v>1E-4</v>
      </c>
      <c r="B517" s="304">
        <f t="shared" ref="B517:B580" ca="1" si="239">B516+pas</f>
        <v>37.00090000000025</v>
      </c>
      <c r="D517" s="306">
        <f t="shared" ref="D517:D580" ca="1" si="240">IF(AND(L516&lt;L_rampe,Poussee&lt;Poids*SIN(M516)),0,(-W516+Poussee)/m*COS(M516)-U516/m*SIN(M516))</f>
        <v>-0.68608436099619063</v>
      </c>
      <c r="E517" s="307">
        <f t="shared" ref="E517:E580" ca="1" si="241">IF(AND(L516&lt;L_rampe,Poussee&lt;Poids*SIN(M516)),0,(-W516+Poussee)/m*SIN(M516)+U516/m*COS(M516)-Poids/m)</f>
        <v>-0.75418061040607576</v>
      </c>
      <c r="F517" s="304">
        <f t="shared" ref="F517:F580" ca="1" si="242">SQRT(acc_x^2+acc_z^2)</f>
        <v>1.0195587984594279</v>
      </c>
      <c r="G517" s="306">
        <f t="shared" ref="G517:G580" ca="1" si="243">G516+acc_x*pas</f>
        <v>8.0988812405942081</v>
      </c>
      <c r="H517" s="307">
        <f t="shared" ref="H517:H580" ca="1" si="244">H516+acc_z*pas</f>
        <v>-106.9003798816469</v>
      </c>
      <c r="I517" s="304">
        <f t="shared" ref="I517:I580" ca="1" si="245">SQRT(vit_x^2+vit_z^2)</f>
        <v>107.20673064779872</v>
      </c>
      <c r="J517" s="306">
        <f t="shared" ref="J517:J580" ca="1" si="246">J516+0.5*(vit_x+G516)*pas*(K516&gt;=0)</f>
        <v>859.93432206528962</v>
      </c>
      <c r="K517" s="307">
        <f t="shared" ref="K517:K580" ca="1" si="247">K516+0.5*(vit_z+H516)*pas</f>
        <v>-6.0588785338474418</v>
      </c>
      <c r="L517" s="304">
        <f t="shared" ca="1" si="232"/>
        <v>859.95566645901999</v>
      </c>
      <c r="M517" s="306">
        <f t="shared" ref="M517:M580" ca="1" si="248">IF(AND(L516&gt;L_rampe,G517&gt;0),ATAN2(G517,H517),$M$4)</f>
        <v>-1.4951797643435369</v>
      </c>
      <c r="N517" s="304">
        <f t="shared" ref="N517:N580" ca="1" si="249">DEGREES(Beta)</f>
        <v>-85.667490110249673</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3.1652999999999984</v>
      </c>
      <c r="T517" s="304">
        <f t="shared" ca="1" si="233"/>
        <v>31.051592999999986</v>
      </c>
      <c r="U517" s="311">
        <f t="shared" ca="1" si="234"/>
        <v>0</v>
      </c>
      <c r="V517" s="306">
        <f t="shared" ca="1" si="235"/>
        <v>1.2257424375373394</v>
      </c>
      <c r="W517" s="304">
        <f t="shared" ca="1" si="236"/>
        <v>28.746600130323834</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f t="shared" ref="AC517:AC580" ca="1" si="257">IF(ABS(t-ROUND(t,0))&lt;0.001,t,NA())</f>
        <v>37.00090000000025</v>
      </c>
      <c r="AD517" s="323">
        <f t="shared" ref="AD517:AD580" ca="1" si="258">IF(ABS(t-ROUND(t,0))&lt;0.001,pos_x,NA())</f>
        <v>859.93432206528962</v>
      </c>
      <c r="AE517" s="324" t="e">
        <f t="shared" ca="1" si="237"/>
        <v>#N/A</v>
      </c>
      <c r="AG517" s="306">
        <f t="shared" ref="AG517:AG580" ca="1" si="259">IF(AND(L516&lt;L_rampe,Poussee&lt;Poids*SIN(M516)),0,(-W516+Poussee)/m-Poids*SIN(M516)/m)</f>
        <v>0.70019505878758714</v>
      </c>
      <c r="AH517" s="304">
        <f t="shared" ref="AH517:AH580" ca="1" si="260">IF(AND(L516&lt;L_rampe,Poussee&lt;Poids*SIN(M516)), g*SIN(M516), (-W516+Poussee)/m)</f>
        <v>-9.0817716645679241</v>
      </c>
    </row>
    <row r="518" spans="1:34" x14ac:dyDescent="0.2">
      <c r="A518" s="347">
        <f t="shared" ca="1" si="238"/>
        <v>1E-4</v>
      </c>
      <c r="B518" s="304">
        <f t="shared" ca="1" si="239"/>
        <v>37.001000000000253</v>
      </c>
      <c r="D518" s="306">
        <f t="shared" ca="1" si="240"/>
        <v>-0.68607973050396198</v>
      </c>
      <c r="E518" s="307">
        <f t="shared" ca="1" si="241"/>
        <v>-0.75415862621163399</v>
      </c>
      <c r="F518" s="304">
        <f t="shared" ca="1" si="242"/>
        <v>1.0195394205707831</v>
      </c>
      <c r="G518" s="306">
        <f t="shared" ca="1" si="243"/>
        <v>8.0988126326211578</v>
      </c>
      <c r="H518" s="307">
        <f t="shared" ca="1" si="244"/>
        <v>-106.90045529750952</v>
      </c>
      <c r="I518" s="304">
        <f t="shared" ca="1" si="245"/>
        <v>107.20680066522429</v>
      </c>
      <c r="J518" s="306">
        <f t="shared" ca="1" si="246"/>
        <v>859.93432206528962</v>
      </c>
      <c r="K518" s="307">
        <f t="shared" ca="1" si="247"/>
        <v>-6.0695685756063993</v>
      </c>
      <c r="L518" s="304">
        <f t="shared" ca="1" si="232"/>
        <v>859.95574184290626</v>
      </c>
      <c r="M518" s="306">
        <f t="shared" ca="1" si="248"/>
        <v>-1.4951804556166259</v>
      </c>
      <c r="N518" s="304">
        <f t="shared" ca="1" si="249"/>
        <v>-85.667529717280175</v>
      </c>
      <c r="P518" s="310">
        <f t="shared" ca="1" si="250"/>
        <v>23</v>
      </c>
      <c r="Q518" s="304">
        <f t="shared" ca="1" si="251"/>
        <v>0</v>
      </c>
      <c r="R518" s="306">
        <f t="shared" ca="1" si="252"/>
        <v>0</v>
      </c>
      <c r="S518" s="307">
        <f t="shared" ca="1" si="253"/>
        <v>3.1652999999999984</v>
      </c>
      <c r="T518" s="304">
        <f t="shared" ca="1" si="233"/>
        <v>31.051592999999986</v>
      </c>
      <c r="U518" s="311">
        <f t="shared" ca="1" si="234"/>
        <v>0</v>
      </c>
      <c r="V518" s="306">
        <f t="shared" ca="1" si="235"/>
        <v>1.2257437478619446</v>
      </c>
      <c r="W518" s="304">
        <f t="shared" ca="1" si="236"/>
        <v>28.74666840982081</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0.70017399952915582</v>
      </c>
      <c r="AH518" s="304">
        <f t="shared" ca="1" si="260"/>
        <v>-9.0817932361304923</v>
      </c>
    </row>
    <row r="519" spans="1:34" x14ac:dyDescent="0.2">
      <c r="A519" s="347">
        <f t="shared" ca="1" si="238"/>
        <v>1E-4</v>
      </c>
      <c r="B519" s="304">
        <f t="shared" ca="1" si="239"/>
        <v>37.001100000000257</v>
      </c>
      <c r="D519" s="306">
        <f t="shared" ca="1" si="240"/>
        <v>-0.68607510001972494</v>
      </c>
      <c r="E519" s="307">
        <f t="shared" ca="1" si="241"/>
        <v>-0.75413664232948463</v>
      </c>
      <c r="F519" s="304">
        <f t="shared" ca="1" si="242"/>
        <v>1.0195200430452873</v>
      </c>
      <c r="G519" s="306">
        <f t="shared" ca="1" si="243"/>
        <v>8.0987440251111558</v>
      </c>
      <c r="H519" s="307">
        <f t="shared" ca="1" si="244"/>
        <v>-106.90053071117376</v>
      </c>
      <c r="I519" s="304">
        <f t="shared" ca="1" si="245"/>
        <v>107.20687068054397</v>
      </c>
      <c r="J519" s="306">
        <f t="shared" ca="1" si="246"/>
        <v>859.93432206528962</v>
      </c>
      <c r="K519" s="307">
        <f t="shared" ca="1" si="247"/>
        <v>-6.0802586249068336</v>
      </c>
      <c r="L519" s="304">
        <f t="shared" ca="1" si="232"/>
        <v>859.95581735972632</v>
      </c>
      <c r="M519" s="306">
        <f t="shared" ca="1" si="248"/>
        <v>-1.4951811468829559</v>
      </c>
      <c r="N519" s="304">
        <f t="shared" ca="1" si="249"/>
        <v>-85.667569323923402</v>
      </c>
      <c r="P519" s="310">
        <f t="shared" ca="1" si="250"/>
        <v>23</v>
      </c>
      <c r="Q519" s="304">
        <f t="shared" ca="1" si="251"/>
        <v>0</v>
      </c>
      <c r="R519" s="306">
        <f t="shared" ca="1" si="252"/>
        <v>0</v>
      </c>
      <c r="S519" s="307">
        <f t="shared" ca="1" si="253"/>
        <v>3.1652999999999984</v>
      </c>
      <c r="T519" s="304">
        <f t="shared" ca="1" si="233"/>
        <v>31.051592999999986</v>
      </c>
      <c r="U519" s="311">
        <f t="shared" ca="1" si="234"/>
        <v>0</v>
      </c>
      <c r="V519" s="306">
        <f t="shared" ca="1" si="235"/>
        <v>1.2257450581888751</v>
      </c>
      <c r="W519" s="304">
        <f t="shared" ca="1" si="236"/>
        <v>28.746736688347763</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0.70015294056749688</v>
      </c>
      <c r="AH519" s="304">
        <f t="shared" ca="1" si="260"/>
        <v>-9.0818148073866052</v>
      </c>
    </row>
    <row r="520" spans="1:34" x14ac:dyDescent="0.2">
      <c r="A520" s="347">
        <f t="shared" ca="1" si="238"/>
        <v>1E-4</v>
      </c>
      <c r="B520" s="304">
        <f t="shared" ca="1" si="239"/>
        <v>37.00120000000026</v>
      </c>
      <c r="D520" s="306">
        <f t="shared" ca="1" si="240"/>
        <v>-0.68607046954348061</v>
      </c>
      <c r="E520" s="307">
        <f t="shared" ca="1" si="241"/>
        <v>-0.75411465875962236</v>
      </c>
      <c r="F520" s="304">
        <f t="shared" ca="1" si="242"/>
        <v>1.0195006658829378</v>
      </c>
      <c r="G520" s="306">
        <f t="shared" ca="1" si="243"/>
        <v>8.098675418064202</v>
      </c>
      <c r="H520" s="307">
        <f t="shared" ca="1" si="244"/>
        <v>-106.90060612263963</v>
      </c>
      <c r="I520" s="304">
        <f t="shared" ca="1" si="245"/>
        <v>107.20694069375777</v>
      </c>
      <c r="J520" s="306">
        <f t="shared" ca="1" si="246"/>
        <v>859.93432206528962</v>
      </c>
      <c r="K520" s="307">
        <f t="shared" ca="1" si="247"/>
        <v>-6.0909486817485243</v>
      </c>
      <c r="L520" s="304">
        <f t="shared" ca="1" si="232"/>
        <v>859.95589300948041</v>
      </c>
      <c r="M520" s="306">
        <f t="shared" ca="1" si="248"/>
        <v>-1.4951818381425273</v>
      </c>
      <c r="N520" s="304">
        <f t="shared" ca="1" si="249"/>
        <v>-85.667608930179384</v>
      </c>
      <c r="P520" s="310">
        <f t="shared" ca="1" si="250"/>
        <v>23</v>
      </c>
      <c r="Q520" s="304">
        <f t="shared" ca="1" si="251"/>
        <v>0</v>
      </c>
      <c r="R520" s="306">
        <f t="shared" ca="1" si="252"/>
        <v>0</v>
      </c>
      <c r="S520" s="307">
        <f t="shared" ca="1" si="253"/>
        <v>3.1652999999999984</v>
      </c>
      <c r="T520" s="304">
        <f t="shared" ca="1" si="233"/>
        <v>31.051592999999986</v>
      </c>
      <c r="U520" s="311">
        <f t="shared" ca="1" si="234"/>
        <v>0</v>
      </c>
      <c r="V520" s="306">
        <f t="shared" ca="1" si="235"/>
        <v>1.2257463685181311</v>
      </c>
      <c r="W520" s="304">
        <f t="shared" ca="1" si="236"/>
        <v>28.746804965904698</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0.70013188190261033</v>
      </c>
      <c r="AH520" s="304">
        <f t="shared" ca="1" si="260"/>
        <v>-9.0818363783362646</v>
      </c>
    </row>
    <row r="521" spans="1:34" x14ac:dyDescent="0.2">
      <c r="A521" s="347">
        <f t="shared" ca="1" si="238"/>
        <v>1E-4</v>
      </c>
      <c r="B521" s="304">
        <f t="shared" ca="1" si="239"/>
        <v>37.001300000000263</v>
      </c>
      <c r="D521" s="306">
        <f t="shared" ca="1" si="240"/>
        <v>-0.68606583907522578</v>
      </c>
      <c r="E521" s="307">
        <f t="shared" ca="1" si="241"/>
        <v>-0.7540926755020525</v>
      </c>
      <c r="F521" s="304">
        <f t="shared" ca="1" si="242"/>
        <v>1.0194812890837366</v>
      </c>
      <c r="G521" s="306">
        <f t="shared" ca="1" si="243"/>
        <v>8.0986068114802947</v>
      </c>
      <c r="H521" s="307">
        <f t="shared" ca="1" si="244"/>
        <v>-106.90068153190718</v>
      </c>
      <c r="I521" s="304">
        <f t="shared" ca="1" si="245"/>
        <v>107.20701070486574</v>
      </c>
      <c r="J521" s="306">
        <f t="shared" ca="1" si="246"/>
        <v>859.93432206528962</v>
      </c>
      <c r="K521" s="307">
        <f t="shared" ca="1" si="247"/>
        <v>-6.1016387461312513</v>
      </c>
      <c r="L521" s="304">
        <f t="shared" ca="1" si="232"/>
        <v>859.95596879216885</v>
      </c>
      <c r="M521" s="306">
        <f t="shared" ca="1" si="248"/>
        <v>-1.4951825293953396</v>
      </c>
      <c r="N521" s="304">
        <f t="shared" ca="1" si="249"/>
        <v>-85.667648536048105</v>
      </c>
      <c r="P521" s="310">
        <f t="shared" ca="1" si="250"/>
        <v>23</v>
      </c>
      <c r="Q521" s="304">
        <f t="shared" ca="1" si="251"/>
        <v>0</v>
      </c>
      <c r="R521" s="306">
        <f t="shared" ca="1" si="252"/>
        <v>0</v>
      </c>
      <c r="S521" s="307">
        <f t="shared" ca="1" si="253"/>
        <v>3.1652999999999984</v>
      </c>
      <c r="T521" s="304">
        <f t="shared" ca="1" si="233"/>
        <v>31.051592999999986</v>
      </c>
      <c r="U521" s="311">
        <f t="shared" ca="1" si="234"/>
        <v>0</v>
      </c>
      <c r="V521" s="306">
        <f t="shared" ca="1" si="235"/>
        <v>1.225747678849713</v>
      </c>
      <c r="W521" s="304">
        <f t="shared" ca="1" si="236"/>
        <v>28.746873242491645</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0.70011082353449439</v>
      </c>
      <c r="AH521" s="304">
        <f t="shared" ca="1" si="260"/>
        <v>-9.0818579489794686</v>
      </c>
    </row>
    <row r="522" spans="1:34" x14ac:dyDescent="0.2">
      <c r="A522" s="347">
        <f t="shared" ca="1" si="238"/>
        <v>1E-4</v>
      </c>
      <c r="B522" s="304">
        <f t="shared" ca="1" si="239"/>
        <v>37.001400000000267</v>
      </c>
      <c r="D522" s="306">
        <f t="shared" ca="1" si="240"/>
        <v>-0.68606120861496667</v>
      </c>
      <c r="E522" s="307">
        <f t="shared" ca="1" si="241"/>
        <v>-0.7540706925567644</v>
      </c>
      <c r="F522" s="304">
        <f t="shared" ca="1" si="242"/>
        <v>1.0194619126476805</v>
      </c>
      <c r="G522" s="306">
        <f t="shared" ca="1" si="243"/>
        <v>8.0985382053594339</v>
      </c>
      <c r="H522" s="307">
        <f t="shared" ca="1" si="244"/>
        <v>-106.90075693897644</v>
      </c>
      <c r="I522" s="304">
        <f t="shared" ca="1" si="245"/>
        <v>107.20708071386791</v>
      </c>
      <c r="J522" s="306">
        <f t="shared" ca="1" si="246"/>
        <v>859.93432206528962</v>
      </c>
      <c r="K522" s="307">
        <f t="shared" ca="1" si="247"/>
        <v>-6.1123288180547952</v>
      </c>
      <c r="L522" s="304">
        <f t="shared" ca="1" si="232"/>
        <v>859.95604470779165</v>
      </c>
      <c r="M522" s="306">
        <f t="shared" ca="1" si="248"/>
        <v>-1.4951832206413935</v>
      </c>
      <c r="N522" s="304">
        <f t="shared" ca="1" si="249"/>
        <v>-85.667688141529595</v>
      </c>
      <c r="P522" s="310">
        <f t="shared" ca="1" si="250"/>
        <v>23</v>
      </c>
      <c r="Q522" s="304">
        <f t="shared" ca="1" si="251"/>
        <v>0</v>
      </c>
      <c r="R522" s="306">
        <f t="shared" ca="1" si="252"/>
        <v>0</v>
      </c>
      <c r="S522" s="307">
        <f t="shared" ca="1" si="253"/>
        <v>3.1652999999999984</v>
      </c>
      <c r="T522" s="304">
        <f t="shared" ca="1" si="233"/>
        <v>31.051592999999986</v>
      </c>
      <c r="U522" s="311">
        <f t="shared" ca="1" si="234"/>
        <v>0</v>
      </c>
      <c r="V522" s="306">
        <f t="shared" ca="1" si="235"/>
        <v>1.2257489891836202</v>
      </c>
      <c r="W522" s="304">
        <f t="shared" ca="1" si="236"/>
        <v>28.746941518108613</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0.70008976546314017</v>
      </c>
      <c r="AH522" s="304">
        <f t="shared" ca="1" si="260"/>
        <v>-9.0818795193162281</v>
      </c>
    </row>
    <row r="523" spans="1:34" x14ac:dyDescent="0.2">
      <c r="A523" s="347">
        <f t="shared" ca="1" si="238"/>
        <v>1E-4</v>
      </c>
      <c r="B523" s="304">
        <f t="shared" ca="1" si="239"/>
        <v>37.00150000000027</v>
      </c>
      <c r="D523" s="306">
        <f t="shared" ca="1" si="240"/>
        <v>-0.68605657816269849</v>
      </c>
      <c r="E523" s="307">
        <f t="shared" ca="1" si="241"/>
        <v>-0.75404870992374917</v>
      </c>
      <c r="F523" s="304">
        <f t="shared" ca="1" si="242"/>
        <v>1.0194425365747601</v>
      </c>
      <c r="G523" s="306">
        <f t="shared" ca="1" si="243"/>
        <v>8.0984695997016178</v>
      </c>
      <c r="H523" s="307">
        <f t="shared" ca="1" si="244"/>
        <v>-106.90083234384744</v>
      </c>
      <c r="I523" s="304">
        <f t="shared" ca="1" si="245"/>
        <v>107.20715072076428</v>
      </c>
      <c r="J523" s="306">
        <f t="shared" ca="1" si="246"/>
        <v>859.93432206528962</v>
      </c>
      <c r="K523" s="307">
        <f t="shared" ca="1" si="247"/>
        <v>-6.1230188975189366</v>
      </c>
      <c r="L523" s="304">
        <f t="shared" ca="1" si="232"/>
        <v>859.95612075634926</v>
      </c>
      <c r="M523" s="306">
        <f t="shared" ca="1" si="248"/>
        <v>-1.4951839118806887</v>
      </c>
      <c r="N523" s="304">
        <f t="shared" ca="1" si="249"/>
        <v>-85.667727746623854</v>
      </c>
      <c r="P523" s="310">
        <f t="shared" ca="1" si="250"/>
        <v>23</v>
      </c>
      <c r="Q523" s="304">
        <f t="shared" ca="1" si="251"/>
        <v>0</v>
      </c>
      <c r="R523" s="306">
        <f t="shared" ca="1" si="252"/>
        <v>0</v>
      </c>
      <c r="S523" s="307">
        <f t="shared" ca="1" si="253"/>
        <v>3.1652999999999984</v>
      </c>
      <c r="T523" s="304">
        <f t="shared" ca="1" si="233"/>
        <v>31.051592999999986</v>
      </c>
      <c r="U523" s="311">
        <f t="shared" ca="1" si="234"/>
        <v>0</v>
      </c>
      <c r="V523" s="306">
        <f t="shared" ca="1" si="235"/>
        <v>1.2257502995198535</v>
      </c>
      <c r="W523" s="304">
        <f t="shared" ca="1" si="236"/>
        <v>28.747009792755602</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0.70006870768854235</v>
      </c>
      <c r="AH523" s="304">
        <f t="shared" ca="1" si="260"/>
        <v>-9.0819010893465482</v>
      </c>
    </row>
    <row r="524" spans="1:34" x14ac:dyDescent="0.2">
      <c r="A524" s="347">
        <f t="shared" ca="1" si="238"/>
        <v>1E-4</v>
      </c>
      <c r="B524" s="304">
        <f t="shared" ca="1" si="239"/>
        <v>37.001600000000273</v>
      </c>
      <c r="D524" s="306">
        <f t="shared" ca="1" si="240"/>
        <v>-0.68605194771842615</v>
      </c>
      <c r="E524" s="307">
        <f t="shared" ca="1" si="241"/>
        <v>-0.75402672760301392</v>
      </c>
      <c r="F524" s="304">
        <f t="shared" ca="1" si="242"/>
        <v>1.0194231608649844</v>
      </c>
      <c r="G524" s="306">
        <f t="shared" ca="1" si="243"/>
        <v>8.0984009945068465</v>
      </c>
      <c r="H524" s="307">
        <f t="shared" ca="1" si="244"/>
        <v>-106.9009077465202</v>
      </c>
      <c r="I524" s="304">
        <f t="shared" ca="1" si="245"/>
        <v>107.20722072555492</v>
      </c>
      <c r="J524" s="306">
        <f t="shared" ca="1" si="246"/>
        <v>859.93432206528962</v>
      </c>
      <c r="K524" s="307">
        <f t="shared" ca="1" si="247"/>
        <v>-6.1337089845234551</v>
      </c>
      <c r="L524" s="304">
        <f t="shared" ca="1" si="232"/>
        <v>859.95619693784181</v>
      </c>
      <c r="M524" s="306">
        <f t="shared" ca="1" si="248"/>
        <v>-1.4951846031132257</v>
      </c>
      <c r="N524" s="304">
        <f t="shared" ca="1" si="249"/>
        <v>-85.66776735133088</v>
      </c>
      <c r="P524" s="310">
        <f t="shared" ca="1" si="250"/>
        <v>23</v>
      </c>
      <c r="Q524" s="304">
        <f t="shared" ca="1" si="251"/>
        <v>0</v>
      </c>
      <c r="R524" s="306">
        <f t="shared" ca="1" si="252"/>
        <v>0</v>
      </c>
      <c r="S524" s="307">
        <f t="shared" ca="1" si="253"/>
        <v>3.1652999999999984</v>
      </c>
      <c r="T524" s="304">
        <f t="shared" ca="1" si="233"/>
        <v>31.051592999999986</v>
      </c>
      <c r="U524" s="311">
        <f t="shared" ca="1" si="234"/>
        <v>0</v>
      </c>
      <c r="V524" s="306">
        <f t="shared" ca="1" si="235"/>
        <v>1.2257516098584111</v>
      </c>
      <c r="W524" s="304">
        <f t="shared" ca="1" si="236"/>
        <v>28.747078066432607</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0.70004765021070625</v>
      </c>
      <c r="AH524" s="304">
        <f t="shared" ca="1" si="260"/>
        <v>-9.0819226590704254</v>
      </c>
    </row>
    <row r="525" spans="1:34" x14ac:dyDescent="0.2">
      <c r="A525" s="347">
        <f t="shared" ca="1" si="238"/>
        <v>1E-4</v>
      </c>
      <c r="B525" s="304">
        <f t="shared" ca="1" si="239"/>
        <v>37.001700000000277</v>
      </c>
      <c r="D525" s="306">
        <f t="shared" ca="1" si="240"/>
        <v>-0.68604731728214474</v>
      </c>
      <c r="E525" s="307">
        <f t="shared" ca="1" si="241"/>
        <v>-0.75400474559455688</v>
      </c>
      <c r="F525" s="304">
        <f t="shared" ca="1" si="242"/>
        <v>1.0194037855183491</v>
      </c>
      <c r="G525" s="306">
        <f t="shared" ca="1" si="243"/>
        <v>8.098332389775118</v>
      </c>
      <c r="H525" s="307">
        <f t="shared" ca="1" si="244"/>
        <v>-106.90098314699476</v>
      </c>
      <c r="I525" s="304">
        <f t="shared" ca="1" si="245"/>
        <v>107.20729072823984</v>
      </c>
      <c r="J525" s="306">
        <f t="shared" ca="1" si="246"/>
        <v>859.93432206528962</v>
      </c>
      <c r="K525" s="307">
        <f t="shared" ca="1" si="247"/>
        <v>-6.1443990790681307</v>
      </c>
      <c r="L525" s="304">
        <f t="shared" ca="1" si="232"/>
        <v>859.95627325226963</v>
      </c>
      <c r="M525" s="306">
        <f t="shared" ca="1" si="248"/>
        <v>-1.495185294339004</v>
      </c>
      <c r="N525" s="304">
        <f t="shared" ca="1" si="249"/>
        <v>-85.667806955650676</v>
      </c>
      <c r="P525" s="310">
        <f t="shared" ca="1" si="250"/>
        <v>23</v>
      </c>
      <c r="Q525" s="304">
        <f t="shared" ca="1" si="251"/>
        <v>0</v>
      </c>
      <c r="R525" s="306">
        <f t="shared" ca="1" si="252"/>
        <v>0</v>
      </c>
      <c r="S525" s="307">
        <f t="shared" ca="1" si="253"/>
        <v>3.1652999999999984</v>
      </c>
      <c r="T525" s="304">
        <f t="shared" ca="1" si="233"/>
        <v>31.051592999999986</v>
      </c>
      <c r="U525" s="311">
        <f t="shared" ca="1" si="234"/>
        <v>0</v>
      </c>
      <c r="V525" s="306">
        <f t="shared" ca="1" si="235"/>
        <v>1.2257529201992949</v>
      </c>
      <c r="W525" s="304">
        <f t="shared" ca="1" si="236"/>
        <v>28.747146339139675</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0.70002659302962833</v>
      </c>
      <c r="AH525" s="304">
        <f t="shared" ca="1" si="260"/>
        <v>-9.0819442284878598</v>
      </c>
    </row>
    <row r="526" spans="1:34" x14ac:dyDescent="0.2">
      <c r="A526" s="347">
        <f t="shared" ca="1" si="238"/>
        <v>1E-4</v>
      </c>
      <c r="B526" s="304">
        <f t="shared" ca="1" si="239"/>
        <v>37.00180000000028</v>
      </c>
      <c r="D526" s="306">
        <f t="shared" ca="1" si="240"/>
        <v>-0.68604268685386038</v>
      </c>
      <c r="E526" s="307">
        <f t="shared" ca="1" si="241"/>
        <v>-0.75398276389836383</v>
      </c>
      <c r="F526" s="304">
        <f t="shared" ca="1" si="242"/>
        <v>1.0193844105348482</v>
      </c>
      <c r="G526" s="306">
        <f t="shared" ca="1" si="243"/>
        <v>8.0982637855064326</v>
      </c>
      <c r="H526" s="307">
        <f t="shared" ca="1" si="244"/>
        <v>-106.90105854527116</v>
      </c>
      <c r="I526" s="304">
        <f t="shared" ca="1" si="245"/>
        <v>107.20736072881907</v>
      </c>
      <c r="J526" s="306">
        <f t="shared" ca="1" si="246"/>
        <v>859.93432206528962</v>
      </c>
      <c r="K526" s="307">
        <f t="shared" ca="1" si="247"/>
        <v>-6.1550891811527437</v>
      </c>
      <c r="L526" s="304">
        <f t="shared" ca="1" si="232"/>
        <v>859.95634969963282</v>
      </c>
      <c r="M526" s="306">
        <f t="shared" ca="1" si="248"/>
        <v>-1.4951859855580241</v>
      </c>
      <c r="N526" s="304">
        <f t="shared" ca="1" si="249"/>
        <v>-85.667846559583239</v>
      </c>
      <c r="P526" s="310">
        <f t="shared" ca="1" si="250"/>
        <v>23</v>
      </c>
      <c r="Q526" s="304">
        <f t="shared" ca="1" si="251"/>
        <v>0</v>
      </c>
      <c r="R526" s="306">
        <f t="shared" ca="1" si="252"/>
        <v>0</v>
      </c>
      <c r="S526" s="307">
        <f t="shared" ca="1" si="253"/>
        <v>3.1652999999999984</v>
      </c>
      <c r="T526" s="304">
        <f t="shared" ca="1" si="233"/>
        <v>31.051592999999986</v>
      </c>
      <c r="U526" s="311">
        <f t="shared" ca="1" si="234"/>
        <v>0</v>
      </c>
      <c r="V526" s="306">
        <f t="shared" ca="1" si="235"/>
        <v>1.225754230542504</v>
      </c>
      <c r="W526" s="304">
        <f t="shared" ca="1" si="236"/>
        <v>28.747214610876778</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0.7000055361452997</v>
      </c>
      <c r="AH526" s="304">
        <f t="shared" ca="1" si="260"/>
        <v>-9.0819657975988655</v>
      </c>
    </row>
    <row r="527" spans="1:34" x14ac:dyDescent="0.2">
      <c r="A527" s="347">
        <f t="shared" ca="1" si="238"/>
        <v>1E-4</v>
      </c>
      <c r="B527" s="304">
        <f t="shared" ca="1" si="239"/>
        <v>37.001900000000283</v>
      </c>
      <c r="D527" s="306">
        <f t="shared" ca="1" si="240"/>
        <v>-0.68603805643357152</v>
      </c>
      <c r="E527" s="307">
        <f t="shared" ca="1" si="241"/>
        <v>-0.75396078251444187</v>
      </c>
      <c r="F527" s="304">
        <f t="shared" ca="1" si="242"/>
        <v>1.0193650359144861</v>
      </c>
      <c r="G527" s="306">
        <f t="shared" ca="1" si="243"/>
        <v>8.09819518170079</v>
      </c>
      <c r="H527" s="307">
        <f t="shared" ca="1" si="244"/>
        <v>-106.9011339413494</v>
      </c>
      <c r="I527" s="304">
        <f t="shared" ca="1" si="245"/>
        <v>107.20743072729263</v>
      </c>
      <c r="J527" s="306">
        <f t="shared" ca="1" si="246"/>
        <v>859.93432206528962</v>
      </c>
      <c r="K527" s="307">
        <f t="shared" ca="1" si="247"/>
        <v>-6.165779290777075</v>
      </c>
      <c r="L527" s="304">
        <f t="shared" ca="1" si="232"/>
        <v>859.95642627993186</v>
      </c>
      <c r="M527" s="306">
        <f t="shared" ca="1" si="248"/>
        <v>-1.4951866767702859</v>
      </c>
      <c r="N527" s="304">
        <f t="shared" ca="1" si="249"/>
        <v>-85.667886163128586</v>
      </c>
      <c r="P527" s="310">
        <f t="shared" ca="1" si="250"/>
        <v>23</v>
      </c>
      <c r="Q527" s="304">
        <f t="shared" ca="1" si="251"/>
        <v>0</v>
      </c>
      <c r="R527" s="306">
        <f t="shared" ca="1" si="252"/>
        <v>0</v>
      </c>
      <c r="S527" s="307">
        <f t="shared" ca="1" si="253"/>
        <v>3.1652999999999984</v>
      </c>
      <c r="T527" s="304">
        <f t="shared" ca="1" si="233"/>
        <v>31.051592999999986</v>
      </c>
      <c r="U527" s="311">
        <f t="shared" ca="1" si="234"/>
        <v>0</v>
      </c>
      <c r="V527" s="306">
        <f t="shared" ca="1" si="235"/>
        <v>1.2257555408880381</v>
      </c>
      <c r="W527" s="304">
        <f t="shared" ca="1" si="236"/>
        <v>28.74728288164394</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0.69998447955772392</v>
      </c>
      <c r="AH527" s="304">
        <f t="shared" ca="1" si="260"/>
        <v>-9.0819873664034354</v>
      </c>
    </row>
    <row r="528" spans="1:34" x14ac:dyDescent="0.2">
      <c r="A528" s="347">
        <f t="shared" ca="1" si="238"/>
        <v>1E-4</v>
      </c>
      <c r="B528" s="304">
        <f t="shared" ca="1" si="239"/>
        <v>37.002000000000287</v>
      </c>
      <c r="D528" s="306">
        <f t="shared" ca="1" si="240"/>
        <v>-0.68603342602127793</v>
      </c>
      <c r="E528" s="307">
        <f t="shared" ca="1" si="241"/>
        <v>-0.75393880144278569</v>
      </c>
      <c r="F528" s="304">
        <f t="shared" ca="1" si="242"/>
        <v>1.0193456616572596</v>
      </c>
      <c r="G528" s="306">
        <f t="shared" ca="1" si="243"/>
        <v>8.0981265783581886</v>
      </c>
      <c r="H528" s="307">
        <f t="shared" ca="1" si="244"/>
        <v>-106.90120933522954</v>
      </c>
      <c r="I528" s="304">
        <f t="shared" ca="1" si="245"/>
        <v>107.20750072366054</v>
      </c>
      <c r="J528" s="306">
        <f t="shared" ca="1" si="246"/>
        <v>859.93432206528962</v>
      </c>
      <c r="K528" s="307">
        <f t="shared" ca="1" si="247"/>
        <v>-6.1764694079409042</v>
      </c>
      <c r="L528" s="304">
        <f t="shared" ca="1" si="232"/>
        <v>859.95650299316685</v>
      </c>
      <c r="M528" s="306">
        <f t="shared" ca="1" si="248"/>
        <v>-1.4951873679757894</v>
      </c>
      <c r="N528" s="304">
        <f t="shared" ca="1" si="249"/>
        <v>-85.667925766286714</v>
      </c>
      <c r="P528" s="310">
        <f t="shared" ca="1" si="250"/>
        <v>23</v>
      </c>
      <c r="Q528" s="304">
        <f t="shared" ca="1" si="251"/>
        <v>0</v>
      </c>
      <c r="R528" s="306">
        <f t="shared" ca="1" si="252"/>
        <v>0</v>
      </c>
      <c r="S528" s="307">
        <f t="shared" ca="1" si="253"/>
        <v>3.1652999999999984</v>
      </c>
      <c r="T528" s="304">
        <f t="shared" ca="1" si="233"/>
        <v>31.051592999999986</v>
      </c>
      <c r="U528" s="311">
        <f t="shared" ca="1" si="234"/>
        <v>0</v>
      </c>
      <c r="V528" s="306">
        <f t="shared" ca="1" si="235"/>
        <v>1.2257568512358978</v>
      </c>
      <c r="W528" s="304">
        <f t="shared" ca="1" si="236"/>
        <v>28.747351151441173</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0.69996342326689565</v>
      </c>
      <c r="AH528" s="304">
        <f t="shared" ca="1" si="260"/>
        <v>-9.0820089349015749</v>
      </c>
    </row>
    <row r="529" spans="1:34" x14ac:dyDescent="0.2">
      <c r="A529" s="347">
        <f t="shared" ca="1" si="238"/>
        <v>1E-4</v>
      </c>
      <c r="B529" s="304">
        <f t="shared" ca="1" si="239"/>
        <v>37.00210000000029</v>
      </c>
      <c r="D529" s="306">
        <f t="shared" ca="1" si="240"/>
        <v>-0.68602879561698271</v>
      </c>
      <c r="E529" s="307">
        <f t="shared" ca="1" si="241"/>
        <v>-0.75391682068338994</v>
      </c>
      <c r="F529" s="304">
        <f t="shared" ca="1" si="242"/>
        <v>1.019326287763167</v>
      </c>
      <c r="G529" s="306">
        <f t="shared" ca="1" si="243"/>
        <v>8.0980579754786266</v>
      </c>
      <c r="H529" s="307">
        <f t="shared" ca="1" si="244"/>
        <v>-106.90128472691161</v>
      </c>
      <c r="I529" s="304">
        <f t="shared" ca="1" si="245"/>
        <v>107.20757071792291</v>
      </c>
      <c r="J529" s="306">
        <f t="shared" ca="1" si="246"/>
        <v>859.93432206528962</v>
      </c>
      <c r="K529" s="307">
        <f t="shared" ca="1" si="247"/>
        <v>-6.187159532644011</v>
      </c>
      <c r="L529" s="304">
        <f t="shared" ca="1" si="232"/>
        <v>859.95657983933802</v>
      </c>
      <c r="M529" s="306">
        <f t="shared" ca="1" si="248"/>
        <v>-1.4951880591745352</v>
      </c>
      <c r="N529" s="304">
        <f t="shared" ca="1" si="249"/>
        <v>-85.667965369057654</v>
      </c>
      <c r="P529" s="310">
        <f t="shared" ca="1" si="250"/>
        <v>23</v>
      </c>
      <c r="Q529" s="304">
        <f t="shared" ca="1" si="251"/>
        <v>0</v>
      </c>
      <c r="R529" s="306">
        <f t="shared" ca="1" si="252"/>
        <v>0</v>
      </c>
      <c r="S529" s="307">
        <f t="shared" ca="1" si="253"/>
        <v>3.1652999999999984</v>
      </c>
      <c r="T529" s="304">
        <f t="shared" ca="1" si="233"/>
        <v>31.051592999999986</v>
      </c>
      <c r="U529" s="311">
        <f t="shared" ca="1" si="234"/>
        <v>0</v>
      </c>
      <c r="V529" s="306">
        <f t="shared" ca="1" si="235"/>
        <v>1.2257581615860833</v>
      </c>
      <c r="W529" s="304">
        <f t="shared" ca="1" si="236"/>
        <v>28.747419420268514</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0.69994236727281312</v>
      </c>
      <c r="AH529" s="304">
        <f t="shared" ca="1" si="260"/>
        <v>-9.0820305030932893</v>
      </c>
    </row>
    <row r="530" spans="1:34" x14ac:dyDescent="0.2">
      <c r="A530" s="347">
        <f t="shared" ca="1" si="238"/>
        <v>1E-4</v>
      </c>
      <c r="B530" s="304">
        <f t="shared" ca="1" si="239"/>
        <v>37.002200000000293</v>
      </c>
      <c r="D530" s="306">
        <f t="shared" ca="1" si="240"/>
        <v>-0.68602416522068199</v>
      </c>
      <c r="E530" s="307">
        <f t="shared" ca="1" si="241"/>
        <v>-0.7538948402362422</v>
      </c>
      <c r="F530" s="304">
        <f t="shared" ca="1" si="242"/>
        <v>1.0193069142321967</v>
      </c>
      <c r="G530" s="306">
        <f t="shared" ca="1" si="243"/>
        <v>8.097989373062104</v>
      </c>
      <c r="H530" s="307">
        <f t="shared" ca="1" si="244"/>
        <v>-106.90136011639564</v>
      </c>
      <c r="I530" s="304">
        <f t="shared" ca="1" si="245"/>
        <v>107.20764071007966</v>
      </c>
      <c r="J530" s="306">
        <f t="shared" ca="1" si="246"/>
        <v>859.93432206528962</v>
      </c>
      <c r="K530" s="307">
        <f t="shared" ca="1" si="247"/>
        <v>-6.1978496648861761</v>
      </c>
      <c r="L530" s="304">
        <f t="shared" ca="1" si="232"/>
        <v>859.95665681844559</v>
      </c>
      <c r="M530" s="306">
        <f t="shared" ca="1" si="248"/>
        <v>-1.4951887503665229</v>
      </c>
      <c r="N530" s="304">
        <f t="shared" ca="1" si="249"/>
        <v>-85.668004971441377</v>
      </c>
      <c r="P530" s="310">
        <f t="shared" ca="1" si="250"/>
        <v>23</v>
      </c>
      <c r="Q530" s="304">
        <f t="shared" ca="1" si="251"/>
        <v>0</v>
      </c>
      <c r="R530" s="306">
        <f t="shared" ca="1" si="252"/>
        <v>0</v>
      </c>
      <c r="S530" s="307">
        <f t="shared" ca="1" si="253"/>
        <v>3.1652999999999984</v>
      </c>
      <c r="T530" s="304">
        <f t="shared" ca="1" si="233"/>
        <v>31.051592999999986</v>
      </c>
      <c r="U530" s="311">
        <f t="shared" ca="1" si="234"/>
        <v>0</v>
      </c>
      <c r="V530" s="306">
        <f t="shared" ca="1" si="235"/>
        <v>1.2257594719385934</v>
      </c>
      <c r="W530" s="304">
        <f t="shared" ca="1" si="236"/>
        <v>28.747487688125915</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0.69992131157546211</v>
      </c>
      <c r="AH530" s="304">
        <f t="shared" ca="1" si="260"/>
        <v>-9.0820520709785892</v>
      </c>
    </row>
    <row r="531" spans="1:34" x14ac:dyDescent="0.2">
      <c r="A531" s="347">
        <f t="shared" ca="1" si="238"/>
        <v>1E-4</v>
      </c>
      <c r="B531" s="304">
        <f t="shared" ca="1" si="239"/>
        <v>37.002300000000297</v>
      </c>
      <c r="D531" s="306">
        <f t="shared" ca="1" si="240"/>
        <v>-0.68601953483237965</v>
      </c>
      <c r="E531" s="307">
        <f t="shared" ca="1" si="241"/>
        <v>-0.75387286010136023</v>
      </c>
      <c r="F531" s="304">
        <f t="shared" ca="1" si="242"/>
        <v>1.0192875410643651</v>
      </c>
      <c r="G531" s="306">
        <f t="shared" ca="1" si="243"/>
        <v>8.0979207711086207</v>
      </c>
      <c r="H531" s="307">
        <f t="shared" ca="1" si="244"/>
        <v>-106.90143550368164</v>
      </c>
      <c r="I531" s="304">
        <f t="shared" ca="1" si="245"/>
        <v>107.20771070013089</v>
      </c>
      <c r="J531" s="306">
        <f t="shared" ca="1" si="246"/>
        <v>859.93432206528962</v>
      </c>
      <c r="K531" s="307">
        <f t="shared" ca="1" si="247"/>
        <v>-6.20853980466718</v>
      </c>
      <c r="L531" s="304">
        <f t="shared" ca="1" si="232"/>
        <v>859.95673393048992</v>
      </c>
      <c r="M531" s="306">
        <f t="shared" ca="1" si="248"/>
        <v>-1.4951894415517526</v>
      </c>
      <c r="N531" s="304">
        <f t="shared" ca="1" si="249"/>
        <v>-85.668044573437911</v>
      </c>
      <c r="P531" s="310">
        <f t="shared" ca="1" si="250"/>
        <v>23</v>
      </c>
      <c r="Q531" s="304">
        <f t="shared" ca="1" si="251"/>
        <v>0</v>
      </c>
      <c r="R531" s="306">
        <f t="shared" ca="1" si="252"/>
        <v>0</v>
      </c>
      <c r="S531" s="307">
        <f t="shared" ca="1" si="253"/>
        <v>3.1652999999999984</v>
      </c>
      <c r="T531" s="304">
        <f t="shared" ca="1" si="233"/>
        <v>31.051592999999986</v>
      </c>
      <c r="U531" s="311">
        <f t="shared" ca="1" si="234"/>
        <v>0</v>
      </c>
      <c r="V531" s="306">
        <f t="shared" ca="1" si="235"/>
        <v>1.2257607822934293</v>
      </c>
      <c r="W531" s="304">
        <f t="shared" ca="1" si="236"/>
        <v>28.747555955013436</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0.69990025617485863</v>
      </c>
      <c r="AH531" s="304">
        <f t="shared" ca="1" si="260"/>
        <v>-9.0820736385574605</v>
      </c>
    </row>
    <row r="532" spans="1:34" x14ac:dyDescent="0.2">
      <c r="A532" s="347">
        <f t="shared" ca="1" si="238"/>
        <v>1E-4</v>
      </c>
      <c r="B532" s="304">
        <f t="shared" ca="1" si="239"/>
        <v>37.0024000000003</v>
      </c>
      <c r="D532" s="306">
        <f t="shared" ca="1" si="240"/>
        <v>-0.68601490445207625</v>
      </c>
      <c r="E532" s="307">
        <f t="shared" ca="1" si="241"/>
        <v>-0.75385088027872449</v>
      </c>
      <c r="F532" s="304">
        <f t="shared" ca="1" si="242"/>
        <v>1.0192681682596583</v>
      </c>
      <c r="G532" s="306">
        <f t="shared" ca="1" si="243"/>
        <v>8.0978521696181751</v>
      </c>
      <c r="H532" s="307">
        <f t="shared" ca="1" si="244"/>
        <v>-106.90151088876966</v>
      </c>
      <c r="I532" s="304">
        <f t="shared" ca="1" si="245"/>
        <v>107.2077806880766</v>
      </c>
      <c r="J532" s="306">
        <f t="shared" ca="1" si="246"/>
        <v>859.93432206528962</v>
      </c>
      <c r="K532" s="307">
        <f t="shared" ca="1" si="247"/>
        <v>-6.2192299519868026</v>
      </c>
      <c r="L532" s="304">
        <f t="shared" ca="1" si="232"/>
        <v>859.95681117547122</v>
      </c>
      <c r="M532" s="306">
        <f t="shared" ca="1" si="248"/>
        <v>-1.4951901327302246</v>
      </c>
      <c r="N532" s="304">
        <f t="shared" ca="1" si="249"/>
        <v>-85.668084175047241</v>
      </c>
      <c r="P532" s="310">
        <f t="shared" ca="1" si="250"/>
        <v>23</v>
      </c>
      <c r="Q532" s="304">
        <f t="shared" ca="1" si="251"/>
        <v>0</v>
      </c>
      <c r="R532" s="306">
        <f t="shared" ca="1" si="252"/>
        <v>0</v>
      </c>
      <c r="S532" s="307">
        <f t="shared" ca="1" si="253"/>
        <v>3.1652999999999984</v>
      </c>
      <c r="T532" s="304">
        <f t="shared" ca="1" si="233"/>
        <v>31.051592999999986</v>
      </c>
      <c r="U532" s="311">
        <f t="shared" ca="1" si="234"/>
        <v>0</v>
      </c>
      <c r="V532" s="306">
        <f t="shared" ca="1" si="235"/>
        <v>1.2257620926505906</v>
      </c>
      <c r="W532" s="304">
        <f t="shared" ca="1" si="236"/>
        <v>28.747624220931062</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0.69987920107098667</v>
      </c>
      <c r="AH532" s="304">
        <f t="shared" ca="1" si="260"/>
        <v>-9.0820952058299209</v>
      </c>
    </row>
    <row r="533" spans="1:34" x14ac:dyDescent="0.2">
      <c r="A533" s="347">
        <f t="shared" ca="1" si="238"/>
        <v>1E-4</v>
      </c>
      <c r="B533" s="304">
        <f t="shared" ca="1" si="239"/>
        <v>37.002500000000303</v>
      </c>
      <c r="D533" s="306">
        <f t="shared" ca="1" si="240"/>
        <v>-0.68601027407977044</v>
      </c>
      <c r="E533" s="307">
        <f t="shared" ca="1" si="241"/>
        <v>-0.75382890076833675</v>
      </c>
      <c r="F533" s="304">
        <f t="shared" ca="1" si="242"/>
        <v>1.0192487958180774</v>
      </c>
      <c r="G533" s="306">
        <f t="shared" ca="1" si="243"/>
        <v>8.0977835685907671</v>
      </c>
      <c r="H533" s="307">
        <f t="shared" ca="1" si="244"/>
        <v>-106.90158627165974</v>
      </c>
      <c r="I533" s="304">
        <f t="shared" ca="1" si="245"/>
        <v>107.20785067391682</v>
      </c>
      <c r="J533" s="306">
        <f t="shared" ca="1" si="246"/>
        <v>859.93432206528962</v>
      </c>
      <c r="K533" s="307">
        <f t="shared" ca="1" si="247"/>
        <v>-6.2299201068448244</v>
      </c>
      <c r="L533" s="304">
        <f t="shared" ca="1" si="232"/>
        <v>859.9568885533896</v>
      </c>
      <c r="M533" s="306">
        <f t="shared" ca="1" si="248"/>
        <v>-1.4951908239019387</v>
      </c>
      <c r="N533" s="304">
        <f t="shared" ca="1" si="249"/>
        <v>-85.668123776269383</v>
      </c>
      <c r="P533" s="310">
        <f t="shared" ca="1" si="250"/>
        <v>23</v>
      </c>
      <c r="Q533" s="304">
        <f t="shared" ca="1" si="251"/>
        <v>0</v>
      </c>
      <c r="R533" s="306">
        <f t="shared" ca="1" si="252"/>
        <v>0</v>
      </c>
      <c r="S533" s="307">
        <f t="shared" ca="1" si="253"/>
        <v>3.1652999999999984</v>
      </c>
      <c r="T533" s="304">
        <f t="shared" ca="1" si="233"/>
        <v>31.051592999999986</v>
      </c>
      <c r="U533" s="311">
        <f t="shared" ca="1" si="234"/>
        <v>0</v>
      </c>
      <c r="V533" s="306">
        <f t="shared" ca="1" si="235"/>
        <v>1.2257634030100768</v>
      </c>
      <c r="W533" s="304">
        <f t="shared" ca="1" si="236"/>
        <v>28.747692485878808</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0.69985814626384801</v>
      </c>
      <c r="AH533" s="304">
        <f t="shared" ca="1" si="260"/>
        <v>-9.0821167727959669</v>
      </c>
    </row>
    <row r="534" spans="1:34" x14ac:dyDescent="0.2">
      <c r="A534" s="347">
        <f t="shared" ca="1" si="238"/>
        <v>1E-4</v>
      </c>
      <c r="B534" s="304">
        <f t="shared" ca="1" si="239"/>
        <v>37.002600000000307</v>
      </c>
      <c r="D534" s="306">
        <f t="shared" ca="1" si="240"/>
        <v>-0.6860056437154658</v>
      </c>
      <c r="E534" s="307">
        <f t="shared" ca="1" si="241"/>
        <v>-0.75380692157019524</v>
      </c>
      <c r="F534" s="304">
        <f t="shared" ca="1" si="242"/>
        <v>1.0192294237396236</v>
      </c>
      <c r="G534" s="306">
        <f t="shared" ca="1" si="243"/>
        <v>8.0977149680263949</v>
      </c>
      <c r="H534" s="307">
        <f t="shared" ca="1" si="244"/>
        <v>-106.90166165235189</v>
      </c>
      <c r="I534" s="304">
        <f t="shared" ca="1" si="245"/>
        <v>107.2079206576516</v>
      </c>
      <c r="J534" s="306">
        <f t="shared" ca="1" si="246"/>
        <v>859.93432206528962</v>
      </c>
      <c r="K534" s="307">
        <f t="shared" ca="1" si="247"/>
        <v>-6.2406102692410252</v>
      </c>
      <c r="L534" s="304">
        <f t="shared" ca="1" si="232"/>
        <v>859.95696606424542</v>
      </c>
      <c r="M534" s="306">
        <f t="shared" ca="1" si="248"/>
        <v>-1.4951915150668953</v>
      </c>
      <c r="N534" s="304">
        <f t="shared" ca="1" si="249"/>
        <v>-85.668163377104335</v>
      </c>
      <c r="P534" s="310">
        <f t="shared" ca="1" si="250"/>
        <v>23</v>
      </c>
      <c r="Q534" s="304">
        <f t="shared" ca="1" si="251"/>
        <v>0</v>
      </c>
      <c r="R534" s="306">
        <f t="shared" ca="1" si="252"/>
        <v>0</v>
      </c>
      <c r="S534" s="307">
        <f t="shared" ca="1" si="253"/>
        <v>3.1652999999999984</v>
      </c>
      <c r="T534" s="304">
        <f t="shared" ca="1" si="233"/>
        <v>31.051592999999986</v>
      </c>
      <c r="U534" s="311">
        <f t="shared" ca="1" si="234"/>
        <v>0</v>
      </c>
      <c r="V534" s="306">
        <f t="shared" ca="1" si="235"/>
        <v>1.2257647133718881</v>
      </c>
      <c r="W534" s="304">
        <f t="shared" ca="1" si="236"/>
        <v>28.747760749856681</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0.69983709175343733</v>
      </c>
      <c r="AH534" s="304">
        <f t="shared" ca="1" si="260"/>
        <v>-9.0821383394556037</v>
      </c>
    </row>
    <row r="535" spans="1:34" x14ac:dyDescent="0.2">
      <c r="A535" s="347">
        <f t="shared" ca="1" si="238"/>
        <v>1E-4</v>
      </c>
      <c r="B535" s="304">
        <f t="shared" ca="1" si="239"/>
        <v>37.00270000000031</v>
      </c>
      <c r="D535" s="306">
        <f t="shared" ca="1" si="240"/>
        <v>-0.68600101335915931</v>
      </c>
      <c r="E535" s="307">
        <f t="shared" ca="1" si="241"/>
        <v>-0.75378494268429641</v>
      </c>
      <c r="F535" s="304">
        <f t="shared" ca="1" si="242"/>
        <v>1.0192100520242928</v>
      </c>
      <c r="G535" s="306">
        <f t="shared" ca="1" si="243"/>
        <v>8.0976463679250585</v>
      </c>
      <c r="H535" s="307">
        <f t="shared" ca="1" si="244"/>
        <v>-106.90173703084616</v>
      </c>
      <c r="I535" s="304">
        <f t="shared" ca="1" si="245"/>
        <v>107.20799063928098</v>
      </c>
      <c r="J535" s="306">
        <f t="shared" ca="1" si="246"/>
        <v>859.93432206528962</v>
      </c>
      <c r="K535" s="307">
        <f t="shared" ca="1" si="247"/>
        <v>-6.2513004391751847</v>
      </c>
      <c r="L535" s="304">
        <f t="shared" ca="1" si="232"/>
        <v>859.95704370803901</v>
      </c>
      <c r="M535" s="306">
        <f t="shared" ca="1" si="248"/>
        <v>-1.4951922062250942</v>
      </c>
      <c r="N535" s="304">
        <f t="shared" ca="1" si="249"/>
        <v>-85.668202977552113</v>
      </c>
      <c r="P535" s="310">
        <f t="shared" ca="1" si="250"/>
        <v>23</v>
      </c>
      <c r="Q535" s="304">
        <f t="shared" ca="1" si="251"/>
        <v>0</v>
      </c>
      <c r="R535" s="306">
        <f t="shared" ca="1" si="252"/>
        <v>0</v>
      </c>
      <c r="S535" s="307">
        <f t="shared" ca="1" si="253"/>
        <v>3.1652999999999984</v>
      </c>
      <c r="T535" s="304">
        <f t="shared" ca="1" si="233"/>
        <v>31.051592999999986</v>
      </c>
      <c r="U535" s="311">
        <f t="shared" ca="1" si="234"/>
        <v>0</v>
      </c>
      <c r="V535" s="306">
        <f t="shared" ca="1" si="235"/>
        <v>1.2257660237360251</v>
      </c>
      <c r="W535" s="304">
        <f t="shared" ca="1" si="236"/>
        <v>28.747829012864717</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0.69981603753975641</v>
      </c>
      <c r="AH535" s="304">
        <f t="shared" ca="1" si="260"/>
        <v>-9.0821599058088314</v>
      </c>
    </row>
    <row r="536" spans="1:34" x14ac:dyDescent="0.2">
      <c r="A536" s="347">
        <f t="shared" ca="1" si="238"/>
        <v>1E-4</v>
      </c>
      <c r="B536" s="304">
        <f t="shared" ca="1" si="239"/>
        <v>37.002800000000313</v>
      </c>
      <c r="D536" s="306">
        <f t="shared" ca="1" si="240"/>
        <v>-0.68599638301085497</v>
      </c>
      <c r="E536" s="307">
        <f t="shared" ca="1" si="241"/>
        <v>-0.75376296411062782</v>
      </c>
      <c r="F536" s="304">
        <f t="shared" ca="1" si="242"/>
        <v>1.0191906806720787</v>
      </c>
      <c r="G536" s="306">
        <f t="shared" ca="1" si="243"/>
        <v>8.097577768286758</v>
      </c>
      <c r="H536" s="307">
        <f t="shared" ca="1" si="244"/>
        <v>-106.90181240714257</v>
      </c>
      <c r="I536" s="304">
        <f t="shared" ca="1" si="245"/>
        <v>107.20806061880494</v>
      </c>
      <c r="J536" s="306">
        <f t="shared" ca="1" si="246"/>
        <v>859.93432206528962</v>
      </c>
      <c r="K536" s="307">
        <f t="shared" ca="1" si="247"/>
        <v>-6.2619906166470845</v>
      </c>
      <c r="L536" s="304">
        <f t="shared" ca="1" si="232"/>
        <v>859.95712148477048</v>
      </c>
      <c r="M536" s="306">
        <f t="shared" ca="1" si="248"/>
        <v>-1.4951928973765358</v>
      </c>
      <c r="N536" s="304">
        <f t="shared" ca="1" si="249"/>
        <v>-85.668242577612716</v>
      </c>
      <c r="P536" s="310">
        <f t="shared" ca="1" si="250"/>
        <v>23</v>
      </c>
      <c r="Q536" s="304">
        <f t="shared" ca="1" si="251"/>
        <v>0</v>
      </c>
      <c r="R536" s="306">
        <f t="shared" ca="1" si="252"/>
        <v>0</v>
      </c>
      <c r="S536" s="307">
        <f t="shared" ca="1" si="253"/>
        <v>3.1652999999999984</v>
      </c>
      <c r="T536" s="304">
        <f t="shared" ca="1" si="233"/>
        <v>31.051592999999986</v>
      </c>
      <c r="U536" s="311">
        <f t="shared" ca="1" si="234"/>
        <v>0</v>
      </c>
      <c r="V536" s="306">
        <f t="shared" ca="1" si="235"/>
        <v>1.2257673341024868</v>
      </c>
      <c r="W536" s="304">
        <f t="shared" ca="1" si="236"/>
        <v>28.747897274902876</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0.6997949836227928</v>
      </c>
      <c r="AH536" s="304">
        <f t="shared" ca="1" si="260"/>
        <v>-9.0821814718556624</v>
      </c>
    </row>
    <row r="537" spans="1:34" x14ac:dyDescent="0.2">
      <c r="A537" s="347">
        <f t="shared" ca="1" si="238"/>
        <v>1E-4</v>
      </c>
      <c r="B537" s="304">
        <f t="shared" ca="1" si="239"/>
        <v>37.002900000000317</v>
      </c>
      <c r="D537" s="306">
        <f t="shared" ca="1" si="240"/>
        <v>-0.68599175267054924</v>
      </c>
      <c r="E537" s="307">
        <f t="shared" ca="1" si="241"/>
        <v>-0.75374098584920368</v>
      </c>
      <c r="F537" s="304">
        <f t="shared" ca="1" si="242"/>
        <v>1.0191713096829902</v>
      </c>
      <c r="G537" s="306">
        <f t="shared" ca="1" si="243"/>
        <v>8.0975091691114915</v>
      </c>
      <c r="H537" s="307">
        <f t="shared" ca="1" si="244"/>
        <v>-106.90188778124116</v>
      </c>
      <c r="I537" s="304">
        <f t="shared" ca="1" si="245"/>
        <v>107.20813059622354</v>
      </c>
      <c r="J537" s="306">
        <f t="shared" ca="1" si="246"/>
        <v>859.93432206528962</v>
      </c>
      <c r="K537" s="307">
        <f t="shared" ca="1" si="247"/>
        <v>-6.2726808016565032</v>
      </c>
      <c r="L537" s="304">
        <f t="shared" ca="1" si="232"/>
        <v>859.95719939444007</v>
      </c>
      <c r="M537" s="306">
        <f t="shared" ca="1" si="248"/>
        <v>-1.49519358852122</v>
      </c>
      <c r="N537" s="304">
        <f t="shared" ca="1" si="249"/>
        <v>-85.668282177286159</v>
      </c>
      <c r="P537" s="310">
        <f t="shared" ca="1" si="250"/>
        <v>23</v>
      </c>
      <c r="Q537" s="304">
        <f t="shared" ca="1" si="251"/>
        <v>0</v>
      </c>
      <c r="R537" s="306">
        <f t="shared" ca="1" si="252"/>
        <v>0</v>
      </c>
      <c r="S537" s="307">
        <f t="shared" ca="1" si="253"/>
        <v>3.1652999999999984</v>
      </c>
      <c r="T537" s="304">
        <f t="shared" ca="1" si="233"/>
        <v>31.051592999999986</v>
      </c>
      <c r="U537" s="311">
        <f t="shared" ca="1" si="234"/>
        <v>0</v>
      </c>
      <c r="V537" s="306">
        <f t="shared" ca="1" si="235"/>
        <v>1.2257686444712739</v>
      </c>
      <c r="W537" s="304">
        <f t="shared" ca="1" si="236"/>
        <v>28.747965535971201</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0.69977393000255361</v>
      </c>
      <c r="AH537" s="304">
        <f t="shared" ca="1" si="260"/>
        <v>-9.082203037596086</v>
      </c>
    </row>
    <row r="538" spans="1:34" x14ac:dyDescent="0.2">
      <c r="A538" s="347">
        <f t="shared" ca="1" si="238"/>
        <v>1E-4</v>
      </c>
      <c r="B538" s="304">
        <f t="shared" ca="1" si="239"/>
        <v>37.00300000000032</v>
      </c>
      <c r="D538" s="306">
        <f t="shared" ca="1" si="240"/>
        <v>-0.68598712233824599</v>
      </c>
      <c r="E538" s="307">
        <f t="shared" ca="1" si="241"/>
        <v>-0.75371900790000979</v>
      </c>
      <c r="F538" s="304">
        <f t="shared" ca="1" si="242"/>
        <v>1.0191519390570194</v>
      </c>
      <c r="G538" s="306">
        <f t="shared" ca="1" si="243"/>
        <v>8.0974405703992574</v>
      </c>
      <c r="H538" s="307">
        <f t="shared" ca="1" si="244"/>
        <v>-106.90196315314195</v>
      </c>
      <c r="I538" s="304">
        <f t="shared" ca="1" si="245"/>
        <v>107.20820057153681</v>
      </c>
      <c r="J538" s="306">
        <f t="shared" ca="1" si="246"/>
        <v>859.93432206528962</v>
      </c>
      <c r="K538" s="307">
        <f t="shared" ca="1" si="247"/>
        <v>-6.2833709942032225</v>
      </c>
      <c r="L538" s="304">
        <f t="shared" ca="1" si="232"/>
        <v>859.95727743704811</v>
      </c>
      <c r="M538" s="306">
        <f t="shared" ca="1" si="248"/>
        <v>-1.4951942796591466</v>
      </c>
      <c r="N538" s="304">
        <f t="shared" ca="1" si="249"/>
        <v>-85.668321776572412</v>
      </c>
      <c r="P538" s="310">
        <f t="shared" ca="1" si="250"/>
        <v>23</v>
      </c>
      <c r="Q538" s="304">
        <f t="shared" ca="1" si="251"/>
        <v>0</v>
      </c>
      <c r="R538" s="306">
        <f t="shared" ca="1" si="252"/>
        <v>0</v>
      </c>
      <c r="S538" s="307">
        <f t="shared" ca="1" si="253"/>
        <v>3.1652999999999984</v>
      </c>
      <c r="T538" s="304">
        <f t="shared" ca="1" si="233"/>
        <v>31.051592999999986</v>
      </c>
      <c r="U538" s="311">
        <f t="shared" ca="1" si="234"/>
        <v>0</v>
      </c>
      <c r="V538" s="306">
        <f t="shared" ca="1" si="235"/>
        <v>1.2257699548423859</v>
      </c>
      <c r="W538" s="304">
        <f t="shared" ca="1" si="236"/>
        <v>28.748033796069695</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0.69975287667903352</v>
      </c>
      <c r="AH538" s="304">
        <f t="shared" ca="1" si="260"/>
        <v>-9.082224603030113</v>
      </c>
    </row>
    <row r="539" spans="1:34" x14ac:dyDescent="0.2">
      <c r="A539" s="347">
        <f t="shared" ca="1" si="238"/>
        <v>1E-4</v>
      </c>
      <c r="B539" s="304">
        <f t="shared" ca="1" si="239"/>
        <v>37.003100000000323</v>
      </c>
      <c r="D539" s="306">
        <f t="shared" ca="1" si="240"/>
        <v>-0.68598249201394623</v>
      </c>
      <c r="E539" s="307">
        <f t="shared" ca="1" si="241"/>
        <v>-0.75369703026304613</v>
      </c>
      <c r="F539" s="304">
        <f t="shared" ca="1" si="242"/>
        <v>1.0191325687941677</v>
      </c>
      <c r="G539" s="306">
        <f t="shared" ca="1" si="243"/>
        <v>8.0973719721500554</v>
      </c>
      <c r="H539" s="307">
        <f t="shared" ca="1" si="244"/>
        <v>-106.90203852284498</v>
      </c>
      <c r="I539" s="304">
        <f t="shared" ca="1" si="245"/>
        <v>107.20827054474479</v>
      </c>
      <c r="J539" s="306">
        <f t="shared" ca="1" si="246"/>
        <v>859.93432206528962</v>
      </c>
      <c r="K539" s="307">
        <f t="shared" ca="1" si="247"/>
        <v>-6.2940611942870222</v>
      </c>
      <c r="L539" s="304">
        <f t="shared" ca="1" si="232"/>
        <v>859.95735561259471</v>
      </c>
      <c r="M539" s="306">
        <f t="shared" ca="1" si="248"/>
        <v>-1.4951949707903163</v>
      </c>
      <c r="N539" s="304">
        <f t="shared" ca="1" si="249"/>
        <v>-85.66836137547152</v>
      </c>
      <c r="P539" s="310">
        <f t="shared" ca="1" si="250"/>
        <v>23</v>
      </c>
      <c r="Q539" s="304">
        <f t="shared" ca="1" si="251"/>
        <v>0</v>
      </c>
      <c r="R539" s="306">
        <f t="shared" ca="1" si="252"/>
        <v>0</v>
      </c>
      <c r="S539" s="307">
        <f t="shared" ca="1" si="253"/>
        <v>3.1652999999999984</v>
      </c>
      <c r="T539" s="304">
        <f t="shared" ca="1" si="233"/>
        <v>31.051592999999986</v>
      </c>
      <c r="U539" s="311">
        <f t="shared" ca="1" si="234"/>
        <v>0</v>
      </c>
      <c r="V539" s="306">
        <f t="shared" ca="1" si="235"/>
        <v>1.2257712652158235</v>
      </c>
      <c r="W539" s="304">
        <f t="shared" ca="1" si="236"/>
        <v>28.748102055198384</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0.69973182365222897</v>
      </c>
      <c r="AH539" s="304">
        <f t="shared" ca="1" si="260"/>
        <v>-9.0822461681577451</v>
      </c>
    </row>
    <row r="540" spans="1:34" x14ac:dyDescent="0.2">
      <c r="A540" s="347">
        <f t="shared" ca="1" si="238"/>
        <v>1E-4</v>
      </c>
      <c r="B540" s="304">
        <f t="shared" ca="1" si="239"/>
        <v>37.003200000000326</v>
      </c>
      <c r="D540" s="306">
        <f t="shared" ca="1" si="240"/>
        <v>-0.68597786169764774</v>
      </c>
      <c r="E540" s="307">
        <f t="shared" ca="1" si="241"/>
        <v>-0.75367505293830384</v>
      </c>
      <c r="F540" s="304">
        <f t="shared" ca="1" si="242"/>
        <v>1.0191131988944273</v>
      </c>
      <c r="G540" s="306">
        <f t="shared" ca="1" si="243"/>
        <v>8.0973033743638858</v>
      </c>
      <c r="H540" s="307">
        <f t="shared" ca="1" si="244"/>
        <v>-106.90211389035026</v>
      </c>
      <c r="I540" s="304">
        <f t="shared" ca="1" si="245"/>
        <v>107.20834051584748</v>
      </c>
      <c r="J540" s="306">
        <f t="shared" ca="1" si="246"/>
        <v>859.93432206528962</v>
      </c>
      <c r="K540" s="307">
        <f t="shared" ca="1" si="247"/>
        <v>-6.3047514019076818</v>
      </c>
      <c r="L540" s="304">
        <f t="shared" ca="1" si="232"/>
        <v>859.95743392108034</v>
      </c>
      <c r="M540" s="306">
        <f t="shared" ca="1" si="248"/>
        <v>-1.4951956619147286</v>
      </c>
      <c r="N540" s="304">
        <f t="shared" ca="1" si="249"/>
        <v>-85.668400973983466</v>
      </c>
      <c r="P540" s="310">
        <f t="shared" ca="1" si="250"/>
        <v>23</v>
      </c>
      <c r="Q540" s="304">
        <f t="shared" ca="1" si="251"/>
        <v>0</v>
      </c>
      <c r="R540" s="306">
        <f t="shared" ca="1" si="252"/>
        <v>0</v>
      </c>
      <c r="S540" s="307">
        <f t="shared" ca="1" si="253"/>
        <v>3.1652999999999984</v>
      </c>
      <c r="T540" s="304">
        <f t="shared" ca="1" si="233"/>
        <v>31.051592999999986</v>
      </c>
      <c r="U540" s="311">
        <f t="shared" ca="1" si="234"/>
        <v>0</v>
      </c>
      <c r="V540" s="306">
        <f t="shared" ca="1" si="235"/>
        <v>1.225772575591586</v>
      </c>
      <c r="W540" s="304">
        <f t="shared" ca="1" si="236"/>
        <v>28.74817031335726</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0.6997107709221293</v>
      </c>
      <c r="AH540" s="304">
        <f t="shared" ca="1" si="260"/>
        <v>-9.0822677329789911</v>
      </c>
    </row>
    <row r="541" spans="1:34" x14ac:dyDescent="0.2">
      <c r="A541" s="347">
        <f t="shared" ca="1" si="238"/>
        <v>1E-4</v>
      </c>
      <c r="B541" s="304">
        <f t="shared" ca="1" si="239"/>
        <v>37.00330000000033</v>
      </c>
      <c r="D541" s="306">
        <f t="shared" ca="1" si="240"/>
        <v>-0.6859732313893534</v>
      </c>
      <c r="E541" s="307">
        <f t="shared" ca="1" si="241"/>
        <v>-0.7536530759257829</v>
      </c>
      <c r="F541" s="304">
        <f t="shared" ca="1" si="242"/>
        <v>1.0190938293578002</v>
      </c>
      <c r="G541" s="306">
        <f t="shared" ca="1" si="243"/>
        <v>8.0972347770407467</v>
      </c>
      <c r="H541" s="307">
        <f t="shared" ca="1" si="244"/>
        <v>-106.90218925565786</v>
      </c>
      <c r="I541" s="304">
        <f t="shared" ca="1" si="245"/>
        <v>107.20841048484493</v>
      </c>
      <c r="J541" s="306">
        <f t="shared" ca="1" si="246"/>
        <v>859.93432206528962</v>
      </c>
      <c r="K541" s="307">
        <f t="shared" ca="1" si="247"/>
        <v>-6.3154416170649821</v>
      </c>
      <c r="L541" s="304">
        <f t="shared" ca="1" si="232"/>
        <v>859.95751236250487</v>
      </c>
      <c r="M541" s="306">
        <f t="shared" ca="1" si="248"/>
        <v>-1.4951963530323842</v>
      </c>
      <c r="N541" s="304">
        <f t="shared" ca="1" si="249"/>
        <v>-85.668440572108281</v>
      </c>
      <c r="P541" s="310">
        <f t="shared" ca="1" si="250"/>
        <v>23</v>
      </c>
      <c r="Q541" s="304">
        <f t="shared" ca="1" si="251"/>
        <v>0</v>
      </c>
      <c r="R541" s="306">
        <f t="shared" ca="1" si="252"/>
        <v>0</v>
      </c>
      <c r="S541" s="307">
        <f t="shared" ca="1" si="253"/>
        <v>3.1652999999999984</v>
      </c>
      <c r="T541" s="304">
        <f t="shared" ca="1" si="233"/>
        <v>31.051592999999986</v>
      </c>
      <c r="U541" s="311">
        <f t="shared" ca="1" si="234"/>
        <v>0</v>
      </c>
      <c r="V541" s="306">
        <f t="shared" ca="1" si="235"/>
        <v>1.2257738859696736</v>
      </c>
      <c r="W541" s="304">
        <f t="shared" ca="1" si="236"/>
        <v>28.748238570546324</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0.6996897184887434</v>
      </c>
      <c r="AH541" s="304">
        <f t="shared" ca="1" si="260"/>
        <v>-9.0822892974938476</v>
      </c>
    </row>
    <row r="542" spans="1:34" x14ac:dyDescent="0.2">
      <c r="A542" s="347">
        <f t="shared" ca="1" si="238"/>
        <v>1E-4</v>
      </c>
      <c r="B542" s="304">
        <f t="shared" ca="1" si="239"/>
        <v>37.003400000000333</v>
      </c>
      <c r="D542" s="306">
        <f t="shared" ca="1" si="240"/>
        <v>-0.68596860108906044</v>
      </c>
      <c r="E542" s="307">
        <f t="shared" ca="1" si="241"/>
        <v>-0.75363109922548865</v>
      </c>
      <c r="F542" s="304">
        <f t="shared" ca="1" si="242"/>
        <v>1.0190744601842894</v>
      </c>
      <c r="G542" s="306">
        <f t="shared" ca="1" si="243"/>
        <v>8.0971661801806381</v>
      </c>
      <c r="H542" s="307">
        <f t="shared" ca="1" si="244"/>
        <v>-106.90226461876779</v>
      </c>
      <c r="I542" s="304">
        <f t="shared" ca="1" si="245"/>
        <v>107.20848045173717</v>
      </c>
      <c r="J542" s="306">
        <f t="shared" ca="1" si="246"/>
        <v>859.93432206528962</v>
      </c>
      <c r="K542" s="307">
        <f t="shared" ca="1" si="247"/>
        <v>-6.3261318397587036</v>
      </c>
      <c r="L542" s="304">
        <f t="shared" ca="1" si="232"/>
        <v>859.957590936869</v>
      </c>
      <c r="M542" s="306">
        <f t="shared" ca="1" si="248"/>
        <v>-1.4951970441432825</v>
      </c>
      <c r="N542" s="304">
        <f t="shared" ca="1" si="249"/>
        <v>-85.668480169845935</v>
      </c>
      <c r="P542" s="310">
        <f t="shared" ca="1" si="250"/>
        <v>23</v>
      </c>
      <c r="Q542" s="304">
        <f t="shared" ca="1" si="251"/>
        <v>0</v>
      </c>
      <c r="R542" s="306">
        <f t="shared" ca="1" si="252"/>
        <v>0</v>
      </c>
      <c r="S542" s="307">
        <f t="shared" ca="1" si="253"/>
        <v>3.1652999999999984</v>
      </c>
      <c r="T542" s="304">
        <f t="shared" ca="1" si="233"/>
        <v>31.051592999999986</v>
      </c>
      <c r="U542" s="311">
        <f t="shared" ca="1" si="234"/>
        <v>0</v>
      </c>
      <c r="V542" s="306">
        <f t="shared" ca="1" si="235"/>
        <v>1.2257751963500865</v>
      </c>
      <c r="W542" s="304">
        <f t="shared" ca="1" si="236"/>
        <v>28.748306826765614</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0.69966866635206593</v>
      </c>
      <c r="AH542" s="304">
        <f t="shared" ca="1" si="260"/>
        <v>-9.0823108617023145</v>
      </c>
    </row>
    <row r="543" spans="1:34" x14ac:dyDescent="0.2">
      <c r="A543" s="347">
        <f t="shared" ca="1" si="238"/>
        <v>1E-4</v>
      </c>
      <c r="B543" s="304">
        <f t="shared" ca="1" si="239"/>
        <v>37.003500000000336</v>
      </c>
      <c r="D543" s="306">
        <f t="shared" ca="1" si="240"/>
        <v>-0.68596397079677451</v>
      </c>
      <c r="E543" s="307">
        <f t="shared" ca="1" si="241"/>
        <v>-0.75360912283740156</v>
      </c>
      <c r="F543" s="304">
        <f t="shared" ca="1" si="242"/>
        <v>1.0190550913738845</v>
      </c>
      <c r="G543" s="306">
        <f t="shared" ca="1" si="243"/>
        <v>8.0970975837835582</v>
      </c>
      <c r="H543" s="307">
        <f t="shared" ca="1" si="244"/>
        <v>-106.90233997968006</v>
      </c>
      <c r="I543" s="304">
        <f t="shared" ca="1" si="245"/>
        <v>107.20855041652423</v>
      </c>
      <c r="J543" s="306">
        <f t="shared" ca="1" si="246"/>
        <v>859.93432206528962</v>
      </c>
      <c r="K543" s="307">
        <f t="shared" ca="1" si="247"/>
        <v>-6.3368220699886262</v>
      </c>
      <c r="L543" s="304">
        <f t="shared" ca="1" si="232"/>
        <v>859.9576696441726</v>
      </c>
      <c r="M543" s="306">
        <f t="shared" ca="1" si="248"/>
        <v>-1.4951977352474239</v>
      </c>
      <c r="N543" s="304">
        <f t="shared" ca="1" si="249"/>
        <v>-85.668519767196443</v>
      </c>
      <c r="P543" s="310">
        <f t="shared" ca="1" si="250"/>
        <v>23</v>
      </c>
      <c r="Q543" s="304">
        <f t="shared" ca="1" si="251"/>
        <v>0</v>
      </c>
      <c r="R543" s="306">
        <f t="shared" ca="1" si="252"/>
        <v>0</v>
      </c>
      <c r="S543" s="307">
        <f t="shared" ca="1" si="253"/>
        <v>3.1652999999999984</v>
      </c>
      <c r="T543" s="304">
        <f t="shared" ca="1" si="233"/>
        <v>31.051592999999986</v>
      </c>
      <c r="U543" s="311">
        <f t="shared" ca="1" si="234"/>
        <v>0</v>
      </c>
      <c r="V543" s="306">
        <f t="shared" ca="1" si="235"/>
        <v>1.2257765067328237</v>
      </c>
      <c r="W543" s="304">
        <f t="shared" ca="1" si="236"/>
        <v>28.748375082015109</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0.69964761451208446</v>
      </c>
      <c r="AH543" s="304">
        <f t="shared" ca="1" si="260"/>
        <v>-9.082332425604406</v>
      </c>
    </row>
    <row r="544" spans="1:34" x14ac:dyDescent="0.2">
      <c r="A544" s="347">
        <f t="shared" ca="1" si="238"/>
        <v>1E-4</v>
      </c>
      <c r="B544" s="304">
        <f t="shared" ca="1" si="239"/>
        <v>37.00360000000034</v>
      </c>
      <c r="D544" s="306">
        <f t="shared" ca="1" si="240"/>
        <v>-0.68595934051249274</v>
      </c>
      <c r="E544" s="307">
        <f t="shared" ca="1" si="241"/>
        <v>-0.75358714676153404</v>
      </c>
      <c r="F544" s="304">
        <f t="shared" ca="1" si="242"/>
        <v>1.0190357229265929</v>
      </c>
      <c r="G544" s="306">
        <f t="shared" ca="1" si="243"/>
        <v>8.097028987849507</v>
      </c>
      <c r="H544" s="307">
        <f t="shared" ca="1" si="244"/>
        <v>-106.90241533839475</v>
      </c>
      <c r="I544" s="304">
        <f t="shared" ca="1" si="245"/>
        <v>107.20862037920612</v>
      </c>
      <c r="J544" s="306">
        <f t="shared" ca="1" si="246"/>
        <v>859.93432206528962</v>
      </c>
      <c r="K544" s="307">
        <f t="shared" ca="1" si="247"/>
        <v>-6.3475123077545303</v>
      </c>
      <c r="L544" s="304">
        <f t="shared" ca="1" si="232"/>
        <v>859.95774848441613</v>
      </c>
      <c r="M544" s="306">
        <f t="shared" ca="1" si="248"/>
        <v>-1.4951984263448088</v>
      </c>
      <c r="N544" s="304">
        <f t="shared" ca="1" si="249"/>
        <v>-85.668559364159819</v>
      </c>
      <c r="P544" s="310">
        <f t="shared" ca="1" si="250"/>
        <v>23</v>
      </c>
      <c r="Q544" s="304">
        <f t="shared" ca="1" si="251"/>
        <v>0</v>
      </c>
      <c r="R544" s="306">
        <f t="shared" ca="1" si="252"/>
        <v>0</v>
      </c>
      <c r="S544" s="307">
        <f t="shared" ca="1" si="253"/>
        <v>3.1652999999999984</v>
      </c>
      <c r="T544" s="304">
        <f t="shared" ca="1" si="233"/>
        <v>31.051592999999986</v>
      </c>
      <c r="U544" s="311">
        <f t="shared" ca="1" si="234"/>
        <v>0</v>
      </c>
      <c r="V544" s="306">
        <f t="shared" ca="1" si="235"/>
        <v>1.2257778171178866</v>
      </c>
      <c r="W544" s="304">
        <f t="shared" ca="1" si="236"/>
        <v>28.748443336294841</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0.69962656296880787</v>
      </c>
      <c r="AH544" s="304">
        <f t="shared" ca="1" si="260"/>
        <v>-9.0823539892001151</v>
      </c>
    </row>
    <row r="545" spans="1:34" x14ac:dyDescent="0.2">
      <c r="A545" s="347">
        <f t="shared" ca="1" si="238"/>
        <v>1E-4</v>
      </c>
      <c r="B545" s="304">
        <f t="shared" ca="1" si="239"/>
        <v>37.003700000000343</v>
      </c>
      <c r="D545" s="306">
        <f t="shared" ca="1" si="240"/>
        <v>-0.68595471023621457</v>
      </c>
      <c r="E545" s="307">
        <f t="shared" ca="1" si="241"/>
        <v>-0.7535651709978719</v>
      </c>
      <c r="F545" s="304">
        <f t="shared" ca="1" si="242"/>
        <v>1.0190163548424045</v>
      </c>
      <c r="G545" s="306">
        <f t="shared" ca="1" si="243"/>
        <v>8.0969603923784828</v>
      </c>
      <c r="H545" s="307">
        <f t="shared" ca="1" si="244"/>
        <v>-106.90249069491185</v>
      </c>
      <c r="I545" s="304">
        <f t="shared" ca="1" si="245"/>
        <v>107.20869033978289</v>
      </c>
      <c r="J545" s="306">
        <f t="shared" ca="1" si="246"/>
        <v>859.93432206528962</v>
      </c>
      <c r="K545" s="307">
        <f t="shared" ca="1" si="247"/>
        <v>-6.3582025530561959</v>
      </c>
      <c r="L545" s="304">
        <f t="shared" ca="1" si="232"/>
        <v>859.95782745759982</v>
      </c>
      <c r="M545" s="306">
        <f t="shared" ca="1" si="248"/>
        <v>-1.4951991174354367</v>
      </c>
      <c r="N545" s="304">
        <f t="shared" ca="1" si="249"/>
        <v>-85.668598960736063</v>
      </c>
      <c r="P545" s="310">
        <f t="shared" ca="1" si="250"/>
        <v>23</v>
      </c>
      <c r="Q545" s="304">
        <f t="shared" ca="1" si="251"/>
        <v>0</v>
      </c>
      <c r="R545" s="306">
        <f t="shared" ca="1" si="252"/>
        <v>0</v>
      </c>
      <c r="S545" s="307">
        <f t="shared" ca="1" si="253"/>
        <v>3.1652999999999984</v>
      </c>
      <c r="T545" s="304">
        <f t="shared" ca="1" si="233"/>
        <v>31.051592999999986</v>
      </c>
      <c r="U545" s="311">
        <f t="shared" ca="1" si="234"/>
        <v>0</v>
      </c>
      <c r="V545" s="306">
        <f t="shared" ca="1" si="235"/>
        <v>1.2257791275052741</v>
      </c>
      <c r="W545" s="304">
        <f t="shared" ca="1" si="236"/>
        <v>28.748511589604799</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0.69960551172222729</v>
      </c>
      <c r="AH545" s="304">
        <f t="shared" ca="1" si="260"/>
        <v>-9.0823755524894505</v>
      </c>
    </row>
    <row r="546" spans="1:34" x14ac:dyDescent="0.2">
      <c r="A546" s="347">
        <f t="shared" ca="1" si="238"/>
        <v>1E-4</v>
      </c>
      <c r="B546" s="304">
        <f t="shared" ca="1" si="239"/>
        <v>37.003800000000346</v>
      </c>
      <c r="D546" s="306">
        <f t="shared" ca="1" si="240"/>
        <v>-0.68595007996794488</v>
      </c>
      <c r="E546" s="307">
        <f t="shared" ca="1" si="241"/>
        <v>-0.75354319554642402</v>
      </c>
      <c r="F546" s="304">
        <f t="shared" ca="1" si="242"/>
        <v>1.0189969871213291</v>
      </c>
      <c r="G546" s="306">
        <f t="shared" ca="1" si="243"/>
        <v>8.0968917973704855</v>
      </c>
      <c r="H546" s="307">
        <f t="shared" ca="1" si="244"/>
        <v>-106.9025660492314</v>
      </c>
      <c r="I546" s="304">
        <f t="shared" ca="1" si="245"/>
        <v>107.20876029825457</v>
      </c>
      <c r="J546" s="306">
        <f t="shared" ca="1" si="246"/>
        <v>859.93432206528962</v>
      </c>
      <c r="K546" s="307">
        <f t="shared" ca="1" si="247"/>
        <v>-6.3688928058934033</v>
      </c>
      <c r="L546" s="304">
        <f t="shared" ca="1" si="232"/>
        <v>859.95790656372378</v>
      </c>
      <c r="M546" s="306">
        <f t="shared" ca="1" si="248"/>
        <v>-1.4951998085193081</v>
      </c>
      <c r="N546" s="304">
        <f t="shared" ca="1" si="249"/>
        <v>-85.668638556925188</v>
      </c>
      <c r="P546" s="310">
        <f t="shared" ca="1" si="250"/>
        <v>23</v>
      </c>
      <c r="Q546" s="304">
        <f t="shared" ca="1" si="251"/>
        <v>0</v>
      </c>
      <c r="R546" s="306">
        <f t="shared" ca="1" si="252"/>
        <v>0</v>
      </c>
      <c r="S546" s="307">
        <f t="shared" ca="1" si="253"/>
        <v>3.1652999999999984</v>
      </c>
      <c r="T546" s="304">
        <f t="shared" ca="1" si="233"/>
        <v>31.051592999999986</v>
      </c>
      <c r="U546" s="311">
        <f t="shared" ca="1" si="234"/>
        <v>0</v>
      </c>
      <c r="V546" s="306">
        <f t="shared" ca="1" si="235"/>
        <v>1.2257804378949868</v>
      </c>
      <c r="W546" s="304">
        <f t="shared" ca="1" si="236"/>
        <v>28.748579841945023</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0.69958446077234449</v>
      </c>
      <c r="AH546" s="304">
        <f t="shared" ca="1" si="260"/>
        <v>-9.0823971154724088</v>
      </c>
    </row>
    <row r="547" spans="1:34" x14ac:dyDescent="0.2">
      <c r="A547" s="347">
        <f t="shared" ca="1" si="238"/>
        <v>1E-4</v>
      </c>
      <c r="B547" s="304">
        <f t="shared" ca="1" si="239"/>
        <v>37.00390000000035</v>
      </c>
      <c r="D547" s="306">
        <f t="shared" ca="1" si="240"/>
        <v>-0.68594544970767968</v>
      </c>
      <c r="E547" s="307">
        <f t="shared" ca="1" si="241"/>
        <v>-0.75352122040717262</v>
      </c>
      <c r="F547" s="304">
        <f t="shared" ca="1" si="242"/>
        <v>1.0189776197633518</v>
      </c>
      <c r="G547" s="306">
        <f t="shared" ca="1" si="243"/>
        <v>8.0968232028255152</v>
      </c>
      <c r="H547" s="307">
        <f t="shared" ca="1" si="244"/>
        <v>-106.90264140135343</v>
      </c>
      <c r="I547" s="304">
        <f t="shared" ca="1" si="245"/>
        <v>107.20883025462119</v>
      </c>
      <c r="J547" s="306">
        <f t="shared" ca="1" si="246"/>
        <v>859.93432206528962</v>
      </c>
      <c r="K547" s="307">
        <f t="shared" ca="1" si="247"/>
        <v>-6.3795830662659325</v>
      </c>
      <c r="L547" s="304">
        <f t="shared" ca="1" si="232"/>
        <v>859.95798580278824</v>
      </c>
      <c r="M547" s="306">
        <f t="shared" ca="1" si="248"/>
        <v>-1.4952004995964228</v>
      </c>
      <c r="N547" s="304">
        <f t="shared" ca="1" si="249"/>
        <v>-85.668678152727168</v>
      </c>
      <c r="P547" s="310">
        <f t="shared" ca="1" si="250"/>
        <v>23</v>
      </c>
      <c r="Q547" s="304">
        <f t="shared" ca="1" si="251"/>
        <v>0</v>
      </c>
      <c r="R547" s="306">
        <f t="shared" ca="1" si="252"/>
        <v>0</v>
      </c>
      <c r="S547" s="307">
        <f t="shared" ca="1" si="253"/>
        <v>3.1652999999999984</v>
      </c>
      <c r="T547" s="304">
        <f t="shared" ca="1" si="233"/>
        <v>31.051592999999986</v>
      </c>
      <c r="U547" s="311">
        <f t="shared" ca="1" si="234"/>
        <v>0</v>
      </c>
      <c r="V547" s="306">
        <f t="shared" ca="1" si="235"/>
        <v>1.2257817482870246</v>
      </c>
      <c r="W547" s="304">
        <f t="shared" ca="1" si="236"/>
        <v>28.748648093315506</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0.6995634101191488</v>
      </c>
      <c r="AH547" s="304">
        <f t="shared" ca="1" si="260"/>
        <v>-9.0824186781490024</v>
      </c>
    </row>
    <row r="548" spans="1:34" x14ac:dyDescent="0.2">
      <c r="A548" s="347">
        <f t="shared" ca="1" si="238"/>
        <v>1E-4</v>
      </c>
      <c r="B548" s="304">
        <f t="shared" ca="1" si="239"/>
        <v>37.004000000000353</v>
      </c>
      <c r="D548" s="306">
        <f t="shared" ca="1" si="240"/>
        <v>-0.68594081945542373</v>
      </c>
      <c r="E548" s="307">
        <f t="shared" ca="1" si="241"/>
        <v>-0.75349924558012304</v>
      </c>
      <c r="F548" s="304">
        <f t="shared" ca="1" si="242"/>
        <v>1.0189582527684795</v>
      </c>
      <c r="G548" s="306">
        <f t="shared" ca="1" si="243"/>
        <v>8.09675460874357</v>
      </c>
      <c r="H548" s="307">
        <f t="shared" ca="1" si="244"/>
        <v>-106.90271675127799</v>
      </c>
      <c r="I548" s="304">
        <f t="shared" ca="1" si="245"/>
        <v>107.20890020888277</v>
      </c>
      <c r="J548" s="306">
        <f t="shared" ca="1" si="246"/>
        <v>859.93432206528962</v>
      </c>
      <c r="K548" s="307">
        <f t="shared" ca="1" si="247"/>
        <v>-6.390273334173564</v>
      </c>
      <c r="L548" s="304">
        <f t="shared" ca="1" si="232"/>
        <v>859.95806517479377</v>
      </c>
      <c r="M548" s="306">
        <f t="shared" ca="1" si="248"/>
        <v>-1.495201190666781</v>
      </c>
      <c r="N548" s="304">
        <f t="shared" ca="1" si="249"/>
        <v>-85.668717748142043</v>
      </c>
      <c r="P548" s="310">
        <f t="shared" ca="1" si="250"/>
        <v>23</v>
      </c>
      <c r="Q548" s="304">
        <f t="shared" ca="1" si="251"/>
        <v>0</v>
      </c>
      <c r="R548" s="306">
        <f t="shared" ca="1" si="252"/>
        <v>0</v>
      </c>
      <c r="S548" s="307">
        <f t="shared" ca="1" si="253"/>
        <v>3.1652999999999984</v>
      </c>
      <c r="T548" s="304">
        <f t="shared" ca="1" si="233"/>
        <v>31.051592999999986</v>
      </c>
      <c r="U548" s="311">
        <f t="shared" ca="1" si="234"/>
        <v>0</v>
      </c>
      <c r="V548" s="306">
        <f t="shared" ca="1" si="235"/>
        <v>1.2257830586813871</v>
      </c>
      <c r="W548" s="304">
        <f t="shared" ca="1" si="236"/>
        <v>28.748716343716254</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0.69954235976264201</v>
      </c>
      <c r="AH548" s="304">
        <f t="shared" ca="1" si="260"/>
        <v>-9.0824402405192295</v>
      </c>
    </row>
    <row r="549" spans="1:34" x14ac:dyDescent="0.2">
      <c r="A549" s="347">
        <f t="shared" ca="1" si="238"/>
        <v>1E-4</v>
      </c>
      <c r="B549" s="304">
        <f t="shared" ca="1" si="239"/>
        <v>37.004100000000356</v>
      </c>
      <c r="D549" s="306">
        <f t="shared" ca="1" si="240"/>
        <v>-0.68593618921117483</v>
      </c>
      <c r="E549" s="307">
        <f t="shared" ca="1" si="241"/>
        <v>-0.75347727106526996</v>
      </c>
      <c r="F549" s="304">
        <f t="shared" ca="1" si="242"/>
        <v>1.0189388861367079</v>
      </c>
      <c r="G549" s="306">
        <f t="shared" ca="1" si="243"/>
        <v>8.0966860151246483</v>
      </c>
      <c r="H549" s="307">
        <f t="shared" ca="1" si="244"/>
        <v>-106.9027920990051</v>
      </c>
      <c r="I549" s="304">
        <f t="shared" ca="1" si="245"/>
        <v>107.20897016103933</v>
      </c>
      <c r="J549" s="306">
        <f t="shared" ca="1" si="246"/>
        <v>859.93432206528962</v>
      </c>
      <c r="K549" s="307">
        <f t="shared" ca="1" si="247"/>
        <v>-6.4009636096160785</v>
      </c>
      <c r="L549" s="304">
        <f t="shared" ca="1" si="232"/>
        <v>859.95814467974014</v>
      </c>
      <c r="M549" s="306">
        <f t="shared" ca="1" si="248"/>
        <v>-1.4952018817303829</v>
      </c>
      <c r="N549" s="304">
        <f t="shared" ca="1" si="249"/>
        <v>-85.668757343169815</v>
      </c>
      <c r="P549" s="310">
        <f t="shared" ca="1" si="250"/>
        <v>23</v>
      </c>
      <c r="Q549" s="304">
        <f t="shared" ca="1" si="251"/>
        <v>0</v>
      </c>
      <c r="R549" s="306">
        <f t="shared" ca="1" si="252"/>
        <v>0</v>
      </c>
      <c r="S549" s="307">
        <f t="shared" ca="1" si="253"/>
        <v>3.1652999999999984</v>
      </c>
      <c r="T549" s="304">
        <f t="shared" ca="1" si="233"/>
        <v>31.051592999999986</v>
      </c>
      <c r="U549" s="311">
        <f t="shared" ca="1" si="234"/>
        <v>0</v>
      </c>
      <c r="V549" s="306">
        <f t="shared" ca="1" si="235"/>
        <v>1.2257843690780743</v>
      </c>
      <c r="W549" s="304">
        <f t="shared" ca="1" si="236"/>
        <v>28.748784593147267</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0.69952130970282234</v>
      </c>
      <c r="AH549" s="304">
        <f t="shared" ca="1" si="260"/>
        <v>-9.0824618025830937</v>
      </c>
    </row>
    <row r="550" spans="1:34" x14ac:dyDescent="0.2">
      <c r="A550" s="347">
        <f t="shared" ca="1" si="238"/>
        <v>1E-4</v>
      </c>
      <c r="B550" s="304">
        <f t="shared" ca="1" si="239"/>
        <v>37.00420000000036</v>
      </c>
      <c r="D550" s="306">
        <f t="shared" ca="1" si="240"/>
        <v>-0.6859315589749333</v>
      </c>
      <c r="E550" s="307">
        <f t="shared" ca="1" si="241"/>
        <v>-0.75345529686261514</v>
      </c>
      <c r="F550" s="304">
        <f t="shared" ca="1" si="242"/>
        <v>1.0189195198680383</v>
      </c>
      <c r="G550" s="306">
        <f t="shared" ca="1" si="243"/>
        <v>8.0966174219687499</v>
      </c>
      <c r="H550" s="307">
        <f t="shared" ca="1" si="244"/>
        <v>-106.90286744453478</v>
      </c>
      <c r="I550" s="304">
        <f t="shared" ca="1" si="245"/>
        <v>107.20904011109091</v>
      </c>
      <c r="J550" s="306">
        <f t="shared" ca="1" si="246"/>
        <v>859.93432206528962</v>
      </c>
      <c r="K550" s="307">
        <f t="shared" ca="1" si="247"/>
        <v>-6.4116538925932556</v>
      </c>
      <c r="L550" s="304">
        <f t="shared" ca="1" si="232"/>
        <v>859.95822431762792</v>
      </c>
      <c r="M550" s="306">
        <f t="shared" ca="1" si="248"/>
        <v>-1.4952025727872287</v>
      </c>
      <c r="N550" s="304">
        <f t="shared" ca="1" si="249"/>
        <v>-85.668796937810484</v>
      </c>
      <c r="P550" s="310">
        <f t="shared" ca="1" si="250"/>
        <v>23</v>
      </c>
      <c r="Q550" s="304">
        <f t="shared" ca="1" si="251"/>
        <v>0</v>
      </c>
      <c r="R550" s="306">
        <f t="shared" ca="1" si="252"/>
        <v>0</v>
      </c>
      <c r="S550" s="307">
        <f t="shared" ca="1" si="253"/>
        <v>3.1652999999999984</v>
      </c>
      <c r="T550" s="304">
        <f t="shared" ca="1" si="233"/>
        <v>31.051592999999986</v>
      </c>
      <c r="U550" s="311">
        <f t="shared" ca="1" si="234"/>
        <v>0</v>
      </c>
      <c r="V550" s="306">
        <f t="shared" ca="1" si="235"/>
        <v>1.2257856794770865</v>
      </c>
      <c r="W550" s="304">
        <f t="shared" ca="1" si="236"/>
        <v>28.748852841608578</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0.69950025993968801</v>
      </c>
      <c r="AH550" s="304">
        <f t="shared" ca="1" si="260"/>
        <v>-9.0824833643405931</v>
      </c>
    </row>
    <row r="551" spans="1:34" x14ac:dyDescent="0.2">
      <c r="A551" s="347">
        <f t="shared" ca="1" si="238"/>
        <v>1E-4</v>
      </c>
      <c r="B551" s="304">
        <f t="shared" ca="1" si="239"/>
        <v>37.004300000000363</v>
      </c>
      <c r="D551" s="306">
        <f t="shared" ca="1" si="240"/>
        <v>-0.68592692874669958</v>
      </c>
      <c r="E551" s="307">
        <f t="shared" ca="1" si="241"/>
        <v>-0.75343332297214793</v>
      </c>
      <c r="F551" s="304">
        <f t="shared" ca="1" si="242"/>
        <v>1.018900153962464</v>
      </c>
      <c r="G551" s="306">
        <f t="shared" ca="1" si="243"/>
        <v>8.0965488292758749</v>
      </c>
      <c r="H551" s="307">
        <f t="shared" ca="1" si="244"/>
        <v>-106.90294278786708</v>
      </c>
      <c r="I551" s="304">
        <f t="shared" ca="1" si="245"/>
        <v>107.20911005903757</v>
      </c>
      <c r="J551" s="306">
        <f t="shared" ca="1" si="246"/>
        <v>859.93432206528962</v>
      </c>
      <c r="K551" s="307">
        <f t="shared" ca="1" si="247"/>
        <v>-6.422344183104876</v>
      </c>
      <c r="L551" s="304">
        <f t="shared" ca="1" si="232"/>
        <v>859.95830408845723</v>
      </c>
      <c r="M551" s="306">
        <f t="shared" ca="1" si="248"/>
        <v>-1.4952032638373181</v>
      </c>
      <c r="N551" s="304">
        <f t="shared" ca="1" si="249"/>
        <v>-85.668836532064034</v>
      </c>
      <c r="P551" s="310">
        <f t="shared" ca="1" si="250"/>
        <v>23</v>
      </c>
      <c r="Q551" s="304">
        <f t="shared" ca="1" si="251"/>
        <v>0</v>
      </c>
      <c r="R551" s="306">
        <f t="shared" ca="1" si="252"/>
        <v>0</v>
      </c>
      <c r="S551" s="307">
        <f t="shared" ca="1" si="253"/>
        <v>3.1652999999999984</v>
      </c>
      <c r="T551" s="304">
        <f t="shared" ca="1" si="233"/>
        <v>31.051592999999986</v>
      </c>
      <c r="U551" s="311">
        <f t="shared" ca="1" si="234"/>
        <v>0</v>
      </c>
      <c r="V551" s="306">
        <f t="shared" ca="1" si="235"/>
        <v>1.2257869898784239</v>
      </c>
      <c r="W551" s="304">
        <f t="shared" ca="1" si="236"/>
        <v>28.748921089100193</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0.69947921047323192</v>
      </c>
      <c r="AH551" s="304">
        <f t="shared" ca="1" si="260"/>
        <v>-9.0825049257917385</v>
      </c>
    </row>
    <row r="552" spans="1:34" x14ac:dyDescent="0.2">
      <c r="A552" s="347">
        <f t="shared" ca="1" si="238"/>
        <v>1E-4</v>
      </c>
      <c r="B552" s="304">
        <f t="shared" ca="1" si="239"/>
        <v>37.004400000000366</v>
      </c>
      <c r="D552" s="306">
        <f t="shared" ca="1" si="240"/>
        <v>-0.68592229852647657</v>
      </c>
      <c r="E552" s="307">
        <f t="shared" ca="1" si="241"/>
        <v>-0.75341134939386656</v>
      </c>
      <c r="F552" s="304">
        <f t="shared" ca="1" si="242"/>
        <v>1.0188807884199858</v>
      </c>
      <c r="G552" s="306">
        <f t="shared" ca="1" si="243"/>
        <v>8.0964802370460216</v>
      </c>
      <c r="H552" s="307">
        <f t="shared" ca="1" si="244"/>
        <v>-106.90301812900202</v>
      </c>
      <c r="I552" s="304">
        <f t="shared" ca="1" si="245"/>
        <v>107.2091800048793</v>
      </c>
      <c r="J552" s="306">
        <f t="shared" ca="1" si="246"/>
        <v>859.93432206528962</v>
      </c>
      <c r="K552" s="307">
        <f t="shared" ca="1" si="247"/>
        <v>-6.4330344811507194</v>
      </c>
      <c r="L552" s="304">
        <f t="shared" ca="1" si="232"/>
        <v>859.95838399222839</v>
      </c>
      <c r="M552" s="306">
        <f t="shared" ca="1" si="248"/>
        <v>-1.4952039548806513</v>
      </c>
      <c r="N552" s="304">
        <f t="shared" ca="1" si="249"/>
        <v>-85.668876125930481</v>
      </c>
      <c r="P552" s="310">
        <f t="shared" ca="1" si="250"/>
        <v>23</v>
      </c>
      <c r="Q552" s="304">
        <f t="shared" ca="1" si="251"/>
        <v>0</v>
      </c>
      <c r="R552" s="306">
        <f t="shared" ca="1" si="252"/>
        <v>0</v>
      </c>
      <c r="S552" s="307">
        <f t="shared" ca="1" si="253"/>
        <v>3.1652999999999984</v>
      </c>
      <c r="T552" s="304">
        <f t="shared" ca="1" si="233"/>
        <v>31.051592999999986</v>
      </c>
      <c r="U552" s="311">
        <f t="shared" ca="1" si="234"/>
        <v>0</v>
      </c>
      <c r="V552" s="306">
        <f t="shared" ca="1" si="235"/>
        <v>1.2257883002820857</v>
      </c>
      <c r="W552" s="304">
        <f t="shared" ca="1" si="236"/>
        <v>28.748989335622113</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0.69945816130344873</v>
      </c>
      <c r="AH552" s="304">
        <f t="shared" ca="1" si="260"/>
        <v>-9.0825264869365334</v>
      </c>
    </row>
    <row r="553" spans="1:34" x14ac:dyDescent="0.2">
      <c r="A553" s="347">
        <f t="shared" ca="1" si="238"/>
        <v>1E-4</v>
      </c>
      <c r="B553" s="304">
        <f t="shared" ca="1" si="239"/>
        <v>37.00450000000037</v>
      </c>
      <c r="D553" s="306">
        <f t="shared" ca="1" si="240"/>
        <v>-0.68591766831426348</v>
      </c>
      <c r="E553" s="307">
        <f t="shared" ca="1" si="241"/>
        <v>-0.75338937612777279</v>
      </c>
      <c r="F553" s="304">
        <f t="shared" ca="1" si="242"/>
        <v>1.0188614232406046</v>
      </c>
      <c r="G553" s="306">
        <f t="shared" ca="1" si="243"/>
        <v>8.0964116452791899</v>
      </c>
      <c r="H553" s="307">
        <f t="shared" ca="1" si="244"/>
        <v>-106.90309346793963</v>
      </c>
      <c r="I553" s="304">
        <f t="shared" ca="1" si="245"/>
        <v>107.20924994861613</v>
      </c>
      <c r="J553" s="306">
        <f t="shared" ca="1" si="246"/>
        <v>859.93432206528962</v>
      </c>
      <c r="K553" s="307">
        <f t="shared" ca="1" si="247"/>
        <v>-6.4437247867305665</v>
      </c>
      <c r="L553" s="304">
        <f t="shared" ca="1" si="232"/>
        <v>859.95846402894153</v>
      </c>
      <c r="M553" s="306">
        <f t="shared" ca="1" si="248"/>
        <v>-1.4952046459172283</v>
      </c>
      <c r="N553" s="304">
        <f t="shared" ca="1" si="249"/>
        <v>-85.668915719409839</v>
      </c>
      <c r="P553" s="310">
        <f t="shared" ca="1" si="250"/>
        <v>23</v>
      </c>
      <c r="Q553" s="304">
        <f t="shared" ca="1" si="251"/>
        <v>0</v>
      </c>
      <c r="R553" s="306">
        <f t="shared" ca="1" si="252"/>
        <v>0</v>
      </c>
      <c r="S553" s="307">
        <f t="shared" ca="1" si="253"/>
        <v>3.1652999999999984</v>
      </c>
      <c r="T553" s="304">
        <f t="shared" ca="1" si="233"/>
        <v>31.051592999999986</v>
      </c>
      <c r="U553" s="311">
        <f t="shared" ca="1" si="234"/>
        <v>0</v>
      </c>
      <c r="V553" s="306">
        <f t="shared" ca="1" si="235"/>
        <v>1.2257896106880728</v>
      </c>
      <c r="W553" s="304">
        <f t="shared" ca="1" si="236"/>
        <v>28.749057581174348</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0.69943711243034201</v>
      </c>
      <c r="AH553" s="304">
        <f t="shared" ca="1" si="260"/>
        <v>-9.0825480477749743</v>
      </c>
    </row>
    <row r="554" spans="1:34" x14ac:dyDescent="0.2">
      <c r="A554" s="347">
        <f t="shared" ca="1" si="238"/>
        <v>1E-4</v>
      </c>
      <c r="B554" s="304">
        <f t="shared" ca="1" si="239"/>
        <v>37.004600000000373</v>
      </c>
      <c r="D554" s="306">
        <f t="shared" ca="1" si="240"/>
        <v>-0.68591303811006166</v>
      </c>
      <c r="E554" s="307">
        <f t="shared" ca="1" si="241"/>
        <v>-0.75336740317385775</v>
      </c>
      <c r="F554" s="304">
        <f t="shared" ca="1" si="242"/>
        <v>1.0188420584243159</v>
      </c>
      <c r="G554" s="306">
        <f t="shared" ca="1" si="243"/>
        <v>8.096343053975378</v>
      </c>
      <c r="H554" s="307">
        <f t="shared" ca="1" si="244"/>
        <v>-106.90316880467995</v>
      </c>
      <c r="I554" s="304">
        <f t="shared" ca="1" si="245"/>
        <v>107.20931989024812</v>
      </c>
      <c r="J554" s="306">
        <f t="shared" ca="1" si="246"/>
        <v>859.93432206528962</v>
      </c>
      <c r="K554" s="307">
        <f t="shared" ca="1" si="247"/>
        <v>-6.4544150998441978</v>
      </c>
      <c r="L554" s="304">
        <f t="shared" ca="1" si="232"/>
        <v>859.95854419859711</v>
      </c>
      <c r="M554" s="306">
        <f t="shared" ca="1" si="248"/>
        <v>-1.4952053369470497</v>
      </c>
      <c r="N554" s="304">
        <f t="shared" ca="1" si="249"/>
        <v>-85.668955312502121</v>
      </c>
      <c r="P554" s="310">
        <f t="shared" ca="1" si="250"/>
        <v>23</v>
      </c>
      <c r="Q554" s="304">
        <f t="shared" ca="1" si="251"/>
        <v>0</v>
      </c>
      <c r="R554" s="306">
        <f t="shared" ca="1" si="252"/>
        <v>0</v>
      </c>
      <c r="S554" s="307">
        <f t="shared" ca="1" si="253"/>
        <v>3.1652999999999984</v>
      </c>
      <c r="T554" s="304">
        <f t="shared" ca="1" si="233"/>
        <v>31.051592999999986</v>
      </c>
      <c r="U554" s="311">
        <f t="shared" ca="1" si="234"/>
        <v>0</v>
      </c>
      <c r="V554" s="306">
        <f t="shared" ca="1" si="235"/>
        <v>1.2257909210963844</v>
      </c>
      <c r="W554" s="304">
        <f t="shared" ca="1" si="236"/>
        <v>28.749125825756916</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0.69941606385390642</v>
      </c>
      <c r="AH554" s="304">
        <f t="shared" ca="1" si="260"/>
        <v>-9.0825696083070682</v>
      </c>
    </row>
    <row r="555" spans="1:34" x14ac:dyDescent="0.2">
      <c r="A555" s="347">
        <f t="shared" ca="1" si="238"/>
        <v>1E-4</v>
      </c>
      <c r="B555" s="304">
        <f t="shared" ca="1" si="239"/>
        <v>37.004700000000376</v>
      </c>
      <c r="D555" s="306">
        <f t="shared" ca="1" si="240"/>
        <v>-0.68590840791386853</v>
      </c>
      <c r="E555" s="307">
        <f t="shared" ca="1" si="241"/>
        <v>-0.75334543053212144</v>
      </c>
      <c r="F555" s="304">
        <f t="shared" ca="1" si="242"/>
        <v>1.0188226939711176</v>
      </c>
      <c r="G555" s="306">
        <f t="shared" ca="1" si="243"/>
        <v>8.096274463134586</v>
      </c>
      <c r="H555" s="307">
        <f t="shared" ca="1" si="244"/>
        <v>-106.90324413922301</v>
      </c>
      <c r="I555" s="304">
        <f t="shared" ca="1" si="245"/>
        <v>107.20938982977528</v>
      </c>
      <c r="J555" s="306">
        <f t="shared" ca="1" si="246"/>
        <v>859.93432206528962</v>
      </c>
      <c r="K555" s="307">
        <f t="shared" ca="1" si="247"/>
        <v>-6.4651054204913931</v>
      </c>
      <c r="L555" s="304">
        <f t="shared" ca="1" si="232"/>
        <v>859.958624501195</v>
      </c>
      <c r="M555" s="306">
        <f t="shared" ca="1" si="248"/>
        <v>-1.4952060279701149</v>
      </c>
      <c r="N555" s="304">
        <f t="shared" ca="1" si="249"/>
        <v>-85.668994905207299</v>
      </c>
      <c r="P555" s="310">
        <f t="shared" ca="1" si="250"/>
        <v>23</v>
      </c>
      <c r="Q555" s="304">
        <f t="shared" ca="1" si="251"/>
        <v>0</v>
      </c>
      <c r="R555" s="306">
        <f t="shared" ca="1" si="252"/>
        <v>0</v>
      </c>
      <c r="S555" s="307">
        <f t="shared" ca="1" si="253"/>
        <v>3.1652999999999984</v>
      </c>
      <c r="T555" s="304">
        <f t="shared" ca="1" si="233"/>
        <v>31.051592999999986</v>
      </c>
      <c r="U555" s="311">
        <f t="shared" ca="1" si="234"/>
        <v>0</v>
      </c>
      <c r="V555" s="306">
        <f t="shared" ca="1" si="235"/>
        <v>1.2257922315070209</v>
      </c>
      <c r="W555" s="304">
        <f t="shared" ca="1" si="236"/>
        <v>28.749194069369825</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0.69939501557413841</v>
      </c>
      <c r="AH555" s="304">
        <f t="shared" ca="1" si="260"/>
        <v>-9.0825911685328187</v>
      </c>
    </row>
    <row r="556" spans="1:34" x14ac:dyDescent="0.2">
      <c r="A556" s="347">
        <f t="shared" ca="1" si="238"/>
        <v>1E-4</v>
      </c>
      <c r="B556" s="304">
        <f t="shared" ca="1" si="239"/>
        <v>37.00480000000038</v>
      </c>
      <c r="D556" s="306">
        <f t="shared" ca="1" si="240"/>
        <v>-0.68590377772568945</v>
      </c>
      <c r="E556" s="307">
        <f t="shared" ca="1" si="241"/>
        <v>-0.75332345820255853</v>
      </c>
      <c r="F556" s="304">
        <f t="shared" ca="1" si="242"/>
        <v>1.01880332988101</v>
      </c>
      <c r="G556" s="306">
        <f t="shared" ca="1" si="243"/>
        <v>8.0962058727568138</v>
      </c>
      <c r="H556" s="307">
        <f t="shared" ca="1" si="244"/>
        <v>-106.90331947156882</v>
      </c>
      <c r="I556" s="304">
        <f t="shared" ca="1" si="245"/>
        <v>107.20945976719763</v>
      </c>
      <c r="J556" s="306">
        <f t="shared" ca="1" si="246"/>
        <v>859.93432206528962</v>
      </c>
      <c r="K556" s="307">
        <f t="shared" ca="1" si="247"/>
        <v>-6.4757957486719331</v>
      </c>
      <c r="L556" s="304">
        <f t="shared" ca="1" si="232"/>
        <v>859.95870493673578</v>
      </c>
      <c r="M556" s="306">
        <f t="shared" ca="1" si="248"/>
        <v>-1.4952067189864244</v>
      </c>
      <c r="N556" s="304">
        <f t="shared" ca="1" si="249"/>
        <v>-85.669034497525416</v>
      </c>
      <c r="P556" s="310">
        <f t="shared" ca="1" si="250"/>
        <v>23</v>
      </c>
      <c r="Q556" s="304">
        <f t="shared" ca="1" si="251"/>
        <v>0</v>
      </c>
      <c r="R556" s="306">
        <f t="shared" ca="1" si="252"/>
        <v>0</v>
      </c>
      <c r="S556" s="307">
        <f t="shared" ca="1" si="253"/>
        <v>3.1652999999999984</v>
      </c>
      <c r="T556" s="304">
        <f t="shared" ca="1" si="233"/>
        <v>31.051592999999986</v>
      </c>
      <c r="U556" s="311">
        <f t="shared" ca="1" si="234"/>
        <v>0</v>
      </c>
      <c r="V556" s="306">
        <f t="shared" ca="1" si="235"/>
        <v>1.2257935419199821</v>
      </c>
      <c r="W556" s="304">
        <f t="shared" ca="1" si="236"/>
        <v>28.749262312013069</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0.69937396759103443</v>
      </c>
      <c r="AH556" s="304">
        <f t="shared" ca="1" si="260"/>
        <v>-9.0826127284522293</v>
      </c>
    </row>
    <row r="557" spans="1:34" x14ac:dyDescent="0.2">
      <c r="A557" s="347">
        <f t="shared" ca="1" si="238"/>
        <v>1E-4</v>
      </c>
      <c r="B557" s="304">
        <f t="shared" ca="1" si="239"/>
        <v>37.004900000000383</v>
      </c>
      <c r="D557" s="306">
        <f t="shared" ca="1" si="240"/>
        <v>-0.68589914754552106</v>
      </c>
      <c r="E557" s="307">
        <f t="shared" ca="1" si="241"/>
        <v>-0.75330148618517256</v>
      </c>
      <c r="F557" s="304">
        <f t="shared" ca="1" si="242"/>
        <v>1.0187839661539939</v>
      </c>
      <c r="G557" s="306">
        <f t="shared" ca="1" si="243"/>
        <v>8.0961372828420597</v>
      </c>
      <c r="H557" s="307">
        <f t="shared" ca="1" si="244"/>
        <v>-106.90339480171744</v>
      </c>
      <c r="I557" s="304">
        <f t="shared" ca="1" si="245"/>
        <v>107.20952970251523</v>
      </c>
      <c r="J557" s="306">
        <f t="shared" ca="1" si="246"/>
        <v>859.93432206528962</v>
      </c>
      <c r="K557" s="307">
        <f t="shared" ca="1" si="247"/>
        <v>-6.4864860843855974</v>
      </c>
      <c r="L557" s="304">
        <f t="shared" ca="1" si="232"/>
        <v>859.95878550521957</v>
      </c>
      <c r="M557" s="306">
        <f t="shared" ca="1" si="248"/>
        <v>-1.4952074099959782</v>
      </c>
      <c r="N557" s="304">
        <f t="shared" ca="1" si="249"/>
        <v>-85.669074089456444</v>
      </c>
      <c r="P557" s="310">
        <f t="shared" ca="1" si="250"/>
        <v>23</v>
      </c>
      <c r="Q557" s="304">
        <f t="shared" ca="1" si="251"/>
        <v>0</v>
      </c>
      <c r="R557" s="306">
        <f t="shared" ca="1" si="252"/>
        <v>0</v>
      </c>
      <c r="S557" s="307">
        <f t="shared" ca="1" si="253"/>
        <v>3.1652999999999984</v>
      </c>
      <c r="T557" s="304">
        <f t="shared" ca="1" si="233"/>
        <v>31.051592999999986</v>
      </c>
      <c r="U557" s="311">
        <f t="shared" ca="1" si="234"/>
        <v>0</v>
      </c>
      <c r="V557" s="306">
        <f t="shared" ca="1" si="235"/>
        <v>1.2257948523352677</v>
      </c>
      <c r="W557" s="304">
        <f t="shared" ca="1" si="236"/>
        <v>28.749330553686679</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0.69935291990459625</v>
      </c>
      <c r="AH557" s="304">
        <f t="shared" ca="1" si="260"/>
        <v>-9.0826342880652966</v>
      </c>
    </row>
    <row r="558" spans="1:34" x14ac:dyDescent="0.2">
      <c r="A558" s="347">
        <f t="shared" ca="1" si="238"/>
        <v>1E-4</v>
      </c>
      <c r="B558" s="304">
        <f t="shared" ca="1" si="239"/>
        <v>37.005000000000386</v>
      </c>
      <c r="D558" s="306">
        <f t="shared" ca="1" si="240"/>
        <v>-0.6858945173733656</v>
      </c>
      <c r="E558" s="307">
        <f t="shared" ca="1" si="241"/>
        <v>-0.75327951447995112</v>
      </c>
      <c r="F558" s="304">
        <f t="shared" ca="1" si="242"/>
        <v>1.0187646027900621</v>
      </c>
      <c r="G558" s="306">
        <f t="shared" ca="1" si="243"/>
        <v>8.0960686933903219</v>
      </c>
      <c r="H558" s="307">
        <f t="shared" ca="1" si="244"/>
        <v>-106.90347012966889</v>
      </c>
      <c r="I558" s="304">
        <f t="shared" ca="1" si="245"/>
        <v>107.20959963572807</v>
      </c>
      <c r="J558" s="306">
        <f t="shared" ca="1" si="246"/>
        <v>859.93432206528962</v>
      </c>
      <c r="K558" s="307">
        <f t="shared" ca="1" si="247"/>
        <v>-6.4971764276321666</v>
      </c>
      <c r="L558" s="304">
        <f t="shared" ca="1" si="232"/>
        <v>859.95886620664658</v>
      </c>
      <c r="M558" s="306">
        <f t="shared" ca="1" si="248"/>
        <v>-1.4952081009987763</v>
      </c>
      <c r="N558" s="304">
        <f t="shared" ca="1" si="249"/>
        <v>-85.669113681000411</v>
      </c>
      <c r="P558" s="310">
        <f t="shared" ca="1" si="250"/>
        <v>23</v>
      </c>
      <c r="Q558" s="304">
        <f t="shared" ca="1" si="251"/>
        <v>0</v>
      </c>
      <c r="R558" s="306">
        <f t="shared" ca="1" si="252"/>
        <v>0</v>
      </c>
      <c r="S558" s="307">
        <f t="shared" ca="1" si="253"/>
        <v>3.1652999999999984</v>
      </c>
      <c r="T558" s="304">
        <f t="shared" ca="1" si="233"/>
        <v>31.051592999999986</v>
      </c>
      <c r="U558" s="311">
        <f t="shared" ca="1" si="234"/>
        <v>0</v>
      </c>
      <c r="V558" s="306">
        <f t="shared" ca="1" si="235"/>
        <v>1.2257961627528784</v>
      </c>
      <c r="W558" s="304">
        <f t="shared" ca="1" si="236"/>
        <v>28.749398794390654</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0.69933187251481499</v>
      </c>
      <c r="AH558" s="304">
        <f t="shared" ca="1" si="260"/>
        <v>-9.0826558473720329</v>
      </c>
    </row>
    <row r="559" spans="1:34" x14ac:dyDescent="0.2">
      <c r="A559" s="347">
        <f t="shared" ca="1" si="238"/>
        <v>1E-4</v>
      </c>
      <c r="B559" s="304">
        <f t="shared" ca="1" si="239"/>
        <v>37.00510000000039</v>
      </c>
      <c r="D559" s="306">
        <f t="shared" ca="1" si="240"/>
        <v>-0.68588988720922384</v>
      </c>
      <c r="E559" s="307">
        <f t="shared" ca="1" si="241"/>
        <v>-0.75325754308689596</v>
      </c>
      <c r="F559" s="304">
        <f t="shared" ca="1" si="242"/>
        <v>1.0187452397892167</v>
      </c>
      <c r="G559" s="306">
        <f t="shared" ca="1" si="243"/>
        <v>8.0960001044016003</v>
      </c>
      <c r="H559" s="307">
        <f t="shared" ca="1" si="244"/>
        <v>-106.9035454554232</v>
      </c>
      <c r="I559" s="304">
        <f t="shared" ca="1" si="245"/>
        <v>107.2096695668362</v>
      </c>
      <c r="J559" s="306">
        <f t="shared" ca="1" si="246"/>
        <v>859.93432206528962</v>
      </c>
      <c r="K559" s="307">
        <f t="shared" ca="1" si="247"/>
        <v>-6.5078667784114215</v>
      </c>
      <c r="L559" s="304">
        <f t="shared" ca="1" si="232"/>
        <v>859.95894704101704</v>
      </c>
      <c r="M559" s="306">
        <f t="shared" ca="1" si="248"/>
        <v>-1.4952087919948189</v>
      </c>
      <c r="N559" s="304">
        <f t="shared" ca="1" si="249"/>
        <v>-85.669153272157317</v>
      </c>
      <c r="P559" s="310">
        <f t="shared" ca="1" si="250"/>
        <v>23</v>
      </c>
      <c r="Q559" s="304">
        <f t="shared" ca="1" si="251"/>
        <v>0</v>
      </c>
      <c r="R559" s="306">
        <f t="shared" ca="1" si="252"/>
        <v>0</v>
      </c>
      <c r="S559" s="307">
        <f t="shared" ca="1" si="253"/>
        <v>3.1652999999999984</v>
      </c>
      <c r="T559" s="304">
        <f t="shared" ca="1" si="233"/>
        <v>31.051592999999986</v>
      </c>
      <c r="U559" s="311">
        <f t="shared" ca="1" si="234"/>
        <v>0</v>
      </c>
      <c r="V559" s="306">
        <f t="shared" ca="1" si="235"/>
        <v>1.2257974731728138</v>
      </c>
      <c r="W559" s="304">
        <f t="shared" ca="1" si="236"/>
        <v>28.749467034125008</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0.69931082542169243</v>
      </c>
      <c r="AH559" s="304">
        <f t="shared" ca="1" si="260"/>
        <v>-9.0826774063724347</v>
      </c>
    </row>
    <row r="560" spans="1:34" x14ac:dyDescent="0.2">
      <c r="A560" s="347">
        <f t="shared" ca="1" si="238"/>
        <v>1E-4</v>
      </c>
      <c r="B560" s="304">
        <f t="shared" ca="1" si="239"/>
        <v>37.005200000000393</v>
      </c>
      <c r="D560" s="306">
        <f t="shared" ca="1" si="240"/>
        <v>-0.68588525705309533</v>
      </c>
      <c r="E560" s="307">
        <f t="shared" ca="1" si="241"/>
        <v>-0.75323557200600355</v>
      </c>
      <c r="F560" s="304">
        <f t="shared" ca="1" si="242"/>
        <v>1.0187258771514554</v>
      </c>
      <c r="G560" s="306">
        <f t="shared" ca="1" si="243"/>
        <v>8.0959315158758951</v>
      </c>
      <c r="H560" s="307">
        <f t="shared" ca="1" si="244"/>
        <v>-106.9036207789804</v>
      </c>
      <c r="I560" s="304">
        <f t="shared" ca="1" si="245"/>
        <v>107.20973949583966</v>
      </c>
      <c r="J560" s="306">
        <f t="shared" ca="1" si="246"/>
        <v>859.93432206528962</v>
      </c>
      <c r="K560" s="307">
        <f t="shared" ca="1" si="247"/>
        <v>-6.5185571367231416</v>
      </c>
      <c r="L560" s="304">
        <f t="shared" ca="1" si="232"/>
        <v>859.9590280083313</v>
      </c>
      <c r="M560" s="306">
        <f t="shared" ca="1" si="248"/>
        <v>-1.4952094829841063</v>
      </c>
      <c r="N560" s="304">
        <f t="shared" ca="1" si="249"/>
        <v>-85.669192862927162</v>
      </c>
      <c r="P560" s="310">
        <f t="shared" ca="1" si="250"/>
        <v>23</v>
      </c>
      <c r="Q560" s="304">
        <f t="shared" ca="1" si="251"/>
        <v>0</v>
      </c>
      <c r="R560" s="306">
        <f t="shared" ca="1" si="252"/>
        <v>0</v>
      </c>
      <c r="S560" s="307">
        <f t="shared" ca="1" si="253"/>
        <v>3.1652999999999984</v>
      </c>
      <c r="T560" s="304">
        <f t="shared" ca="1" si="233"/>
        <v>31.051592999999986</v>
      </c>
      <c r="U560" s="311">
        <f t="shared" ca="1" si="234"/>
        <v>0</v>
      </c>
      <c r="V560" s="306">
        <f t="shared" ca="1" si="235"/>
        <v>1.2257987835950739</v>
      </c>
      <c r="W560" s="304">
        <f t="shared" ca="1" si="236"/>
        <v>28.749535272889752</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0.69928977862522146</v>
      </c>
      <c r="AH560" s="304">
        <f t="shared" ca="1" si="260"/>
        <v>-9.0826989650665091</v>
      </c>
    </row>
    <row r="561" spans="1:34" x14ac:dyDescent="0.2">
      <c r="A561" s="347">
        <f t="shared" ca="1" si="238"/>
        <v>1E-4</v>
      </c>
      <c r="B561" s="304">
        <f t="shared" ca="1" si="239"/>
        <v>37.005300000000396</v>
      </c>
      <c r="D561" s="306">
        <f t="shared" ca="1" si="240"/>
        <v>-0.68588062690497942</v>
      </c>
      <c r="E561" s="307">
        <f t="shared" ca="1" si="241"/>
        <v>-0.75321360123726677</v>
      </c>
      <c r="F561" s="304">
        <f t="shared" ca="1" si="242"/>
        <v>1.0187065148767724</v>
      </c>
      <c r="G561" s="306">
        <f t="shared" ca="1" si="243"/>
        <v>8.0958629278132044</v>
      </c>
      <c r="H561" s="307">
        <f t="shared" ca="1" si="244"/>
        <v>-106.90369610034053</v>
      </c>
      <c r="I561" s="304">
        <f t="shared" ca="1" si="245"/>
        <v>107.20980942273847</v>
      </c>
      <c r="J561" s="306">
        <f t="shared" ca="1" si="246"/>
        <v>859.93432206528962</v>
      </c>
      <c r="K561" s="307">
        <f t="shared" ca="1" si="247"/>
        <v>-6.5292475025671077</v>
      </c>
      <c r="L561" s="304">
        <f t="shared" ca="1" si="232"/>
        <v>859.95910910858959</v>
      </c>
      <c r="M561" s="306">
        <f t="shared" ca="1" si="248"/>
        <v>-1.4952101739666379</v>
      </c>
      <c r="N561" s="304">
        <f t="shared" ca="1" si="249"/>
        <v>-85.669232453309945</v>
      </c>
      <c r="P561" s="310">
        <f t="shared" ca="1" si="250"/>
        <v>23</v>
      </c>
      <c r="Q561" s="304">
        <f t="shared" ca="1" si="251"/>
        <v>0</v>
      </c>
      <c r="R561" s="306">
        <f t="shared" ca="1" si="252"/>
        <v>0</v>
      </c>
      <c r="S561" s="307">
        <f t="shared" ca="1" si="253"/>
        <v>3.1652999999999984</v>
      </c>
      <c r="T561" s="304">
        <f t="shared" ca="1" si="233"/>
        <v>31.051592999999986</v>
      </c>
      <c r="U561" s="311">
        <f t="shared" ca="1" si="234"/>
        <v>0</v>
      </c>
      <c r="V561" s="306">
        <f t="shared" ca="1" si="235"/>
        <v>1.2258000940196585</v>
      </c>
      <c r="W561" s="304">
        <f t="shared" ca="1" si="236"/>
        <v>28.749603510684896</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0.69926873212540031</v>
      </c>
      <c r="AH561" s="304">
        <f t="shared" ca="1" si="260"/>
        <v>-9.0827205234542596</v>
      </c>
    </row>
    <row r="562" spans="1:34" x14ac:dyDescent="0.2">
      <c r="A562" s="347">
        <f t="shared" ca="1" si="238"/>
        <v>1E-4</v>
      </c>
      <c r="B562" s="304">
        <f t="shared" ca="1" si="239"/>
        <v>37.0054000000004</v>
      </c>
      <c r="D562" s="306">
        <f t="shared" ca="1" si="240"/>
        <v>-0.6858759967648812</v>
      </c>
      <c r="E562" s="307">
        <f t="shared" ca="1" si="241"/>
        <v>-0.7531916307806874</v>
      </c>
      <c r="F562" s="304">
        <f t="shared" ca="1" si="242"/>
        <v>1.0186871529651735</v>
      </c>
      <c r="G562" s="306">
        <f t="shared" ca="1" si="243"/>
        <v>8.0957943402135282</v>
      </c>
      <c r="H562" s="307">
        <f t="shared" ca="1" si="244"/>
        <v>-106.9037714195036</v>
      </c>
      <c r="I562" s="304">
        <f t="shared" ca="1" si="245"/>
        <v>107.20987934753265</v>
      </c>
      <c r="J562" s="306">
        <f t="shared" ca="1" si="246"/>
        <v>859.93432206528962</v>
      </c>
      <c r="K562" s="307">
        <f t="shared" ca="1" si="247"/>
        <v>-6.5399378759430995</v>
      </c>
      <c r="L562" s="304">
        <f t="shared" ca="1" si="232"/>
        <v>859.95919034179201</v>
      </c>
      <c r="M562" s="306">
        <f t="shared" ca="1" si="248"/>
        <v>-1.4952108649424143</v>
      </c>
      <c r="N562" s="304">
        <f t="shared" ca="1" si="249"/>
        <v>-85.669272043305682</v>
      </c>
      <c r="P562" s="310">
        <f t="shared" ca="1" si="250"/>
        <v>23</v>
      </c>
      <c r="Q562" s="304">
        <f t="shared" ca="1" si="251"/>
        <v>0</v>
      </c>
      <c r="R562" s="306">
        <f t="shared" ca="1" si="252"/>
        <v>0</v>
      </c>
      <c r="S562" s="307">
        <f t="shared" ca="1" si="253"/>
        <v>3.1652999999999984</v>
      </c>
      <c r="T562" s="304">
        <f t="shared" ca="1" si="233"/>
        <v>31.051592999999986</v>
      </c>
      <c r="U562" s="311">
        <f t="shared" ca="1" si="234"/>
        <v>0</v>
      </c>
      <c r="V562" s="306">
        <f t="shared" ca="1" si="235"/>
        <v>1.2258014044465677</v>
      </c>
      <c r="W562" s="304">
        <f t="shared" ca="1" si="236"/>
        <v>28.749671747510433</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0.69924768592222541</v>
      </c>
      <c r="AH562" s="304">
        <f t="shared" ca="1" si="260"/>
        <v>-9.0827420815356863</v>
      </c>
    </row>
    <row r="563" spans="1:34" x14ac:dyDescent="0.2">
      <c r="A563" s="347">
        <f t="shared" ca="1" si="238"/>
        <v>1E-4</v>
      </c>
      <c r="B563" s="304">
        <f t="shared" ca="1" si="239"/>
        <v>37.005500000000403</v>
      </c>
      <c r="D563" s="306">
        <f t="shared" ca="1" si="240"/>
        <v>-0.68587136663279791</v>
      </c>
      <c r="E563" s="307">
        <f t="shared" ca="1" si="241"/>
        <v>-0.75316966063626367</v>
      </c>
      <c r="F563" s="304">
        <f t="shared" ca="1" si="242"/>
        <v>1.0186677914166553</v>
      </c>
      <c r="G563" s="306">
        <f t="shared" ca="1" si="243"/>
        <v>8.0957257530768647</v>
      </c>
      <c r="H563" s="307">
        <f t="shared" ca="1" si="244"/>
        <v>-106.90384673646966</v>
      </c>
      <c r="I563" s="304">
        <f t="shared" ca="1" si="245"/>
        <v>107.20994927022224</v>
      </c>
      <c r="J563" s="306">
        <f t="shared" ca="1" si="246"/>
        <v>859.93432206528962</v>
      </c>
      <c r="K563" s="307">
        <f t="shared" ca="1" si="247"/>
        <v>-6.5506282568508984</v>
      </c>
      <c r="L563" s="304">
        <f t="shared" ca="1" si="232"/>
        <v>859.95927170793891</v>
      </c>
      <c r="M563" s="306">
        <f t="shared" ca="1" si="248"/>
        <v>-1.4952115559114356</v>
      </c>
      <c r="N563" s="304">
        <f t="shared" ca="1" si="249"/>
        <v>-85.669311632914372</v>
      </c>
      <c r="P563" s="310">
        <f t="shared" ca="1" si="250"/>
        <v>23</v>
      </c>
      <c r="Q563" s="304">
        <f t="shared" ca="1" si="251"/>
        <v>0</v>
      </c>
      <c r="R563" s="306">
        <f t="shared" ca="1" si="252"/>
        <v>0</v>
      </c>
      <c r="S563" s="307">
        <f t="shared" ca="1" si="253"/>
        <v>3.1652999999999984</v>
      </c>
      <c r="T563" s="304">
        <f t="shared" ca="1" si="233"/>
        <v>31.051592999999986</v>
      </c>
      <c r="U563" s="311">
        <f t="shared" ca="1" si="234"/>
        <v>0</v>
      </c>
      <c r="V563" s="306">
        <f t="shared" ca="1" si="235"/>
        <v>1.2258027148758015</v>
      </c>
      <c r="W563" s="304">
        <f t="shared" ca="1" si="236"/>
        <v>28.749739983366389</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0.69922664001570034</v>
      </c>
      <c r="AH563" s="304">
        <f t="shared" ca="1" si="260"/>
        <v>-9.0827636393107909</v>
      </c>
    </row>
    <row r="564" spans="1:34" x14ac:dyDescent="0.2">
      <c r="A564" s="347">
        <f t="shared" ca="1" si="238"/>
        <v>1E-4</v>
      </c>
      <c r="B564" s="304">
        <f t="shared" ca="1" si="239"/>
        <v>37.005600000000406</v>
      </c>
      <c r="D564" s="306">
        <f t="shared" ca="1" si="240"/>
        <v>-0.68586673650872876</v>
      </c>
      <c r="E564" s="307">
        <f t="shared" ca="1" si="241"/>
        <v>-0.75314769080398847</v>
      </c>
      <c r="F564" s="304">
        <f t="shared" ca="1" si="242"/>
        <v>1.0186484302312129</v>
      </c>
      <c r="G564" s="306">
        <f t="shared" ca="1" si="243"/>
        <v>8.095657166403214</v>
      </c>
      <c r="H564" s="307">
        <f t="shared" ca="1" si="244"/>
        <v>-106.90392205123874</v>
      </c>
      <c r="I564" s="304">
        <f t="shared" ca="1" si="245"/>
        <v>107.21001919080727</v>
      </c>
      <c r="J564" s="306">
        <f t="shared" ca="1" si="246"/>
        <v>859.93432206528962</v>
      </c>
      <c r="K564" s="307">
        <f t="shared" ca="1" si="247"/>
        <v>-6.5613186452902843</v>
      </c>
      <c r="L564" s="304">
        <f t="shared" ca="1" si="232"/>
        <v>859.95935320703052</v>
      </c>
      <c r="M564" s="306">
        <f t="shared" ca="1" si="248"/>
        <v>-1.4952122468737017</v>
      </c>
      <c r="N564" s="304">
        <f t="shared" ca="1" si="249"/>
        <v>-85.669351222136029</v>
      </c>
      <c r="P564" s="310">
        <f t="shared" ca="1" si="250"/>
        <v>23</v>
      </c>
      <c r="Q564" s="304">
        <f t="shared" ca="1" si="251"/>
        <v>0</v>
      </c>
      <c r="R564" s="306">
        <f t="shared" ca="1" si="252"/>
        <v>0</v>
      </c>
      <c r="S564" s="307">
        <f t="shared" ca="1" si="253"/>
        <v>3.1652999999999984</v>
      </c>
      <c r="T564" s="304">
        <f t="shared" ca="1" si="233"/>
        <v>31.051592999999986</v>
      </c>
      <c r="U564" s="311">
        <f t="shared" ca="1" si="234"/>
        <v>0</v>
      </c>
      <c r="V564" s="306">
        <f t="shared" ca="1" si="235"/>
        <v>1.2258040253073601</v>
      </c>
      <c r="W564" s="304">
        <f t="shared" ca="1" si="236"/>
        <v>28.749808218252781</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0.69920559440581798</v>
      </c>
      <c r="AH564" s="304">
        <f t="shared" ca="1" si="260"/>
        <v>-9.0827851967795787</v>
      </c>
    </row>
    <row r="565" spans="1:34" x14ac:dyDescent="0.2">
      <c r="A565" s="347">
        <f t="shared" ca="1" si="238"/>
        <v>1E-4</v>
      </c>
      <c r="B565" s="304">
        <f t="shared" ca="1" si="239"/>
        <v>37.005700000000409</v>
      </c>
      <c r="D565" s="306">
        <f t="shared" ca="1" si="240"/>
        <v>-0.68586210639267797</v>
      </c>
      <c r="E565" s="307">
        <f t="shared" ca="1" si="241"/>
        <v>-0.75312572128385824</v>
      </c>
      <c r="F565" s="304">
        <f t="shared" ca="1" si="242"/>
        <v>1.0186290694088467</v>
      </c>
      <c r="G565" s="306">
        <f t="shared" ca="1" si="243"/>
        <v>8.0955885801925742</v>
      </c>
      <c r="H565" s="307">
        <f t="shared" ca="1" si="244"/>
        <v>-106.90399736381086</v>
      </c>
      <c r="I565" s="304">
        <f t="shared" ca="1" si="245"/>
        <v>107.21008910928776</v>
      </c>
      <c r="J565" s="306">
        <f t="shared" ca="1" si="246"/>
        <v>859.93432206528962</v>
      </c>
      <c r="K565" s="307">
        <f t="shared" ca="1" si="247"/>
        <v>-6.5720090412610368</v>
      </c>
      <c r="L565" s="304">
        <f t="shared" ca="1" si="232"/>
        <v>859.95943483906706</v>
      </c>
      <c r="M565" s="306">
        <f t="shared" ca="1" si="248"/>
        <v>-1.4952129378292127</v>
      </c>
      <c r="N565" s="304">
        <f t="shared" ca="1" si="249"/>
        <v>-85.66939081097064</v>
      </c>
      <c r="P565" s="310">
        <f t="shared" ca="1" si="250"/>
        <v>23</v>
      </c>
      <c r="Q565" s="304">
        <f t="shared" ca="1" si="251"/>
        <v>0</v>
      </c>
      <c r="R565" s="306">
        <f t="shared" ca="1" si="252"/>
        <v>0</v>
      </c>
      <c r="S565" s="307">
        <f t="shared" ca="1" si="253"/>
        <v>3.1652999999999984</v>
      </c>
      <c r="T565" s="304">
        <f t="shared" ca="1" si="233"/>
        <v>31.051592999999986</v>
      </c>
      <c r="U565" s="311">
        <f t="shared" ca="1" si="234"/>
        <v>0</v>
      </c>
      <c r="V565" s="306">
        <f t="shared" ca="1" si="235"/>
        <v>1.2258053357412433</v>
      </c>
      <c r="W565" s="304">
        <f t="shared" ca="1" si="236"/>
        <v>28.749876452169609</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0.69918454909256944</v>
      </c>
      <c r="AH565" s="304">
        <f t="shared" ca="1" si="260"/>
        <v>-9.0828067539420569</v>
      </c>
    </row>
    <row r="566" spans="1:34" x14ac:dyDescent="0.2">
      <c r="A566" s="347">
        <f t="shared" ca="1" si="238"/>
        <v>1E-4</v>
      </c>
      <c r="B566" s="304">
        <f t="shared" ca="1" si="239"/>
        <v>37.005800000000413</v>
      </c>
      <c r="D566" s="306">
        <f t="shared" ca="1" si="240"/>
        <v>-0.68585747628464389</v>
      </c>
      <c r="E566" s="307">
        <f t="shared" ca="1" si="241"/>
        <v>-0.75310375207586944</v>
      </c>
      <c r="F566" s="304">
        <f t="shared" ca="1" si="242"/>
        <v>1.0186097089495532</v>
      </c>
      <c r="G566" s="306">
        <f t="shared" ca="1" si="243"/>
        <v>8.0955199944449454</v>
      </c>
      <c r="H566" s="307">
        <f t="shared" ca="1" si="244"/>
        <v>-106.90407267418607</v>
      </c>
      <c r="I566" s="304">
        <f t="shared" ca="1" si="245"/>
        <v>107.21015902566377</v>
      </c>
      <c r="J566" s="306">
        <f t="shared" ca="1" si="246"/>
        <v>859.93432206528962</v>
      </c>
      <c r="K566" s="307">
        <f t="shared" ca="1" si="247"/>
        <v>-6.5826994447629366</v>
      </c>
      <c r="L566" s="304">
        <f t="shared" ca="1" si="232"/>
        <v>859.95951660404887</v>
      </c>
      <c r="M566" s="306">
        <f t="shared" ca="1" si="248"/>
        <v>-1.4952136287779687</v>
      </c>
      <c r="N566" s="304">
        <f t="shared" ca="1" si="249"/>
        <v>-85.669430399418218</v>
      </c>
      <c r="P566" s="310">
        <f t="shared" ca="1" si="250"/>
        <v>23</v>
      </c>
      <c r="Q566" s="304">
        <f t="shared" ca="1" si="251"/>
        <v>0</v>
      </c>
      <c r="R566" s="306">
        <f t="shared" ca="1" si="252"/>
        <v>0</v>
      </c>
      <c r="S566" s="307">
        <f t="shared" ca="1" si="253"/>
        <v>3.1652999999999984</v>
      </c>
      <c r="T566" s="304">
        <f t="shared" ca="1" si="233"/>
        <v>31.051592999999986</v>
      </c>
      <c r="U566" s="311">
        <f t="shared" ca="1" si="234"/>
        <v>0</v>
      </c>
      <c r="V566" s="306">
        <f t="shared" ca="1" si="235"/>
        <v>1.2258066461774508</v>
      </c>
      <c r="W566" s="304">
        <f t="shared" ca="1" si="236"/>
        <v>28.749944685116887</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0.69916350407595651</v>
      </c>
      <c r="AH566" s="304">
        <f t="shared" ca="1" si="260"/>
        <v>-9.0828283107982255</v>
      </c>
    </row>
    <row r="567" spans="1:34" x14ac:dyDescent="0.2">
      <c r="A567" s="347">
        <f t="shared" ca="1" si="238"/>
        <v>1E-4</v>
      </c>
      <c r="B567" s="304">
        <f t="shared" ca="1" si="239"/>
        <v>37.005900000000416</v>
      </c>
      <c r="D567" s="306">
        <f t="shared" ca="1" si="240"/>
        <v>-0.6858528461846285</v>
      </c>
      <c r="E567" s="307">
        <f t="shared" ca="1" si="241"/>
        <v>-0.75308178318002028</v>
      </c>
      <c r="F567" s="304">
        <f t="shared" ca="1" si="242"/>
        <v>1.018590348853333</v>
      </c>
      <c r="G567" s="306">
        <f t="shared" ca="1" si="243"/>
        <v>8.0954514091603276</v>
      </c>
      <c r="H567" s="307">
        <f t="shared" ca="1" si="244"/>
        <v>-106.90414798236439</v>
      </c>
      <c r="I567" s="304">
        <f t="shared" ca="1" si="245"/>
        <v>107.21022893993531</v>
      </c>
      <c r="J567" s="306">
        <f t="shared" ca="1" si="246"/>
        <v>859.93432206528962</v>
      </c>
      <c r="K567" s="307">
        <f t="shared" ca="1" si="247"/>
        <v>-6.5933898557957642</v>
      </c>
      <c r="L567" s="304">
        <f t="shared" ca="1" si="232"/>
        <v>859.95959850197596</v>
      </c>
      <c r="M567" s="306">
        <f t="shared" ca="1" si="248"/>
        <v>-1.4952143197199699</v>
      </c>
      <c r="N567" s="304">
        <f t="shared" ca="1" si="249"/>
        <v>-85.669469987478777</v>
      </c>
      <c r="P567" s="310">
        <f t="shared" ca="1" si="250"/>
        <v>23</v>
      </c>
      <c r="Q567" s="304">
        <f t="shared" ca="1" si="251"/>
        <v>0</v>
      </c>
      <c r="R567" s="306">
        <f t="shared" ca="1" si="252"/>
        <v>0</v>
      </c>
      <c r="S567" s="307">
        <f t="shared" ca="1" si="253"/>
        <v>3.1652999999999984</v>
      </c>
      <c r="T567" s="304">
        <f t="shared" ca="1" si="233"/>
        <v>31.051592999999986</v>
      </c>
      <c r="U567" s="311">
        <f t="shared" ca="1" si="234"/>
        <v>0</v>
      </c>
      <c r="V567" s="306">
        <f t="shared" ca="1" si="235"/>
        <v>1.225807956615983</v>
      </c>
      <c r="W567" s="304">
        <f t="shared" ca="1" si="236"/>
        <v>28.750012917094622</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0.69914245935597563</v>
      </c>
      <c r="AH567" s="304">
        <f t="shared" ca="1" si="260"/>
        <v>-9.082849867348088</v>
      </c>
    </row>
    <row r="568" spans="1:34" x14ac:dyDescent="0.2">
      <c r="A568" s="347">
        <f t="shared" ca="1" si="238"/>
        <v>1E-4</v>
      </c>
      <c r="B568" s="304">
        <f t="shared" ca="1" si="239"/>
        <v>37.006000000000419</v>
      </c>
      <c r="D568" s="306">
        <f t="shared" ca="1" si="240"/>
        <v>-0.68584821609263036</v>
      </c>
      <c r="E568" s="307">
        <f t="shared" ca="1" si="241"/>
        <v>-0.75305981459630722</v>
      </c>
      <c r="F568" s="304">
        <f t="shared" ca="1" si="242"/>
        <v>1.0185709891201831</v>
      </c>
      <c r="G568" s="306">
        <f t="shared" ca="1" si="243"/>
        <v>8.0953828243387189</v>
      </c>
      <c r="H568" s="307">
        <f t="shared" ca="1" si="244"/>
        <v>-106.90422328834585</v>
      </c>
      <c r="I568" s="304">
        <f t="shared" ca="1" si="245"/>
        <v>107.21029885210238</v>
      </c>
      <c r="J568" s="306">
        <f t="shared" ca="1" si="246"/>
        <v>859.93432206528962</v>
      </c>
      <c r="K568" s="307">
        <f t="shared" ca="1" si="247"/>
        <v>-6.6040802743592995</v>
      </c>
      <c r="L568" s="304">
        <f t="shared" ca="1" si="232"/>
        <v>859.95968053284878</v>
      </c>
      <c r="M568" s="306">
        <f t="shared" ca="1" si="248"/>
        <v>-1.4952150106552162</v>
      </c>
      <c r="N568" s="304">
        <f t="shared" ca="1" si="249"/>
        <v>-85.669509575152304</v>
      </c>
      <c r="P568" s="310">
        <f t="shared" ca="1" si="250"/>
        <v>23</v>
      </c>
      <c r="Q568" s="304">
        <f t="shared" ca="1" si="251"/>
        <v>0</v>
      </c>
      <c r="R568" s="306">
        <f t="shared" ca="1" si="252"/>
        <v>0</v>
      </c>
      <c r="S568" s="307">
        <f t="shared" ca="1" si="253"/>
        <v>3.1652999999999984</v>
      </c>
      <c r="T568" s="304">
        <f t="shared" ca="1" si="233"/>
        <v>31.051592999999986</v>
      </c>
      <c r="U568" s="311">
        <f t="shared" ca="1" si="234"/>
        <v>0</v>
      </c>
      <c r="V568" s="306">
        <f t="shared" ca="1" si="235"/>
        <v>1.2258092670568395</v>
      </c>
      <c r="W568" s="304">
        <f t="shared" ca="1" si="236"/>
        <v>28.750081148102812</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0.69912141493262503</v>
      </c>
      <c r="AH568" s="304">
        <f t="shared" ca="1" si="260"/>
        <v>-9.0828714235916461</v>
      </c>
    </row>
    <row r="569" spans="1:34" x14ac:dyDescent="0.2">
      <c r="A569" s="347">
        <f t="shared" ca="1" si="238"/>
        <v>1E-4</v>
      </c>
      <c r="B569" s="304">
        <f t="shared" ca="1" si="239"/>
        <v>37.006100000000423</v>
      </c>
      <c r="D569" s="306">
        <f t="shared" ca="1" si="240"/>
        <v>-0.68584358600865114</v>
      </c>
      <c r="E569" s="307">
        <f t="shared" ca="1" si="241"/>
        <v>-0.75303784632473203</v>
      </c>
      <c r="F569" s="304">
        <f t="shared" ca="1" si="242"/>
        <v>1.0185516297501058</v>
      </c>
      <c r="G569" s="306">
        <f t="shared" ca="1" si="243"/>
        <v>8.0953142399801177</v>
      </c>
      <c r="H569" s="307">
        <f t="shared" ca="1" si="244"/>
        <v>-106.90429859213047</v>
      </c>
      <c r="I569" s="304">
        <f t="shared" ca="1" si="245"/>
        <v>107.21036876216505</v>
      </c>
      <c r="J569" s="306">
        <f t="shared" ca="1" si="246"/>
        <v>859.93432206528962</v>
      </c>
      <c r="K569" s="307">
        <f t="shared" ca="1" si="247"/>
        <v>-6.6147707004533229</v>
      </c>
      <c r="L569" s="304">
        <f t="shared" ca="1" si="232"/>
        <v>859.95976269666767</v>
      </c>
      <c r="M569" s="306">
        <f t="shared" ca="1" si="248"/>
        <v>-1.495215701583708</v>
      </c>
      <c r="N569" s="304">
        <f t="shared" ca="1" si="249"/>
        <v>-85.669549162438827</v>
      </c>
      <c r="P569" s="310">
        <f t="shared" ca="1" si="250"/>
        <v>23</v>
      </c>
      <c r="Q569" s="304">
        <f t="shared" ca="1" si="251"/>
        <v>0</v>
      </c>
      <c r="R569" s="306">
        <f t="shared" ca="1" si="252"/>
        <v>0</v>
      </c>
      <c r="S569" s="307">
        <f t="shared" ca="1" si="253"/>
        <v>3.1652999999999984</v>
      </c>
      <c r="T569" s="304">
        <f t="shared" ca="1" si="233"/>
        <v>31.051592999999986</v>
      </c>
      <c r="U569" s="311">
        <f t="shared" ca="1" si="234"/>
        <v>0</v>
      </c>
      <c r="V569" s="306">
        <f t="shared" ca="1" si="235"/>
        <v>1.2258105775000205</v>
      </c>
      <c r="W569" s="304">
        <f t="shared" ca="1" si="236"/>
        <v>28.750149378141479</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0.69910037080590648</v>
      </c>
      <c r="AH569" s="304">
        <f t="shared" ca="1" si="260"/>
        <v>-9.0828929795289</v>
      </c>
    </row>
    <row r="570" spans="1:34" x14ac:dyDescent="0.2">
      <c r="A570" s="347">
        <f t="shared" ca="1" si="238"/>
        <v>1E-4</v>
      </c>
      <c r="B570" s="304">
        <f t="shared" ca="1" si="239"/>
        <v>37.006200000000426</v>
      </c>
      <c r="D570" s="306">
        <f t="shared" ca="1" si="240"/>
        <v>-0.68583895593269029</v>
      </c>
      <c r="E570" s="307">
        <f t="shared" ca="1" si="241"/>
        <v>-0.75301587836528583</v>
      </c>
      <c r="F570" s="304">
        <f t="shared" ca="1" si="242"/>
        <v>1.018532270743095</v>
      </c>
      <c r="G570" s="306">
        <f t="shared" ca="1" si="243"/>
        <v>8.0952456560845238</v>
      </c>
      <c r="H570" s="307">
        <f t="shared" ca="1" si="244"/>
        <v>-106.90437389371832</v>
      </c>
      <c r="I570" s="304">
        <f t="shared" ca="1" si="245"/>
        <v>107.21043867012334</v>
      </c>
      <c r="J570" s="306">
        <f t="shared" ca="1" si="246"/>
        <v>859.93432206528962</v>
      </c>
      <c r="K570" s="307">
        <f t="shared" ca="1" si="247"/>
        <v>-6.6254611340776153</v>
      </c>
      <c r="L570" s="304">
        <f t="shared" ca="1" si="232"/>
        <v>859.95984499343251</v>
      </c>
      <c r="M570" s="306">
        <f t="shared" ca="1" si="248"/>
        <v>-1.4952163925054451</v>
      </c>
      <c r="N570" s="304">
        <f t="shared" ca="1" si="249"/>
        <v>-85.669588749338345</v>
      </c>
      <c r="P570" s="310">
        <f t="shared" ca="1" si="250"/>
        <v>23</v>
      </c>
      <c r="Q570" s="304">
        <f t="shared" ca="1" si="251"/>
        <v>0</v>
      </c>
      <c r="R570" s="306">
        <f t="shared" ca="1" si="252"/>
        <v>0</v>
      </c>
      <c r="S570" s="307">
        <f t="shared" ca="1" si="253"/>
        <v>3.1652999999999984</v>
      </c>
      <c r="T570" s="304">
        <f t="shared" ca="1" si="233"/>
        <v>31.051592999999986</v>
      </c>
      <c r="U570" s="311">
        <f t="shared" ca="1" si="234"/>
        <v>0</v>
      </c>
      <c r="V570" s="306">
        <f t="shared" ca="1" si="235"/>
        <v>1.225811887945526</v>
      </c>
      <c r="W570" s="304">
        <f t="shared" ca="1" si="236"/>
        <v>28.750217607210633</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0.6990793269758111</v>
      </c>
      <c r="AH570" s="304">
        <f t="shared" ca="1" si="260"/>
        <v>-9.0829145351598566</v>
      </c>
    </row>
    <row r="571" spans="1:34" x14ac:dyDescent="0.2">
      <c r="A571" s="347">
        <f t="shared" ca="1" si="238"/>
        <v>1E-4</v>
      </c>
      <c r="B571" s="304">
        <f t="shared" ca="1" si="239"/>
        <v>37.006300000000429</v>
      </c>
      <c r="D571" s="306">
        <f t="shared" ca="1" si="240"/>
        <v>-0.68583432586474891</v>
      </c>
      <c r="E571" s="307">
        <f t="shared" ca="1" si="241"/>
        <v>-0.75299391071796684</v>
      </c>
      <c r="F571" s="304">
        <f t="shared" ca="1" si="242"/>
        <v>1.0185129120991505</v>
      </c>
      <c r="G571" s="306">
        <f t="shared" ca="1" si="243"/>
        <v>8.0951770726519374</v>
      </c>
      <c r="H571" s="307">
        <f t="shared" ca="1" si="244"/>
        <v>-106.90444919310939</v>
      </c>
      <c r="I571" s="304">
        <f t="shared" ca="1" si="245"/>
        <v>107.21050857597727</v>
      </c>
      <c r="J571" s="306">
        <f t="shared" ca="1" si="246"/>
        <v>859.93432206528962</v>
      </c>
      <c r="K571" s="307">
        <f t="shared" ca="1" si="247"/>
        <v>-6.6361515752319571</v>
      </c>
      <c r="L571" s="304">
        <f t="shared" ca="1" si="232"/>
        <v>859.95992742314377</v>
      </c>
      <c r="M571" s="306">
        <f t="shared" ca="1" si="248"/>
        <v>-1.4952170834204275</v>
      </c>
      <c r="N571" s="304">
        <f t="shared" ca="1" si="249"/>
        <v>-85.669628335850831</v>
      </c>
      <c r="P571" s="310">
        <f t="shared" ca="1" si="250"/>
        <v>23</v>
      </c>
      <c r="Q571" s="304">
        <f t="shared" ca="1" si="251"/>
        <v>0</v>
      </c>
      <c r="R571" s="306">
        <f t="shared" ca="1" si="252"/>
        <v>0</v>
      </c>
      <c r="S571" s="307">
        <f t="shared" ca="1" si="253"/>
        <v>3.1652999999999984</v>
      </c>
      <c r="T571" s="304">
        <f t="shared" ca="1" si="233"/>
        <v>31.051592999999986</v>
      </c>
      <c r="U571" s="311">
        <f t="shared" ca="1" si="234"/>
        <v>0</v>
      </c>
      <c r="V571" s="306">
        <f t="shared" ca="1" si="235"/>
        <v>1.225813198393356</v>
      </c>
      <c r="W571" s="304">
        <f t="shared" ca="1" si="236"/>
        <v>28.750285835310294</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0.69905828344233534</v>
      </c>
      <c r="AH571" s="304">
        <f t="shared" ca="1" si="260"/>
        <v>-9.0829360904845196</v>
      </c>
    </row>
    <row r="572" spans="1:34" x14ac:dyDescent="0.2">
      <c r="A572" s="347">
        <f t="shared" ca="1" si="238"/>
        <v>1E-4</v>
      </c>
      <c r="B572" s="304">
        <f t="shared" ca="1" si="239"/>
        <v>37.006400000000433</v>
      </c>
      <c r="D572" s="306">
        <f t="shared" ca="1" si="240"/>
        <v>-0.68582969580483055</v>
      </c>
      <c r="E572" s="307">
        <f t="shared" ca="1" si="241"/>
        <v>-0.75297194338276974</v>
      </c>
      <c r="F572" s="304">
        <f t="shared" ca="1" si="242"/>
        <v>1.0184935538182711</v>
      </c>
      <c r="G572" s="306">
        <f t="shared" ca="1" si="243"/>
        <v>8.0951084896823566</v>
      </c>
      <c r="H572" s="307">
        <f t="shared" ca="1" si="244"/>
        <v>-106.90452449030373</v>
      </c>
      <c r="I572" s="304">
        <f t="shared" ca="1" si="245"/>
        <v>107.21057847972688</v>
      </c>
      <c r="J572" s="306">
        <f t="shared" ca="1" si="246"/>
        <v>859.93432206528962</v>
      </c>
      <c r="K572" s="307">
        <f t="shared" ca="1" si="247"/>
        <v>-6.6468420239161281</v>
      </c>
      <c r="L572" s="304">
        <f t="shared" ca="1" si="232"/>
        <v>859.96000998580166</v>
      </c>
      <c r="M572" s="306">
        <f t="shared" ca="1" si="248"/>
        <v>-1.4952177743286554</v>
      </c>
      <c r="N572" s="304">
        <f t="shared" ca="1" si="249"/>
        <v>-85.669667921976327</v>
      </c>
      <c r="P572" s="310">
        <f t="shared" ca="1" si="250"/>
        <v>23</v>
      </c>
      <c r="Q572" s="304">
        <f t="shared" ca="1" si="251"/>
        <v>0</v>
      </c>
      <c r="R572" s="306">
        <f t="shared" ca="1" si="252"/>
        <v>0</v>
      </c>
      <c r="S572" s="307">
        <f t="shared" ca="1" si="253"/>
        <v>3.1652999999999984</v>
      </c>
      <c r="T572" s="304">
        <f t="shared" ca="1" si="233"/>
        <v>31.051592999999986</v>
      </c>
      <c r="U572" s="311">
        <f t="shared" ca="1" si="234"/>
        <v>0</v>
      </c>
      <c r="V572" s="306">
        <f t="shared" ca="1" si="235"/>
        <v>1.2258145088435102</v>
      </c>
      <c r="W572" s="304">
        <f t="shared" ca="1" si="236"/>
        <v>28.75035406244044</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0.69903724020547919</v>
      </c>
      <c r="AH572" s="304">
        <f t="shared" ca="1" si="260"/>
        <v>-9.0829576455028924</v>
      </c>
    </row>
    <row r="573" spans="1:34" x14ac:dyDescent="0.2">
      <c r="A573" s="347">
        <f t="shared" ca="1" si="238"/>
        <v>1E-4</v>
      </c>
      <c r="B573" s="304">
        <f t="shared" ca="1" si="239"/>
        <v>37.006500000000436</v>
      </c>
      <c r="D573" s="306">
        <f t="shared" ca="1" si="240"/>
        <v>-0.68582506575293212</v>
      </c>
      <c r="E573" s="307">
        <f t="shared" ca="1" si="241"/>
        <v>-0.75294997635969629</v>
      </c>
      <c r="F573" s="304">
        <f t="shared" ca="1" si="242"/>
        <v>1.0184741959004562</v>
      </c>
      <c r="G573" s="306">
        <f t="shared" ca="1" si="243"/>
        <v>8.0950399071757815</v>
      </c>
      <c r="H573" s="307">
        <f t="shared" ca="1" si="244"/>
        <v>-106.90459978530137</v>
      </c>
      <c r="I573" s="304">
        <f t="shared" ca="1" si="245"/>
        <v>107.2106483813722</v>
      </c>
      <c r="J573" s="306">
        <f t="shared" ca="1" si="246"/>
        <v>859.93432206528962</v>
      </c>
      <c r="K573" s="307">
        <f t="shared" ca="1" si="247"/>
        <v>-6.6575324801299081</v>
      </c>
      <c r="L573" s="304">
        <f t="shared" ca="1" si="232"/>
        <v>859.96009268140654</v>
      </c>
      <c r="M573" s="306">
        <f t="shared" ca="1" si="248"/>
        <v>-1.4952184652301292</v>
      </c>
      <c r="N573" s="304">
        <f t="shared" ca="1" si="249"/>
        <v>-85.669707507714833</v>
      </c>
      <c r="P573" s="310">
        <f t="shared" ca="1" si="250"/>
        <v>23</v>
      </c>
      <c r="Q573" s="304">
        <f t="shared" ca="1" si="251"/>
        <v>0</v>
      </c>
      <c r="R573" s="306">
        <f t="shared" ca="1" si="252"/>
        <v>0</v>
      </c>
      <c r="S573" s="307">
        <f t="shared" ca="1" si="253"/>
        <v>3.1652999999999984</v>
      </c>
      <c r="T573" s="304">
        <f t="shared" ca="1" si="233"/>
        <v>31.051592999999986</v>
      </c>
      <c r="U573" s="311">
        <f t="shared" ca="1" si="234"/>
        <v>0</v>
      </c>
      <c r="V573" s="306">
        <f t="shared" ca="1" si="235"/>
        <v>1.2258158192959892</v>
      </c>
      <c r="W573" s="304">
        <f t="shared" ca="1" si="236"/>
        <v>28.750422288601126</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0.69901619726524089</v>
      </c>
      <c r="AH573" s="304">
        <f t="shared" ca="1" si="260"/>
        <v>-9.0829792002149734</v>
      </c>
    </row>
    <row r="574" spans="1:34" x14ac:dyDescent="0.2">
      <c r="A574" s="347">
        <f t="shared" ca="1" si="238"/>
        <v>1E-4</v>
      </c>
      <c r="B574" s="304">
        <f t="shared" ca="1" si="239"/>
        <v>37.006600000000439</v>
      </c>
      <c r="D574" s="306">
        <f t="shared" ca="1" si="240"/>
        <v>-0.6858204357090536</v>
      </c>
      <c r="E574" s="307">
        <f t="shared" ca="1" si="241"/>
        <v>-0.75292800964873585</v>
      </c>
      <c r="F574" s="304">
        <f t="shared" ca="1" si="242"/>
        <v>1.0184548383456986</v>
      </c>
      <c r="G574" s="306">
        <f t="shared" ca="1" si="243"/>
        <v>8.0949713251322102</v>
      </c>
      <c r="H574" s="307">
        <f t="shared" ca="1" si="244"/>
        <v>-106.90467507810234</v>
      </c>
      <c r="I574" s="304">
        <f t="shared" ca="1" si="245"/>
        <v>107.21071828091326</v>
      </c>
      <c r="J574" s="306">
        <f t="shared" ca="1" si="246"/>
        <v>859.93432206528962</v>
      </c>
      <c r="K574" s="307">
        <f t="shared" ca="1" si="247"/>
        <v>-6.6682229438730785</v>
      </c>
      <c r="L574" s="304">
        <f t="shared" ca="1" si="232"/>
        <v>859.96017550995839</v>
      </c>
      <c r="M574" s="306">
        <f t="shared" ca="1" si="248"/>
        <v>-1.4952191561248485</v>
      </c>
      <c r="N574" s="304">
        <f t="shared" ca="1" si="249"/>
        <v>-85.669747093066334</v>
      </c>
      <c r="P574" s="310">
        <f t="shared" ca="1" si="250"/>
        <v>23</v>
      </c>
      <c r="Q574" s="304">
        <f t="shared" ca="1" si="251"/>
        <v>0</v>
      </c>
      <c r="R574" s="306">
        <f t="shared" ca="1" si="252"/>
        <v>0</v>
      </c>
      <c r="S574" s="307">
        <f t="shared" ca="1" si="253"/>
        <v>3.1652999999999984</v>
      </c>
      <c r="T574" s="304">
        <f t="shared" ca="1" si="233"/>
        <v>31.051592999999986</v>
      </c>
      <c r="U574" s="311">
        <f t="shared" ca="1" si="234"/>
        <v>0</v>
      </c>
      <c r="V574" s="306">
        <f t="shared" ca="1" si="235"/>
        <v>1.2258171297507923</v>
      </c>
      <c r="W574" s="304">
        <f t="shared" ca="1" si="236"/>
        <v>28.750490513792329</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0.69899515462160977</v>
      </c>
      <c r="AH574" s="304">
        <f t="shared" ca="1" si="260"/>
        <v>-9.0830007546207749</v>
      </c>
    </row>
    <row r="575" spans="1:34" x14ac:dyDescent="0.2">
      <c r="A575" s="347">
        <f t="shared" ca="1" si="238"/>
        <v>1E-4</v>
      </c>
      <c r="B575" s="304">
        <f t="shared" ca="1" si="239"/>
        <v>37.006700000000443</v>
      </c>
      <c r="D575" s="306">
        <f t="shared" ca="1" si="240"/>
        <v>-0.6858158056732</v>
      </c>
      <c r="E575" s="307">
        <f t="shared" ca="1" si="241"/>
        <v>-0.75290604324989197</v>
      </c>
      <c r="F575" s="304">
        <f t="shared" ca="1" si="242"/>
        <v>1.0184354811540044</v>
      </c>
      <c r="G575" s="306">
        <f t="shared" ca="1" si="243"/>
        <v>8.0949027435516427</v>
      </c>
      <c r="H575" s="307">
        <f t="shared" ca="1" si="244"/>
        <v>-106.90475036870667</v>
      </c>
      <c r="I575" s="304">
        <f t="shared" ca="1" si="245"/>
        <v>107.21078817835007</v>
      </c>
      <c r="J575" s="306">
        <f t="shared" ca="1" si="246"/>
        <v>859.93432206528962</v>
      </c>
      <c r="K575" s="307">
        <f t="shared" ca="1" si="247"/>
        <v>-6.678913415145419</v>
      </c>
      <c r="L575" s="304">
        <f t="shared" ca="1" si="232"/>
        <v>859.96025847145768</v>
      </c>
      <c r="M575" s="306">
        <f t="shared" ca="1" si="248"/>
        <v>-1.4952198470128137</v>
      </c>
      <c r="N575" s="304">
        <f t="shared" ca="1" si="249"/>
        <v>-85.66978667803086</v>
      </c>
      <c r="P575" s="310">
        <f t="shared" ca="1" si="250"/>
        <v>23</v>
      </c>
      <c r="Q575" s="304">
        <f t="shared" ca="1" si="251"/>
        <v>0</v>
      </c>
      <c r="R575" s="306">
        <f t="shared" ca="1" si="252"/>
        <v>0</v>
      </c>
      <c r="S575" s="307">
        <f t="shared" ca="1" si="253"/>
        <v>3.1652999999999984</v>
      </c>
      <c r="T575" s="304">
        <f t="shared" ca="1" si="233"/>
        <v>31.051592999999986</v>
      </c>
      <c r="U575" s="311">
        <f t="shared" ca="1" si="234"/>
        <v>0</v>
      </c>
      <c r="V575" s="306">
        <f t="shared" ca="1" si="235"/>
        <v>1.2258184402079195</v>
      </c>
      <c r="W575" s="304">
        <f t="shared" ca="1" si="236"/>
        <v>28.75055873801406</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0.69897411227458761</v>
      </c>
      <c r="AH575" s="304">
        <f t="shared" ca="1" si="260"/>
        <v>-9.0830223087202935</v>
      </c>
    </row>
    <row r="576" spans="1:34" x14ac:dyDescent="0.2">
      <c r="A576" s="347">
        <f t="shared" ca="1" si="238"/>
        <v>1E-4</v>
      </c>
      <c r="B576" s="304">
        <f t="shared" ca="1" si="239"/>
        <v>37.006800000000446</v>
      </c>
      <c r="D576" s="306">
        <f t="shared" ca="1" si="240"/>
        <v>-0.68581117564536609</v>
      </c>
      <c r="E576" s="307">
        <f t="shared" ca="1" si="241"/>
        <v>-0.75288407716316108</v>
      </c>
      <c r="F576" s="304">
        <f t="shared" ca="1" si="242"/>
        <v>1.0184161243253682</v>
      </c>
      <c r="G576" s="306">
        <f t="shared" ca="1" si="243"/>
        <v>8.0948341624340774</v>
      </c>
      <c r="H576" s="307">
        <f t="shared" ca="1" si="244"/>
        <v>-106.90482565711439</v>
      </c>
      <c r="I576" s="304">
        <f t="shared" ca="1" si="245"/>
        <v>107.21085807368269</v>
      </c>
      <c r="J576" s="306">
        <f t="shared" ca="1" si="246"/>
        <v>859.93432206528962</v>
      </c>
      <c r="K576" s="307">
        <f t="shared" ca="1" si="247"/>
        <v>-6.6896038939467104</v>
      </c>
      <c r="L576" s="304">
        <f t="shared" ca="1" si="232"/>
        <v>859.96034156590451</v>
      </c>
      <c r="M576" s="306">
        <f t="shared" ca="1" si="248"/>
        <v>-1.4952205378940246</v>
      </c>
      <c r="N576" s="304">
        <f t="shared" ca="1" si="249"/>
        <v>-85.669826262608382</v>
      </c>
      <c r="P576" s="310">
        <f t="shared" ca="1" si="250"/>
        <v>23</v>
      </c>
      <c r="Q576" s="304">
        <f t="shared" ca="1" si="251"/>
        <v>0</v>
      </c>
      <c r="R576" s="306">
        <f t="shared" ca="1" si="252"/>
        <v>0</v>
      </c>
      <c r="S576" s="307">
        <f t="shared" ca="1" si="253"/>
        <v>3.1652999999999984</v>
      </c>
      <c r="T576" s="304">
        <f t="shared" ca="1" si="233"/>
        <v>31.051592999999986</v>
      </c>
      <c r="U576" s="311">
        <f t="shared" ca="1" si="234"/>
        <v>0</v>
      </c>
      <c r="V576" s="306">
        <f t="shared" ca="1" si="235"/>
        <v>1.2258197506673716</v>
      </c>
      <c r="W576" s="304">
        <f t="shared" ca="1" si="236"/>
        <v>28.750626961266349</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0.69895307022417796</v>
      </c>
      <c r="AH576" s="304">
        <f t="shared" ca="1" si="260"/>
        <v>-9.083043862513529</v>
      </c>
    </row>
    <row r="577" spans="1:34" x14ac:dyDescent="0.2">
      <c r="A577" s="347">
        <f t="shared" ca="1" si="238"/>
        <v>1E-4</v>
      </c>
      <c r="B577" s="304">
        <f t="shared" ca="1" si="239"/>
        <v>37.006900000000449</v>
      </c>
      <c r="D577" s="306">
        <f t="shared" ca="1" si="240"/>
        <v>-0.68580654562555787</v>
      </c>
      <c r="E577" s="307">
        <f t="shared" ca="1" si="241"/>
        <v>-0.75286211138853432</v>
      </c>
      <c r="F577" s="304">
        <f t="shared" ca="1" si="242"/>
        <v>1.0183967678597876</v>
      </c>
      <c r="G577" s="306">
        <f t="shared" ca="1" si="243"/>
        <v>8.0947655817795141</v>
      </c>
      <c r="H577" s="307">
        <f t="shared" ca="1" si="244"/>
        <v>-106.90490094332553</v>
      </c>
      <c r="I577" s="304">
        <f t="shared" ca="1" si="245"/>
        <v>107.21092796691113</v>
      </c>
      <c r="J577" s="306">
        <f t="shared" ca="1" si="246"/>
        <v>859.93432206528962</v>
      </c>
      <c r="K577" s="307">
        <f t="shared" ca="1" si="247"/>
        <v>-6.7002943802767323</v>
      </c>
      <c r="L577" s="304">
        <f t="shared" ca="1" si="232"/>
        <v>859.96042479329924</v>
      </c>
      <c r="M577" s="306">
        <f t="shared" ca="1" si="248"/>
        <v>-1.4952212287684816</v>
      </c>
      <c r="N577" s="304">
        <f t="shared" ca="1" si="249"/>
        <v>-85.669865846798942</v>
      </c>
      <c r="P577" s="310">
        <f t="shared" ca="1" si="250"/>
        <v>23</v>
      </c>
      <c r="Q577" s="304">
        <f t="shared" ca="1" si="251"/>
        <v>0</v>
      </c>
      <c r="R577" s="306">
        <f t="shared" ca="1" si="252"/>
        <v>0</v>
      </c>
      <c r="S577" s="307">
        <f t="shared" ca="1" si="253"/>
        <v>3.1652999999999984</v>
      </c>
      <c r="T577" s="304">
        <f t="shared" ca="1" si="233"/>
        <v>31.051592999999986</v>
      </c>
      <c r="U577" s="311">
        <f t="shared" ca="1" si="234"/>
        <v>0</v>
      </c>
      <c r="V577" s="306">
        <f t="shared" ca="1" si="235"/>
        <v>1.2258210611291473</v>
      </c>
      <c r="W577" s="304">
        <f t="shared" ca="1" si="236"/>
        <v>28.75069518354918</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0.69893202847036662</v>
      </c>
      <c r="AH577" s="304">
        <f t="shared" ca="1" si="260"/>
        <v>-9.083065416000494</v>
      </c>
    </row>
    <row r="578" spans="1:34" x14ac:dyDescent="0.2">
      <c r="A578" s="347">
        <f t="shared" ca="1" si="238"/>
        <v>1E-4</v>
      </c>
      <c r="B578" s="304">
        <f t="shared" ca="1" si="239"/>
        <v>37.007000000000453</v>
      </c>
      <c r="D578" s="306">
        <f t="shared" ca="1" si="240"/>
        <v>-0.68580191561377213</v>
      </c>
      <c r="E578" s="307">
        <f t="shared" ca="1" si="241"/>
        <v>-0.752840145926017</v>
      </c>
      <c r="F578" s="304">
        <f t="shared" ca="1" si="242"/>
        <v>1.018377411757265</v>
      </c>
      <c r="G578" s="306">
        <f t="shared" ca="1" si="243"/>
        <v>8.0946970015879529</v>
      </c>
      <c r="H578" s="307">
        <f t="shared" ca="1" si="244"/>
        <v>-106.90497622734013</v>
      </c>
      <c r="I578" s="304">
        <f t="shared" ca="1" si="245"/>
        <v>107.21099785803541</v>
      </c>
      <c r="J578" s="306">
        <f t="shared" ca="1" si="246"/>
        <v>859.93432206528962</v>
      </c>
      <c r="K578" s="307">
        <f t="shared" ca="1" si="247"/>
        <v>-6.7109848741352653</v>
      </c>
      <c r="L578" s="304">
        <f t="shared" ca="1" si="232"/>
        <v>859.96050815364197</v>
      </c>
      <c r="M578" s="306">
        <f t="shared" ca="1" si="248"/>
        <v>-1.4952219196361847</v>
      </c>
      <c r="N578" s="304">
        <f t="shared" ca="1" si="249"/>
        <v>-85.669905430602526</v>
      </c>
      <c r="P578" s="310">
        <f t="shared" ca="1" si="250"/>
        <v>23</v>
      </c>
      <c r="Q578" s="304">
        <f t="shared" ca="1" si="251"/>
        <v>0</v>
      </c>
      <c r="R578" s="306">
        <f t="shared" ca="1" si="252"/>
        <v>0</v>
      </c>
      <c r="S578" s="307">
        <f t="shared" ca="1" si="253"/>
        <v>3.1652999999999984</v>
      </c>
      <c r="T578" s="304">
        <f t="shared" ca="1" si="233"/>
        <v>31.051592999999986</v>
      </c>
      <c r="U578" s="311">
        <f t="shared" ca="1" si="234"/>
        <v>0</v>
      </c>
      <c r="V578" s="306">
        <f t="shared" ca="1" si="235"/>
        <v>1.2258223715932477</v>
      </c>
      <c r="W578" s="304">
        <f t="shared" ca="1" si="236"/>
        <v>28.750763404862575</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0.69891098701316245</v>
      </c>
      <c r="AH578" s="304">
        <f t="shared" ca="1" si="260"/>
        <v>-9.0830869691811813</v>
      </c>
    </row>
    <row r="579" spans="1:34" x14ac:dyDescent="0.2">
      <c r="A579" s="347">
        <f t="shared" ca="1" si="238"/>
        <v>1E-4</v>
      </c>
      <c r="B579" s="304">
        <f t="shared" ca="1" si="239"/>
        <v>37.007100000000456</v>
      </c>
      <c r="D579" s="306">
        <f t="shared" ca="1" si="240"/>
        <v>-0.68579728561001052</v>
      </c>
      <c r="E579" s="307">
        <f t="shared" ca="1" si="241"/>
        <v>-0.75281818077560025</v>
      </c>
      <c r="F579" s="304">
        <f t="shared" ca="1" si="242"/>
        <v>1.0183580560177949</v>
      </c>
      <c r="G579" s="306">
        <f t="shared" ca="1" si="243"/>
        <v>8.094628421859392</v>
      </c>
      <c r="H579" s="307">
        <f t="shared" ca="1" si="244"/>
        <v>-106.90505150915821</v>
      </c>
      <c r="I579" s="304">
        <f t="shared" ca="1" si="245"/>
        <v>107.21106774705559</v>
      </c>
      <c r="J579" s="306">
        <f t="shared" ca="1" si="246"/>
        <v>859.93432206528962</v>
      </c>
      <c r="K579" s="307">
        <f t="shared" ca="1" si="247"/>
        <v>-6.7216753755220902</v>
      </c>
      <c r="L579" s="304">
        <f t="shared" ca="1" si="232"/>
        <v>859.96059164693304</v>
      </c>
      <c r="M579" s="306">
        <f t="shared" ca="1" si="248"/>
        <v>-1.4952226104971336</v>
      </c>
      <c r="N579" s="304">
        <f t="shared" ca="1" si="249"/>
        <v>-85.669945014019135</v>
      </c>
      <c r="P579" s="310">
        <f t="shared" ca="1" si="250"/>
        <v>23</v>
      </c>
      <c r="Q579" s="304">
        <f t="shared" ca="1" si="251"/>
        <v>0</v>
      </c>
      <c r="R579" s="306">
        <f t="shared" ca="1" si="252"/>
        <v>0</v>
      </c>
      <c r="S579" s="307">
        <f t="shared" ca="1" si="253"/>
        <v>3.1652999999999984</v>
      </c>
      <c r="T579" s="304">
        <f t="shared" ca="1" si="233"/>
        <v>31.051592999999986</v>
      </c>
      <c r="U579" s="311">
        <f t="shared" ca="1" si="234"/>
        <v>0</v>
      </c>
      <c r="V579" s="306">
        <f t="shared" ca="1" si="235"/>
        <v>1.2258236820596726</v>
      </c>
      <c r="W579" s="304">
        <f t="shared" ca="1" si="236"/>
        <v>28.750831625206565</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0.69888994585255304</v>
      </c>
      <c r="AH579" s="304">
        <f t="shared" ca="1" si="260"/>
        <v>-9.0831085220555998</v>
      </c>
    </row>
    <row r="580" spans="1:34" x14ac:dyDescent="0.2">
      <c r="A580" s="347">
        <f t="shared" ca="1" si="238"/>
        <v>1E-4</v>
      </c>
      <c r="B580" s="304">
        <f t="shared" ca="1" si="239"/>
        <v>37.007200000000459</v>
      </c>
      <c r="D580" s="306">
        <f t="shared" ca="1" si="240"/>
        <v>-0.68579265561427671</v>
      </c>
      <c r="E580" s="307">
        <f t="shared" ca="1" si="241"/>
        <v>-0.75279621593727875</v>
      </c>
      <c r="F580" s="304">
        <f t="shared" ca="1" si="242"/>
        <v>1.0183387006413769</v>
      </c>
      <c r="G580" s="306">
        <f t="shared" ca="1" si="243"/>
        <v>8.0945598425938314</v>
      </c>
      <c r="H580" s="307">
        <f t="shared" ca="1" si="244"/>
        <v>-106.90512678877981</v>
      </c>
      <c r="I580" s="304">
        <f t="shared" ca="1" si="245"/>
        <v>107.21113763397169</v>
      </c>
      <c r="J580" s="306">
        <f t="shared" ca="1" si="246"/>
        <v>859.93432206528962</v>
      </c>
      <c r="K580" s="307">
        <f t="shared" ca="1" si="247"/>
        <v>-6.7323658844369874</v>
      </c>
      <c r="L580" s="304">
        <f t="shared" ref="L580:L643" ca="1" si="261">SQRT(pos_x^2+pos_z^2)</f>
        <v>859.96067527317268</v>
      </c>
      <c r="M580" s="306">
        <f t="shared" ca="1" si="248"/>
        <v>-1.495223301351329</v>
      </c>
      <c r="N580" s="304">
        <f t="shared" ca="1" si="249"/>
        <v>-85.669984597048796</v>
      </c>
      <c r="P580" s="310">
        <f t="shared" ca="1" si="250"/>
        <v>23</v>
      </c>
      <c r="Q580" s="304">
        <f t="shared" ca="1" si="251"/>
        <v>0</v>
      </c>
      <c r="R580" s="306">
        <f t="shared" ca="1" si="252"/>
        <v>0</v>
      </c>
      <c r="S580" s="307">
        <f t="shared" ca="1" si="253"/>
        <v>3.1652999999999984</v>
      </c>
      <c r="T580" s="304">
        <f t="shared" ref="T580:T643" ca="1" si="262">m*g</f>
        <v>31.051592999999986</v>
      </c>
      <c r="U580" s="311">
        <f t="shared" ref="U580:U643" ca="1" si="263">IF(pos_xz&lt;L_rampe,Poids*COS(Beta),0)</f>
        <v>0</v>
      </c>
      <c r="V580" s="306">
        <f t="shared" ref="V580:V643" ca="1" si="264">Rho_moyen*(20000-Alt_rampe-pos_z)/(20000+Alt_rampe+pos_z)</f>
        <v>1.2258249925284213</v>
      </c>
      <c r="W580" s="304">
        <f t="shared" ref="W580:W643" ca="1" si="265">1/2*Rho*Sref*Cx*vit_xz^2</f>
        <v>28.750899844581127</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0.69886890498853482</v>
      </c>
      <c r="AH580" s="304">
        <f t="shared" ca="1" si="260"/>
        <v>-9.0831300746237567</v>
      </c>
    </row>
    <row r="581" spans="1:34" x14ac:dyDescent="0.2">
      <c r="A581" s="347">
        <f t="shared" ref="A581:A644" ca="1" si="267">IF(B580+0.01&lt;=T_ini+ROUNDUP(Temps_fin_propu,0), 0.01, IF(K580&gt;0, 0.1, 0.0001))</f>
        <v>1E-4</v>
      </c>
      <c r="B581" s="304">
        <f t="shared" ref="B581:B644" ca="1" si="268">B580+pas</f>
        <v>37.007300000000463</v>
      </c>
      <c r="D581" s="306">
        <f t="shared" ref="D581:D644" ca="1" si="269">IF(AND(L580&lt;L_rampe,Poussee&lt;Poids*SIN(M580)),0,(-W580+Poussee)/m*COS(M580)-U580/m*SIN(M580))</f>
        <v>-0.68578802562656527</v>
      </c>
      <c r="E581" s="307">
        <f t="shared" ref="E581:E644" ca="1" si="270">IF(AND(L580&lt;L_rampe,Poussee&lt;Poids*SIN(M580)),0,(-W580+Poussee)/m*SIN(M580)+U580/m*COS(M580)-Poids/m)</f>
        <v>-0.75277425141105248</v>
      </c>
      <c r="F581" s="304">
        <f t="shared" ref="F581:F644" ca="1" si="271">SQRT(acc_x^2+acc_z^2)</f>
        <v>1.0183193456280073</v>
      </c>
      <c r="G581" s="306">
        <f t="shared" ref="G581:G644" ca="1" si="272">G580+acc_x*pas</f>
        <v>8.0944912637912694</v>
      </c>
      <c r="H581" s="307">
        <f t="shared" ref="H581:H644" ca="1" si="273">H580+acc_z*pas</f>
        <v>-106.90520206620495</v>
      </c>
      <c r="I581" s="304">
        <f t="shared" ref="I581:I644" ca="1" si="274">SQRT(vit_x^2+vit_z^2)</f>
        <v>107.21120751878371</v>
      </c>
      <c r="J581" s="306">
        <f t="shared" ref="J581:J644" ca="1" si="275">J580+0.5*(vit_x+G580)*pas*(K580&gt;=0)</f>
        <v>859.93432206528962</v>
      </c>
      <c r="K581" s="307">
        <f t="shared" ref="K581:K644" ca="1" si="276">K580+0.5*(vit_z+H580)*pas</f>
        <v>-6.7430564008797367</v>
      </c>
      <c r="L581" s="304">
        <f t="shared" ca="1" si="261"/>
        <v>859.96075903236112</v>
      </c>
      <c r="M581" s="306">
        <f t="shared" ref="M581:M644" ca="1" si="277">IF(AND(L580&gt;L_rampe,G581&gt;0),ATAN2(G581,H581),$M$4)</f>
        <v>-1.4952239921987704</v>
      </c>
      <c r="N581" s="304">
        <f t="shared" ref="N581:N644" ca="1" si="278">DEGREES(Beta)</f>
        <v>-85.670024179691481</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3.1652999999999984</v>
      </c>
      <c r="T581" s="304">
        <f t="shared" ca="1" si="262"/>
        <v>31.051592999999986</v>
      </c>
      <c r="U581" s="311">
        <f t="shared" ca="1" si="263"/>
        <v>0</v>
      </c>
      <c r="V581" s="306">
        <f t="shared" ca="1" si="264"/>
        <v>1.2258263029994942</v>
      </c>
      <c r="W581" s="304">
        <f t="shared" ca="1" si="265"/>
        <v>28.750968062986274</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0.69884786442111135</v>
      </c>
      <c r="AH581" s="304">
        <f t="shared" ref="AH581:AH644" ca="1" si="289">IF(AND(L580&lt;L_rampe,Poussee&lt;Poids*SIN(M580)), g*SIN(M580), (-W580+Poussee)/m)</f>
        <v>-9.0831516268856483</v>
      </c>
    </row>
    <row r="582" spans="1:34" x14ac:dyDescent="0.2">
      <c r="A582" s="347">
        <f t="shared" ca="1" si="267"/>
        <v>1E-4</v>
      </c>
      <c r="B582" s="304">
        <f t="shared" ca="1" si="268"/>
        <v>37.007400000000466</v>
      </c>
      <c r="D582" s="306">
        <f t="shared" ca="1" si="269"/>
        <v>-0.68578339564688151</v>
      </c>
      <c r="E582" s="307">
        <f t="shared" ca="1" si="270"/>
        <v>-0.752752287196925</v>
      </c>
      <c r="F582" s="304">
        <f t="shared" ca="1" si="271"/>
        <v>1.0182999909776926</v>
      </c>
      <c r="G582" s="306">
        <f t="shared" ca="1" si="272"/>
        <v>8.0944226854517041</v>
      </c>
      <c r="H582" s="307">
        <f t="shared" ca="1" si="273"/>
        <v>-106.90527734143367</v>
      </c>
      <c r="I582" s="304">
        <f t="shared" ca="1" si="274"/>
        <v>107.21127740149171</v>
      </c>
      <c r="J582" s="306">
        <f t="shared" ca="1" si="275"/>
        <v>859.93432206528962</v>
      </c>
      <c r="K582" s="307">
        <f t="shared" ca="1" si="276"/>
        <v>-6.7537469248501187</v>
      </c>
      <c r="L582" s="304">
        <f t="shared" ca="1" si="261"/>
        <v>859.96084292449871</v>
      </c>
      <c r="M582" s="306">
        <f t="shared" ca="1" si="277"/>
        <v>-1.4952246830394584</v>
      </c>
      <c r="N582" s="304">
        <f t="shared" ca="1" si="278"/>
        <v>-85.670063761947219</v>
      </c>
      <c r="P582" s="310">
        <f t="shared" ca="1" si="279"/>
        <v>23</v>
      </c>
      <c r="Q582" s="304">
        <f t="shared" ca="1" si="280"/>
        <v>0</v>
      </c>
      <c r="R582" s="306">
        <f t="shared" ca="1" si="281"/>
        <v>0</v>
      </c>
      <c r="S582" s="307">
        <f t="shared" ca="1" si="282"/>
        <v>3.1652999999999984</v>
      </c>
      <c r="T582" s="304">
        <f t="shared" ca="1" si="262"/>
        <v>31.051592999999986</v>
      </c>
      <c r="U582" s="311">
        <f t="shared" ca="1" si="263"/>
        <v>0</v>
      </c>
      <c r="V582" s="306">
        <f t="shared" ca="1" si="264"/>
        <v>1.2258276134728914</v>
      </c>
      <c r="W582" s="304">
        <f t="shared" ca="1" si="265"/>
        <v>28.751036280422028</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0.69882682415028086</v>
      </c>
      <c r="AH582" s="304">
        <f t="shared" ca="1" si="289"/>
        <v>-9.0831731788412746</v>
      </c>
    </row>
    <row r="583" spans="1:34" x14ac:dyDescent="0.2">
      <c r="A583" s="347">
        <f t="shared" ca="1" si="267"/>
        <v>1E-4</v>
      </c>
      <c r="B583" s="304">
        <f t="shared" ca="1" si="268"/>
        <v>37.007500000000469</v>
      </c>
      <c r="D583" s="306">
        <f t="shared" ca="1" si="269"/>
        <v>-0.68577876567522322</v>
      </c>
      <c r="E583" s="307">
        <f t="shared" ca="1" si="270"/>
        <v>-0.75273032329488387</v>
      </c>
      <c r="F583" s="304">
        <f t="shared" ca="1" si="271"/>
        <v>1.0182806366904229</v>
      </c>
      <c r="G583" s="306">
        <f t="shared" ca="1" si="272"/>
        <v>8.0943541075751373</v>
      </c>
      <c r="H583" s="307">
        <f t="shared" ca="1" si="273"/>
        <v>-106.905352614466</v>
      </c>
      <c r="I583" s="304">
        <f t="shared" ca="1" si="274"/>
        <v>107.2113472820957</v>
      </c>
      <c r="J583" s="306">
        <f t="shared" ca="1" si="275"/>
        <v>859.93432206528962</v>
      </c>
      <c r="K583" s="307">
        <f t="shared" ca="1" si="276"/>
        <v>-6.7644374563479142</v>
      </c>
      <c r="L583" s="304">
        <f t="shared" ca="1" si="261"/>
        <v>859.96092694958531</v>
      </c>
      <c r="M583" s="306">
        <f t="shared" ca="1" si="277"/>
        <v>-1.4952253738733929</v>
      </c>
      <c r="N583" s="304">
        <f t="shared" ca="1" si="278"/>
        <v>-85.67010334381601</v>
      </c>
      <c r="P583" s="310">
        <f t="shared" ca="1" si="279"/>
        <v>23</v>
      </c>
      <c r="Q583" s="304">
        <f t="shared" ca="1" si="280"/>
        <v>0</v>
      </c>
      <c r="R583" s="306">
        <f t="shared" ca="1" si="281"/>
        <v>0</v>
      </c>
      <c r="S583" s="307">
        <f t="shared" ca="1" si="282"/>
        <v>3.1652999999999984</v>
      </c>
      <c r="T583" s="304">
        <f t="shared" ca="1" si="262"/>
        <v>31.051592999999986</v>
      </c>
      <c r="U583" s="311">
        <f t="shared" ca="1" si="263"/>
        <v>0</v>
      </c>
      <c r="V583" s="306">
        <f t="shared" ca="1" si="264"/>
        <v>1.2258289239486133</v>
      </c>
      <c r="W583" s="304">
        <f t="shared" ca="1" si="265"/>
        <v>28.751104496888409</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0.69880578417603623</v>
      </c>
      <c r="AH583" s="304">
        <f t="shared" ca="1" si="289"/>
        <v>-9.0831947304906464</v>
      </c>
    </row>
    <row r="584" spans="1:34" x14ac:dyDescent="0.2">
      <c r="A584" s="347">
        <f t="shared" ca="1" si="267"/>
        <v>1E-4</v>
      </c>
      <c r="B584" s="304">
        <f t="shared" ca="1" si="268"/>
        <v>37.007600000000473</v>
      </c>
      <c r="D584" s="306">
        <f t="shared" ca="1" si="269"/>
        <v>-0.68577413571159174</v>
      </c>
      <c r="E584" s="307">
        <f t="shared" ca="1" si="270"/>
        <v>-0.75270835970492556</v>
      </c>
      <c r="F584" s="304">
        <f t="shared" ca="1" si="271"/>
        <v>1.0182612827661968</v>
      </c>
      <c r="G584" s="306">
        <f t="shared" ca="1" si="272"/>
        <v>8.0942855301615655</v>
      </c>
      <c r="H584" s="307">
        <f t="shared" ca="1" si="273"/>
        <v>-106.90542788530196</v>
      </c>
      <c r="I584" s="304">
        <f t="shared" ca="1" si="274"/>
        <v>107.21141716059573</v>
      </c>
      <c r="J584" s="306">
        <f t="shared" ca="1" si="275"/>
        <v>859.93432206528962</v>
      </c>
      <c r="K584" s="307">
        <f t="shared" ca="1" si="276"/>
        <v>-6.7751279953729027</v>
      </c>
      <c r="L584" s="304">
        <f t="shared" ca="1" si="261"/>
        <v>859.96101110762163</v>
      </c>
      <c r="M584" s="306">
        <f t="shared" ca="1" si="277"/>
        <v>-1.495226064700574</v>
      </c>
      <c r="N584" s="304">
        <f t="shared" ca="1" si="278"/>
        <v>-85.670142925297853</v>
      </c>
      <c r="P584" s="310">
        <f t="shared" ca="1" si="279"/>
        <v>23</v>
      </c>
      <c r="Q584" s="304">
        <f t="shared" ca="1" si="280"/>
        <v>0</v>
      </c>
      <c r="R584" s="306">
        <f t="shared" ca="1" si="281"/>
        <v>0</v>
      </c>
      <c r="S584" s="307">
        <f t="shared" ca="1" si="282"/>
        <v>3.1652999999999984</v>
      </c>
      <c r="T584" s="304">
        <f t="shared" ca="1" si="262"/>
        <v>31.051592999999986</v>
      </c>
      <c r="U584" s="311">
        <f t="shared" ca="1" si="263"/>
        <v>0</v>
      </c>
      <c r="V584" s="306">
        <f t="shared" ca="1" si="264"/>
        <v>1.2258302344266587</v>
      </c>
      <c r="W584" s="304">
        <f t="shared" ca="1" si="265"/>
        <v>28.75117271238539</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0.69878474449837036</v>
      </c>
      <c r="AH584" s="304">
        <f t="shared" ca="1" si="289"/>
        <v>-9.0832162818337672</v>
      </c>
    </row>
    <row r="585" spans="1:34" x14ac:dyDescent="0.2">
      <c r="A585" s="347">
        <f t="shared" ca="1" si="267"/>
        <v>1E-4</v>
      </c>
      <c r="B585" s="304">
        <f t="shared" ca="1" si="268"/>
        <v>37.007700000000476</v>
      </c>
      <c r="D585" s="306">
        <f t="shared" ca="1" si="269"/>
        <v>-0.68576950575598761</v>
      </c>
      <c r="E585" s="307">
        <f t="shared" ca="1" si="270"/>
        <v>-0.75268639642705537</v>
      </c>
      <c r="F585" s="304">
        <f t="shared" ca="1" si="271"/>
        <v>1.0182419292050187</v>
      </c>
      <c r="G585" s="306">
        <f t="shared" ca="1" si="272"/>
        <v>8.0942169532109904</v>
      </c>
      <c r="H585" s="307">
        <f t="shared" ca="1" si="273"/>
        <v>-106.90550315394161</v>
      </c>
      <c r="I585" s="304">
        <f t="shared" ca="1" si="274"/>
        <v>107.21148703699183</v>
      </c>
      <c r="J585" s="306">
        <f t="shared" ca="1" si="275"/>
        <v>859.93432206528962</v>
      </c>
      <c r="K585" s="307">
        <f t="shared" ca="1" si="276"/>
        <v>-6.7858185419248649</v>
      </c>
      <c r="L585" s="304">
        <f t="shared" ca="1" si="261"/>
        <v>859.96109539860765</v>
      </c>
      <c r="M585" s="306">
        <f t="shared" ca="1" si="277"/>
        <v>-1.4952267555210015</v>
      </c>
      <c r="N585" s="304">
        <f t="shared" ca="1" si="278"/>
        <v>-85.670182506392749</v>
      </c>
      <c r="P585" s="310">
        <f t="shared" ca="1" si="279"/>
        <v>23</v>
      </c>
      <c r="Q585" s="304">
        <f t="shared" ca="1" si="280"/>
        <v>0</v>
      </c>
      <c r="R585" s="306">
        <f t="shared" ca="1" si="281"/>
        <v>0</v>
      </c>
      <c r="S585" s="307">
        <f t="shared" ca="1" si="282"/>
        <v>3.1652999999999984</v>
      </c>
      <c r="T585" s="304">
        <f t="shared" ca="1" si="262"/>
        <v>31.051592999999986</v>
      </c>
      <c r="U585" s="311">
        <f t="shared" ca="1" si="263"/>
        <v>0</v>
      </c>
      <c r="V585" s="306">
        <f t="shared" ca="1" si="264"/>
        <v>1.2258315449070283</v>
      </c>
      <c r="W585" s="304">
        <f t="shared" ca="1" si="265"/>
        <v>28.75124092691302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0.69876370511729391</v>
      </c>
      <c r="AH585" s="304">
        <f t="shared" ca="1" si="289"/>
        <v>-9.0832378328706298</v>
      </c>
    </row>
    <row r="586" spans="1:34" x14ac:dyDescent="0.2">
      <c r="A586" s="347">
        <f t="shared" ca="1" si="267"/>
        <v>1E-4</v>
      </c>
      <c r="B586" s="304">
        <f t="shared" ca="1" si="268"/>
        <v>37.007800000000479</v>
      </c>
      <c r="D586" s="306">
        <f t="shared" ca="1" si="269"/>
        <v>-0.68576487580841305</v>
      </c>
      <c r="E586" s="307">
        <f t="shared" ca="1" si="270"/>
        <v>-0.75266443346126266</v>
      </c>
      <c r="F586" s="304">
        <f t="shared" ca="1" si="271"/>
        <v>1.0182225760068826</v>
      </c>
      <c r="G586" s="306">
        <f t="shared" ca="1" si="272"/>
        <v>8.0941483767234104</v>
      </c>
      <c r="H586" s="307">
        <f t="shared" ca="1" si="273"/>
        <v>-106.90557842038496</v>
      </c>
      <c r="I586" s="304">
        <f t="shared" ca="1" si="274"/>
        <v>107.21155691128401</v>
      </c>
      <c r="J586" s="306">
        <f t="shared" ca="1" si="275"/>
        <v>859.93432206528962</v>
      </c>
      <c r="K586" s="307">
        <f t="shared" ca="1" si="276"/>
        <v>-6.7965090960035814</v>
      </c>
      <c r="L586" s="304">
        <f t="shared" ca="1" si="261"/>
        <v>859.96117982254361</v>
      </c>
      <c r="M586" s="306">
        <f t="shared" ca="1" si="277"/>
        <v>-1.4952274463346757</v>
      </c>
      <c r="N586" s="304">
        <f t="shared" ca="1" si="278"/>
        <v>-85.670222087100711</v>
      </c>
      <c r="P586" s="310">
        <f t="shared" ca="1" si="279"/>
        <v>23</v>
      </c>
      <c r="Q586" s="304">
        <f t="shared" ca="1" si="280"/>
        <v>0</v>
      </c>
      <c r="R586" s="306">
        <f t="shared" ca="1" si="281"/>
        <v>0</v>
      </c>
      <c r="S586" s="307">
        <f t="shared" ca="1" si="282"/>
        <v>3.1652999999999984</v>
      </c>
      <c r="T586" s="304">
        <f t="shared" ca="1" si="262"/>
        <v>31.051592999999986</v>
      </c>
      <c r="U586" s="311">
        <f t="shared" ca="1" si="263"/>
        <v>0</v>
      </c>
      <c r="V586" s="306">
        <f t="shared" ca="1" si="264"/>
        <v>1.225832855389722</v>
      </c>
      <c r="W586" s="304">
        <f t="shared" ca="1" si="265"/>
        <v>28.751309140471289</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0.69874266603278912</v>
      </c>
      <c r="AH586" s="304">
        <f t="shared" ca="1" si="289"/>
        <v>-9.0832593836012485</v>
      </c>
    </row>
    <row r="587" spans="1:34" x14ac:dyDescent="0.2">
      <c r="A587" s="347">
        <f t="shared" ca="1" si="267"/>
        <v>1E-4</v>
      </c>
      <c r="B587" s="304">
        <f t="shared" ca="1" si="268"/>
        <v>37.007900000000483</v>
      </c>
      <c r="D587" s="306">
        <f t="shared" ca="1" si="269"/>
        <v>-0.68576024586886697</v>
      </c>
      <c r="E587" s="307">
        <f t="shared" ca="1" si="270"/>
        <v>-0.75264247080754387</v>
      </c>
      <c r="F587" s="304">
        <f t="shared" ca="1" si="271"/>
        <v>1.0182032231717859</v>
      </c>
      <c r="G587" s="306">
        <f t="shared" ca="1" si="272"/>
        <v>8.0940798006988235</v>
      </c>
      <c r="H587" s="307">
        <f t="shared" ca="1" si="273"/>
        <v>-106.90565368463204</v>
      </c>
      <c r="I587" s="304">
        <f t="shared" ca="1" si="274"/>
        <v>107.21162678347234</v>
      </c>
      <c r="J587" s="306">
        <f t="shared" ca="1" si="275"/>
        <v>859.93432206528962</v>
      </c>
      <c r="K587" s="307">
        <f t="shared" ca="1" si="276"/>
        <v>-6.8071996576088321</v>
      </c>
      <c r="L587" s="304">
        <f t="shared" ca="1" si="261"/>
        <v>859.96126437942996</v>
      </c>
      <c r="M587" s="306">
        <f t="shared" ca="1" si="277"/>
        <v>-1.4952281371415967</v>
      </c>
      <c r="N587" s="304">
        <f t="shared" ca="1" si="278"/>
        <v>-85.670261667421741</v>
      </c>
      <c r="P587" s="310">
        <f t="shared" ca="1" si="279"/>
        <v>23</v>
      </c>
      <c r="Q587" s="304">
        <f t="shared" ca="1" si="280"/>
        <v>0</v>
      </c>
      <c r="R587" s="306">
        <f t="shared" ca="1" si="281"/>
        <v>0</v>
      </c>
      <c r="S587" s="307">
        <f t="shared" ca="1" si="282"/>
        <v>3.1652999999999984</v>
      </c>
      <c r="T587" s="304">
        <f t="shared" ca="1" si="262"/>
        <v>31.051592999999986</v>
      </c>
      <c r="U587" s="311">
        <f t="shared" ca="1" si="263"/>
        <v>0</v>
      </c>
      <c r="V587" s="306">
        <f t="shared" ca="1" si="264"/>
        <v>1.2258341658747398</v>
      </c>
      <c r="W587" s="304">
        <f t="shared" ca="1" si="265"/>
        <v>28.751377353060228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0.69872162724486131</v>
      </c>
      <c r="AH587" s="304">
        <f t="shared" ca="1" si="289"/>
        <v>-9.0832809340256233</v>
      </c>
    </row>
    <row r="588" spans="1:34" x14ac:dyDescent="0.2">
      <c r="A588" s="347">
        <f t="shared" ca="1" si="267"/>
        <v>1E-4</v>
      </c>
      <c r="B588" s="304">
        <f t="shared" ca="1" si="268"/>
        <v>37.008000000000486</v>
      </c>
      <c r="D588" s="306">
        <f t="shared" ca="1" si="269"/>
        <v>-0.68575561593735102</v>
      </c>
      <c r="E588" s="307">
        <f t="shared" ca="1" si="270"/>
        <v>-0.75262050846589723</v>
      </c>
      <c r="F588" s="304">
        <f t="shared" ca="1" si="271"/>
        <v>1.0181838706997284</v>
      </c>
      <c r="G588" s="306">
        <f t="shared" ca="1" si="272"/>
        <v>8.0940112251372298</v>
      </c>
      <c r="H588" s="307">
        <f t="shared" ca="1" si="273"/>
        <v>-106.90572894668288</v>
      </c>
      <c r="I588" s="304">
        <f t="shared" ca="1" si="274"/>
        <v>107.21169665355679</v>
      </c>
      <c r="J588" s="306">
        <f t="shared" ca="1" si="275"/>
        <v>859.93432206528962</v>
      </c>
      <c r="K588" s="307">
        <f t="shared" ca="1" si="276"/>
        <v>-6.8178902267403982</v>
      </c>
      <c r="L588" s="304">
        <f t="shared" ca="1" si="261"/>
        <v>859.9613490692667</v>
      </c>
      <c r="M588" s="306">
        <f t="shared" ca="1" si="277"/>
        <v>-1.4952288279417647</v>
      </c>
      <c r="N588" s="304">
        <f t="shared" ca="1" si="278"/>
        <v>-85.670301247355852</v>
      </c>
      <c r="P588" s="310">
        <f t="shared" ca="1" si="279"/>
        <v>23</v>
      </c>
      <c r="Q588" s="304">
        <f t="shared" ca="1" si="280"/>
        <v>0</v>
      </c>
      <c r="R588" s="306">
        <f t="shared" ca="1" si="281"/>
        <v>0</v>
      </c>
      <c r="S588" s="307">
        <f t="shared" ca="1" si="282"/>
        <v>3.1652999999999984</v>
      </c>
      <c r="T588" s="304">
        <f t="shared" ca="1" si="262"/>
        <v>31.051592999999986</v>
      </c>
      <c r="U588" s="311">
        <f t="shared" ca="1" si="263"/>
        <v>0</v>
      </c>
      <c r="V588" s="306">
        <f t="shared" ca="1" si="264"/>
        <v>1.2258354763620818</v>
      </c>
      <c r="W588" s="304">
        <f t="shared" ca="1" si="265"/>
        <v>28.751445564679813</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0.69870058875349983</v>
      </c>
      <c r="AH588" s="304">
        <f t="shared" ca="1" si="289"/>
        <v>-9.0833024841437595</v>
      </c>
    </row>
    <row r="589" spans="1:34" x14ac:dyDescent="0.2">
      <c r="A589" s="347">
        <f t="shared" ca="1" si="267"/>
        <v>1E-4</v>
      </c>
      <c r="B589" s="304">
        <f t="shared" ca="1" si="268"/>
        <v>37.008100000000489</v>
      </c>
      <c r="D589" s="306">
        <f t="shared" ca="1" si="269"/>
        <v>-0.68575098601386386</v>
      </c>
      <c r="E589" s="307">
        <f t="shared" ca="1" si="270"/>
        <v>-0.75259854643632451</v>
      </c>
      <c r="F589" s="304">
        <f t="shared" ca="1" si="271"/>
        <v>1.0181645185907113</v>
      </c>
      <c r="G589" s="306">
        <f t="shared" ca="1" si="272"/>
        <v>8.0939426500386276</v>
      </c>
      <c r="H589" s="307">
        <f t="shared" ca="1" si="273"/>
        <v>-106.90580420653752</v>
      </c>
      <c r="I589" s="304">
        <f t="shared" ca="1" si="274"/>
        <v>107.21176652153741</v>
      </c>
      <c r="J589" s="306">
        <f t="shared" ca="1" si="275"/>
        <v>859.93432206528962</v>
      </c>
      <c r="K589" s="307">
        <f t="shared" ca="1" si="276"/>
        <v>-6.8285808033980588</v>
      </c>
      <c r="L589" s="304">
        <f t="shared" ca="1" si="261"/>
        <v>859.96143389205417</v>
      </c>
      <c r="M589" s="306">
        <f t="shared" ca="1" si="277"/>
        <v>-1.4952295187351796</v>
      </c>
      <c r="N589" s="304">
        <f t="shared" ca="1" si="278"/>
        <v>-85.670340826903043</v>
      </c>
      <c r="P589" s="310">
        <f t="shared" ca="1" si="279"/>
        <v>23</v>
      </c>
      <c r="Q589" s="304">
        <f t="shared" ca="1" si="280"/>
        <v>0</v>
      </c>
      <c r="R589" s="306">
        <f t="shared" ca="1" si="281"/>
        <v>0</v>
      </c>
      <c r="S589" s="307">
        <f t="shared" ca="1" si="282"/>
        <v>3.1652999999999984</v>
      </c>
      <c r="T589" s="304">
        <f t="shared" ca="1" si="262"/>
        <v>31.051592999999986</v>
      </c>
      <c r="U589" s="311">
        <f t="shared" ca="1" si="263"/>
        <v>0</v>
      </c>
      <c r="V589" s="306">
        <f t="shared" ca="1" si="264"/>
        <v>1.2258367868517481</v>
      </c>
      <c r="W589" s="304">
        <f t="shared" ca="1" si="265"/>
        <v>28.751513775330082</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0.69867955055871178</v>
      </c>
      <c r="AH589" s="304">
        <f t="shared" ca="1" si="289"/>
        <v>-9.0833240339556518</v>
      </c>
    </row>
    <row r="590" spans="1:34" x14ac:dyDescent="0.2">
      <c r="A590" s="347">
        <f t="shared" ca="1" si="267"/>
        <v>1E-4</v>
      </c>
      <c r="B590" s="304">
        <f t="shared" ca="1" si="268"/>
        <v>37.008200000000492</v>
      </c>
      <c r="D590" s="306">
        <f t="shared" ca="1" si="269"/>
        <v>-0.68574635609840751</v>
      </c>
      <c r="E590" s="307">
        <f t="shared" ca="1" si="270"/>
        <v>-0.75257658471881328</v>
      </c>
      <c r="F590" s="304">
        <f t="shared" ca="1" si="271"/>
        <v>1.018145166844727</v>
      </c>
      <c r="G590" s="306">
        <f t="shared" ca="1" si="272"/>
        <v>8.0938740754030185</v>
      </c>
      <c r="H590" s="307">
        <f t="shared" ca="1" si="273"/>
        <v>-106.90587946419599</v>
      </c>
      <c r="I590" s="304">
        <f t="shared" ca="1" si="274"/>
        <v>107.21183638741425</v>
      </c>
      <c r="J590" s="306">
        <f t="shared" ca="1" si="275"/>
        <v>859.93432206528962</v>
      </c>
      <c r="K590" s="307">
        <f t="shared" ca="1" si="276"/>
        <v>-6.8392713875815954</v>
      </c>
      <c r="L590" s="304">
        <f t="shared" ca="1" si="261"/>
        <v>859.9615188477926</v>
      </c>
      <c r="M590" s="306">
        <f t="shared" ca="1" si="277"/>
        <v>-1.4952302095218415</v>
      </c>
      <c r="N590" s="304">
        <f t="shared" ca="1" si="278"/>
        <v>-85.670380406063316</v>
      </c>
      <c r="P590" s="310">
        <f t="shared" ca="1" si="279"/>
        <v>23</v>
      </c>
      <c r="Q590" s="304">
        <f t="shared" ca="1" si="280"/>
        <v>0</v>
      </c>
      <c r="R590" s="306">
        <f t="shared" ca="1" si="281"/>
        <v>0</v>
      </c>
      <c r="S590" s="307">
        <f t="shared" ca="1" si="282"/>
        <v>3.1652999999999984</v>
      </c>
      <c r="T590" s="304">
        <f t="shared" ca="1" si="262"/>
        <v>31.051592999999986</v>
      </c>
      <c r="U590" s="311">
        <f t="shared" ca="1" si="263"/>
        <v>0</v>
      </c>
      <c r="V590" s="306">
        <f t="shared" ca="1" si="264"/>
        <v>1.2258380973437377</v>
      </c>
      <c r="W590" s="304">
        <f t="shared" ca="1" si="265"/>
        <v>28.751581985011015</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0.69865851266048651</v>
      </c>
      <c r="AH590" s="304">
        <f t="shared" ca="1" si="289"/>
        <v>-9.0833455834613144</v>
      </c>
    </row>
    <row r="591" spans="1:34" x14ac:dyDescent="0.2">
      <c r="A591" s="347">
        <f t="shared" ca="1" si="267"/>
        <v>1E-4</v>
      </c>
      <c r="B591" s="304">
        <f t="shared" ca="1" si="268"/>
        <v>37.008300000000496</v>
      </c>
      <c r="D591" s="306">
        <f t="shared" ca="1" si="269"/>
        <v>-0.68574172619098228</v>
      </c>
      <c r="E591" s="307">
        <f t="shared" ca="1" si="270"/>
        <v>-0.75255462331337419</v>
      </c>
      <c r="F591" s="304">
        <f t="shared" ca="1" si="271"/>
        <v>1.018125815461784</v>
      </c>
      <c r="G591" s="306">
        <f t="shared" ca="1" si="272"/>
        <v>8.0938055012303991</v>
      </c>
      <c r="H591" s="307">
        <f t="shared" ca="1" si="273"/>
        <v>-106.90595471965833</v>
      </c>
      <c r="I591" s="304">
        <f t="shared" ca="1" si="274"/>
        <v>107.21190625118734</v>
      </c>
      <c r="J591" s="306">
        <f t="shared" ca="1" si="275"/>
        <v>859.93432206528962</v>
      </c>
      <c r="K591" s="307">
        <f t="shared" ca="1" si="276"/>
        <v>-6.8499619792907884</v>
      </c>
      <c r="L591" s="304">
        <f t="shared" ca="1" si="261"/>
        <v>859.96160393648211</v>
      </c>
      <c r="M591" s="306">
        <f t="shared" ca="1" si="277"/>
        <v>-1.4952309003017505</v>
      </c>
      <c r="N591" s="304">
        <f t="shared" ca="1" si="278"/>
        <v>-85.67041998483667</v>
      </c>
      <c r="P591" s="310">
        <f t="shared" ca="1" si="279"/>
        <v>23</v>
      </c>
      <c r="Q591" s="304">
        <f t="shared" ca="1" si="280"/>
        <v>0</v>
      </c>
      <c r="R591" s="306">
        <f t="shared" ca="1" si="281"/>
        <v>0</v>
      </c>
      <c r="S591" s="307">
        <f t="shared" ca="1" si="282"/>
        <v>3.1652999999999984</v>
      </c>
      <c r="T591" s="304">
        <f t="shared" ca="1" si="262"/>
        <v>31.051592999999986</v>
      </c>
      <c r="U591" s="311">
        <f t="shared" ca="1" si="263"/>
        <v>0</v>
      </c>
      <c r="V591" s="306">
        <f t="shared" ca="1" si="264"/>
        <v>1.2258394078380519</v>
      </c>
      <c r="W591" s="304">
        <f t="shared" ca="1" si="265"/>
        <v>28.751650193722654</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0.69863747505883111</v>
      </c>
      <c r="AH591" s="304">
        <f t="shared" ca="1" si="289"/>
        <v>-9.0833671326607366</v>
      </c>
    </row>
    <row r="592" spans="1:34" x14ac:dyDescent="0.2">
      <c r="A592" s="347">
        <f t="shared" ca="1" si="267"/>
        <v>1E-4</v>
      </c>
      <c r="B592" s="304">
        <f t="shared" ca="1" si="268"/>
        <v>37.008400000000499</v>
      </c>
      <c r="D592" s="306">
        <f t="shared" ca="1" si="269"/>
        <v>-0.68573709629158852</v>
      </c>
      <c r="E592" s="307">
        <f t="shared" ca="1" si="270"/>
        <v>-0.75253266221998949</v>
      </c>
      <c r="F592" s="304">
        <f t="shared" ca="1" si="271"/>
        <v>1.0181064644418698</v>
      </c>
      <c r="G592" s="306">
        <f t="shared" ca="1" si="272"/>
        <v>8.0937369275207693</v>
      </c>
      <c r="H592" s="307">
        <f t="shared" ca="1" si="273"/>
        <v>-106.90602997292454</v>
      </c>
      <c r="I592" s="304">
        <f t="shared" ca="1" si="274"/>
        <v>107.2119761128567</v>
      </c>
      <c r="J592" s="306">
        <f t="shared" ca="1" si="275"/>
        <v>859.93432206528962</v>
      </c>
      <c r="K592" s="307">
        <f t="shared" ca="1" si="276"/>
        <v>-6.8606525785254178</v>
      </c>
      <c r="L592" s="304">
        <f t="shared" ca="1" si="261"/>
        <v>859.96168915812325</v>
      </c>
      <c r="M592" s="306">
        <f t="shared" ca="1" si="277"/>
        <v>-1.4952315910749068</v>
      </c>
      <c r="N592" s="304">
        <f t="shared" ca="1" si="278"/>
        <v>-85.670459563223133</v>
      </c>
      <c r="P592" s="310">
        <f t="shared" ca="1" si="279"/>
        <v>23</v>
      </c>
      <c r="Q592" s="304">
        <f t="shared" ca="1" si="280"/>
        <v>0</v>
      </c>
      <c r="R592" s="306">
        <f t="shared" ca="1" si="281"/>
        <v>0</v>
      </c>
      <c r="S592" s="307">
        <f t="shared" ca="1" si="282"/>
        <v>3.1652999999999984</v>
      </c>
      <c r="T592" s="304">
        <f t="shared" ca="1" si="262"/>
        <v>31.051592999999986</v>
      </c>
      <c r="U592" s="311">
        <f t="shared" ca="1" si="263"/>
        <v>0</v>
      </c>
      <c r="V592" s="306">
        <f t="shared" ca="1" si="264"/>
        <v>1.22584071833469</v>
      </c>
      <c r="W592" s="304">
        <f t="shared" ca="1" si="265"/>
        <v>28.751718401465009</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0.69861643775373317</v>
      </c>
      <c r="AH592" s="304">
        <f t="shared" ca="1" si="289"/>
        <v>-9.0833886815539344</v>
      </c>
    </row>
    <row r="593" spans="1:34" x14ac:dyDescent="0.2">
      <c r="A593" s="347">
        <f t="shared" ca="1" si="267"/>
        <v>1E-4</v>
      </c>
      <c r="B593" s="304">
        <f t="shared" ca="1" si="268"/>
        <v>37.008500000000502</v>
      </c>
      <c r="D593" s="306">
        <f t="shared" ca="1" si="269"/>
        <v>-0.68573246640022745</v>
      </c>
      <c r="E593" s="307">
        <f t="shared" ca="1" si="270"/>
        <v>-0.75251070143866094</v>
      </c>
      <c r="F593" s="304">
        <f t="shared" ca="1" si="271"/>
        <v>1.0180871137849867</v>
      </c>
      <c r="G593" s="306">
        <f t="shared" ca="1" si="272"/>
        <v>8.0936683542741292</v>
      </c>
      <c r="H593" s="307">
        <f t="shared" ca="1" si="273"/>
        <v>-106.90610522399469</v>
      </c>
      <c r="I593" s="304">
        <f t="shared" ca="1" si="274"/>
        <v>107.21204597242235</v>
      </c>
      <c r="J593" s="306">
        <f t="shared" ca="1" si="275"/>
        <v>859.93432206528962</v>
      </c>
      <c r="K593" s="307">
        <f t="shared" ca="1" si="276"/>
        <v>-6.871343185285264</v>
      </c>
      <c r="L593" s="304">
        <f t="shared" ca="1" si="261"/>
        <v>859.96177451271592</v>
      </c>
      <c r="M593" s="306">
        <f t="shared" ca="1" si="277"/>
        <v>-1.4952322818413104</v>
      </c>
      <c r="N593" s="304">
        <f t="shared" ca="1" si="278"/>
        <v>-85.670499141222692</v>
      </c>
      <c r="P593" s="310">
        <f t="shared" ca="1" si="279"/>
        <v>23</v>
      </c>
      <c r="Q593" s="304">
        <f t="shared" ca="1" si="280"/>
        <v>0</v>
      </c>
      <c r="R593" s="306">
        <f t="shared" ca="1" si="281"/>
        <v>0</v>
      </c>
      <c r="S593" s="307">
        <f t="shared" ca="1" si="282"/>
        <v>3.1652999999999984</v>
      </c>
      <c r="T593" s="304">
        <f t="shared" ca="1" si="262"/>
        <v>31.051592999999986</v>
      </c>
      <c r="U593" s="311">
        <f t="shared" ca="1" si="263"/>
        <v>0</v>
      </c>
      <c r="V593" s="306">
        <f t="shared" ca="1" si="264"/>
        <v>1.2258420288336518</v>
      </c>
      <c r="W593" s="304">
        <f t="shared" ca="1" si="265"/>
        <v>28.751786608238053</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0.69859540074518556</v>
      </c>
      <c r="AH593" s="304">
        <f t="shared" ca="1" si="289"/>
        <v>-9.0834102301409096</v>
      </c>
    </row>
    <row r="594" spans="1:34" x14ac:dyDescent="0.2">
      <c r="A594" s="347">
        <f t="shared" ca="1" si="267"/>
        <v>1E-4</v>
      </c>
      <c r="B594" s="304">
        <f t="shared" ca="1" si="268"/>
        <v>37.008600000000506</v>
      </c>
      <c r="D594" s="306">
        <f t="shared" ca="1" si="269"/>
        <v>-0.6857278365168975</v>
      </c>
      <c r="E594" s="307">
        <f t="shared" ca="1" si="270"/>
        <v>-0.75248874096939211</v>
      </c>
      <c r="F594" s="304">
        <f t="shared" ca="1" si="271"/>
        <v>1.018067763491137</v>
      </c>
      <c r="G594" s="306">
        <f t="shared" ca="1" si="272"/>
        <v>8.093599781490477</v>
      </c>
      <c r="H594" s="307">
        <f t="shared" ca="1" si="273"/>
        <v>-106.90618047286878</v>
      </c>
      <c r="I594" s="304">
        <f t="shared" ca="1" si="274"/>
        <v>107.21211582988433</v>
      </c>
      <c r="J594" s="306">
        <f t="shared" ca="1" si="275"/>
        <v>859.93432206528962</v>
      </c>
      <c r="K594" s="307">
        <f t="shared" ca="1" si="276"/>
        <v>-6.8820337995701069</v>
      </c>
      <c r="L594" s="304">
        <f t="shared" ca="1" si="261"/>
        <v>859.96186000026057</v>
      </c>
      <c r="M594" s="306">
        <f t="shared" ca="1" si="277"/>
        <v>-1.4952329726009614</v>
      </c>
      <c r="N594" s="304">
        <f t="shared" ca="1" si="278"/>
        <v>-85.670538718835346</v>
      </c>
      <c r="P594" s="310">
        <f t="shared" ca="1" si="279"/>
        <v>23</v>
      </c>
      <c r="Q594" s="304">
        <f t="shared" ca="1" si="280"/>
        <v>0</v>
      </c>
      <c r="R594" s="306">
        <f t="shared" ca="1" si="281"/>
        <v>0</v>
      </c>
      <c r="S594" s="307">
        <f t="shared" ca="1" si="282"/>
        <v>3.1652999999999984</v>
      </c>
      <c r="T594" s="304">
        <f t="shared" ca="1" si="262"/>
        <v>31.051592999999986</v>
      </c>
      <c r="U594" s="311">
        <f t="shared" ca="1" si="263"/>
        <v>0</v>
      </c>
      <c r="V594" s="306">
        <f t="shared" ca="1" si="264"/>
        <v>1.2258433393349379</v>
      </c>
      <c r="W594" s="304">
        <f t="shared" ca="1" si="265"/>
        <v>28.751854814041838</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0.69857436403320072</v>
      </c>
      <c r="AH594" s="304">
        <f t="shared" ca="1" si="289"/>
        <v>-9.0834317784216552</v>
      </c>
    </row>
    <row r="595" spans="1:34" x14ac:dyDescent="0.2">
      <c r="A595" s="347">
        <f t="shared" ca="1" si="267"/>
        <v>1E-4</v>
      </c>
      <c r="B595" s="304">
        <f t="shared" ca="1" si="268"/>
        <v>37.008700000000509</v>
      </c>
      <c r="D595" s="306">
        <f t="shared" ca="1" si="269"/>
        <v>-0.68572320664160102</v>
      </c>
      <c r="E595" s="307">
        <f t="shared" ca="1" si="270"/>
        <v>-0.752466780812167</v>
      </c>
      <c r="F595" s="304">
        <f t="shared" ca="1" si="271"/>
        <v>1.0180484135603107</v>
      </c>
      <c r="G595" s="306">
        <f t="shared" ca="1" si="272"/>
        <v>8.0935312091698126</v>
      </c>
      <c r="H595" s="307">
        <f t="shared" ca="1" si="273"/>
        <v>-106.90625571954686</v>
      </c>
      <c r="I595" s="304">
        <f t="shared" ca="1" si="274"/>
        <v>107.21218568524267</v>
      </c>
      <c r="J595" s="306">
        <f t="shared" ca="1" si="275"/>
        <v>859.93432206528962</v>
      </c>
      <c r="K595" s="307">
        <f t="shared" ca="1" si="276"/>
        <v>-6.8927244213797279</v>
      </c>
      <c r="L595" s="304">
        <f t="shared" ca="1" si="261"/>
        <v>859.96194562075732</v>
      </c>
      <c r="M595" s="306">
        <f t="shared" ca="1" si="277"/>
        <v>-1.4952336633538597</v>
      </c>
      <c r="N595" s="304">
        <f t="shared" ca="1" si="278"/>
        <v>-85.670578296061109</v>
      </c>
      <c r="P595" s="310">
        <f t="shared" ca="1" si="279"/>
        <v>23</v>
      </c>
      <c r="Q595" s="304">
        <f t="shared" ca="1" si="280"/>
        <v>0</v>
      </c>
      <c r="R595" s="306">
        <f t="shared" ca="1" si="281"/>
        <v>0</v>
      </c>
      <c r="S595" s="307">
        <f t="shared" ca="1" si="282"/>
        <v>3.1652999999999984</v>
      </c>
      <c r="T595" s="304">
        <f t="shared" ca="1" si="262"/>
        <v>31.051592999999986</v>
      </c>
      <c r="U595" s="311">
        <f t="shared" ca="1" si="263"/>
        <v>0</v>
      </c>
      <c r="V595" s="306">
        <f t="shared" ca="1" si="264"/>
        <v>1.2258446498385478</v>
      </c>
      <c r="W595" s="304">
        <f t="shared" ca="1" si="265"/>
        <v>28.751923018876344</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0.69855332761776268</v>
      </c>
      <c r="AH595" s="304">
        <f t="shared" ca="1" si="289"/>
        <v>-9.083453326396187</v>
      </c>
    </row>
    <row r="596" spans="1:34" x14ac:dyDescent="0.2">
      <c r="A596" s="347">
        <f t="shared" ca="1" si="267"/>
        <v>1E-4</v>
      </c>
      <c r="B596" s="304">
        <f t="shared" ca="1" si="268"/>
        <v>37.008800000000512</v>
      </c>
      <c r="D596" s="306">
        <f t="shared" ca="1" si="269"/>
        <v>-0.68571857677434056</v>
      </c>
      <c r="E596" s="307">
        <f t="shared" ca="1" si="270"/>
        <v>-0.7524448209669945</v>
      </c>
      <c r="F596" s="304">
        <f t="shared" ca="1" si="271"/>
        <v>1.0180290639925167</v>
      </c>
      <c r="G596" s="306">
        <f t="shared" ca="1" si="272"/>
        <v>8.0934626373121343</v>
      </c>
      <c r="H596" s="307">
        <f t="shared" ca="1" si="273"/>
        <v>-106.90633096402895</v>
      </c>
      <c r="I596" s="304">
        <f t="shared" ca="1" si="274"/>
        <v>107.21225553849739</v>
      </c>
      <c r="J596" s="306">
        <f t="shared" ca="1" si="275"/>
        <v>859.93432206528962</v>
      </c>
      <c r="K596" s="307">
        <f t="shared" ca="1" si="276"/>
        <v>-6.9034150507139067</v>
      </c>
      <c r="L596" s="304">
        <f t="shared" ca="1" si="261"/>
        <v>859.9620313742065</v>
      </c>
      <c r="M596" s="306">
        <f t="shared" ca="1" si="277"/>
        <v>-1.4952343541000057</v>
      </c>
      <c r="N596" s="304">
        <f t="shared" ca="1" si="278"/>
        <v>-85.670617872899982</v>
      </c>
      <c r="P596" s="310">
        <f t="shared" ca="1" si="279"/>
        <v>23</v>
      </c>
      <c r="Q596" s="304">
        <f t="shared" ca="1" si="280"/>
        <v>0</v>
      </c>
      <c r="R596" s="306">
        <f t="shared" ca="1" si="281"/>
        <v>0</v>
      </c>
      <c r="S596" s="307">
        <f t="shared" ca="1" si="282"/>
        <v>3.1652999999999984</v>
      </c>
      <c r="T596" s="304">
        <f t="shared" ca="1" si="262"/>
        <v>31.051592999999986</v>
      </c>
      <c r="U596" s="311">
        <f t="shared" ca="1" si="263"/>
        <v>0</v>
      </c>
      <c r="V596" s="306">
        <f t="shared" ca="1" si="264"/>
        <v>1.2258459603444811</v>
      </c>
      <c r="W596" s="304">
        <f t="shared" ca="1" si="265"/>
        <v>28.751991222741584</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0.69853229149887675</v>
      </c>
      <c r="AH596" s="304">
        <f t="shared" ca="1" si="289"/>
        <v>-9.0834748740644979</v>
      </c>
    </row>
    <row r="597" spans="1:34" x14ac:dyDescent="0.2">
      <c r="A597" s="347">
        <f t="shared" ca="1" si="267"/>
        <v>1E-4</v>
      </c>
      <c r="B597" s="304">
        <f t="shared" ca="1" si="268"/>
        <v>37.008900000000516</v>
      </c>
      <c r="D597" s="306">
        <f t="shared" ca="1" si="269"/>
        <v>-0.68571394691511145</v>
      </c>
      <c r="E597" s="307">
        <f t="shared" ca="1" si="270"/>
        <v>-0.75242286143386927</v>
      </c>
      <c r="F597" s="304">
        <f t="shared" ca="1" si="271"/>
        <v>1.0180097147877478</v>
      </c>
      <c r="G597" s="306">
        <f t="shared" ca="1" si="272"/>
        <v>8.0933940659174421</v>
      </c>
      <c r="H597" s="307">
        <f t="shared" ca="1" si="273"/>
        <v>-106.9064062063151</v>
      </c>
      <c r="I597" s="304">
        <f t="shared" ca="1" si="274"/>
        <v>107.21232538964853</v>
      </c>
      <c r="J597" s="306">
        <f t="shared" ca="1" si="275"/>
        <v>859.93432206528962</v>
      </c>
      <c r="K597" s="307">
        <f t="shared" ca="1" si="276"/>
        <v>-6.9141056875724241</v>
      </c>
      <c r="L597" s="304">
        <f t="shared" ca="1" si="261"/>
        <v>859.96211726060824</v>
      </c>
      <c r="M597" s="306">
        <f t="shared" ca="1" si="277"/>
        <v>-1.4952350448393992</v>
      </c>
      <c r="N597" s="304">
        <f t="shared" ca="1" si="278"/>
        <v>-85.670657449351978</v>
      </c>
      <c r="P597" s="310">
        <f t="shared" ca="1" si="279"/>
        <v>23</v>
      </c>
      <c r="Q597" s="304">
        <f t="shared" ca="1" si="280"/>
        <v>0</v>
      </c>
      <c r="R597" s="306">
        <f t="shared" ca="1" si="281"/>
        <v>0</v>
      </c>
      <c r="S597" s="307">
        <f t="shared" ca="1" si="282"/>
        <v>3.1652999999999984</v>
      </c>
      <c r="T597" s="304">
        <f t="shared" ca="1" si="262"/>
        <v>31.051592999999986</v>
      </c>
      <c r="U597" s="311">
        <f t="shared" ca="1" si="263"/>
        <v>0</v>
      </c>
      <c r="V597" s="306">
        <f t="shared" ca="1" si="264"/>
        <v>1.225847270852739</v>
      </c>
      <c r="W597" s="304">
        <f t="shared" ca="1" si="265"/>
        <v>28.752059425637597</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0.6985112556765376</v>
      </c>
      <c r="AH597" s="304">
        <f t="shared" ca="1" si="289"/>
        <v>-9.0834964214265934</v>
      </c>
    </row>
    <row r="598" spans="1:34" x14ac:dyDescent="0.2">
      <c r="A598" s="347">
        <f t="shared" ca="1" si="267"/>
        <v>1E-4</v>
      </c>
      <c r="B598" s="304">
        <f t="shared" ca="1" si="268"/>
        <v>37.009000000000519</v>
      </c>
      <c r="D598" s="306">
        <f t="shared" ca="1" si="269"/>
        <v>-0.68570931706391991</v>
      </c>
      <c r="E598" s="307">
        <f t="shared" ca="1" si="270"/>
        <v>-0.75240090221277711</v>
      </c>
      <c r="F598" s="304">
        <f t="shared" ca="1" si="271"/>
        <v>1.0179903659459988</v>
      </c>
      <c r="G598" s="306">
        <f t="shared" ca="1" si="272"/>
        <v>8.0933254949857361</v>
      </c>
      <c r="H598" s="307">
        <f t="shared" ca="1" si="273"/>
        <v>-106.90648144640532</v>
      </c>
      <c r="I598" s="304">
        <f t="shared" ca="1" si="274"/>
        <v>107.21239523869612</v>
      </c>
      <c r="J598" s="306">
        <f t="shared" ca="1" si="275"/>
        <v>859.93432206528962</v>
      </c>
      <c r="K598" s="307">
        <f t="shared" ca="1" si="276"/>
        <v>-6.9247963319550605</v>
      </c>
      <c r="L598" s="304">
        <f t="shared" ca="1" si="261"/>
        <v>859.96220327996298</v>
      </c>
      <c r="M598" s="306">
        <f t="shared" ca="1" si="277"/>
        <v>-1.4952357355720405</v>
      </c>
      <c r="N598" s="304">
        <f t="shared" ca="1" si="278"/>
        <v>-85.670697025417098</v>
      </c>
      <c r="P598" s="310">
        <f t="shared" ca="1" si="279"/>
        <v>23</v>
      </c>
      <c r="Q598" s="304">
        <f t="shared" ca="1" si="280"/>
        <v>0</v>
      </c>
      <c r="R598" s="306">
        <f t="shared" ca="1" si="281"/>
        <v>0</v>
      </c>
      <c r="S598" s="307">
        <f t="shared" ca="1" si="282"/>
        <v>3.1652999999999984</v>
      </c>
      <c r="T598" s="304">
        <f t="shared" ca="1" si="262"/>
        <v>31.051592999999986</v>
      </c>
      <c r="U598" s="311">
        <f t="shared" ca="1" si="263"/>
        <v>0</v>
      </c>
      <c r="V598" s="306">
        <f t="shared" ca="1" si="264"/>
        <v>1.22584858136332</v>
      </c>
      <c r="W598" s="304">
        <f t="shared" ca="1" si="265"/>
        <v>28.752127627564356</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0.69849022015073281</v>
      </c>
      <c r="AH598" s="304">
        <f t="shared" ca="1" si="289"/>
        <v>-9.0835179684824858</v>
      </c>
    </row>
    <row r="599" spans="1:34" x14ac:dyDescent="0.2">
      <c r="A599" s="347">
        <f t="shared" ca="1" si="267"/>
        <v>1E-4</v>
      </c>
      <c r="B599" s="304">
        <f t="shared" ca="1" si="268"/>
        <v>37.009100000000522</v>
      </c>
      <c r="D599" s="306">
        <f t="shared" ca="1" si="269"/>
        <v>-0.68570468722076205</v>
      </c>
      <c r="E599" s="307">
        <f t="shared" ca="1" si="270"/>
        <v>-0.75237894330373045</v>
      </c>
      <c r="F599" s="304">
        <f t="shared" ca="1" si="271"/>
        <v>1.017971017467276</v>
      </c>
      <c r="G599" s="306">
        <f t="shared" ca="1" si="272"/>
        <v>8.0932569245170143</v>
      </c>
      <c r="H599" s="307">
        <f t="shared" ca="1" si="273"/>
        <v>-106.90655668429966</v>
      </c>
      <c r="I599" s="304">
        <f t="shared" ca="1" si="274"/>
        <v>107.21246508564019</v>
      </c>
      <c r="J599" s="306">
        <f t="shared" ca="1" si="275"/>
        <v>859.93432206528962</v>
      </c>
      <c r="K599" s="307">
        <f t="shared" ca="1" si="276"/>
        <v>-6.9354869838615958</v>
      </c>
      <c r="L599" s="304">
        <f t="shared" ca="1" si="261"/>
        <v>859.96228943227072</v>
      </c>
      <c r="M599" s="306">
        <f t="shared" ca="1" si="277"/>
        <v>-1.4952364262979296</v>
      </c>
      <c r="N599" s="304">
        <f t="shared" ca="1" si="278"/>
        <v>-85.670736601095342</v>
      </c>
      <c r="P599" s="310">
        <f t="shared" ca="1" si="279"/>
        <v>23</v>
      </c>
      <c r="Q599" s="304">
        <f t="shared" ca="1" si="280"/>
        <v>0</v>
      </c>
      <c r="R599" s="306">
        <f t="shared" ca="1" si="281"/>
        <v>0</v>
      </c>
      <c r="S599" s="307">
        <f t="shared" ca="1" si="282"/>
        <v>3.1652999999999984</v>
      </c>
      <c r="T599" s="304">
        <f t="shared" ca="1" si="262"/>
        <v>31.051592999999986</v>
      </c>
      <c r="U599" s="311">
        <f t="shared" ca="1" si="263"/>
        <v>0</v>
      </c>
      <c r="V599" s="306">
        <f t="shared" ca="1" si="264"/>
        <v>1.2258498918762253</v>
      </c>
      <c r="W599" s="304">
        <f t="shared" ca="1" si="265"/>
        <v>28.752195828521899</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0.69846918492147658</v>
      </c>
      <c r="AH599" s="304">
        <f t="shared" ca="1" si="289"/>
        <v>-9.0835395152321645</v>
      </c>
    </row>
    <row r="600" spans="1:34" x14ac:dyDescent="0.2">
      <c r="A600" s="347">
        <f t="shared" ca="1" si="267"/>
        <v>1E-4</v>
      </c>
      <c r="B600" s="304">
        <f t="shared" ca="1" si="268"/>
        <v>37.009200000000526</v>
      </c>
      <c r="D600" s="306">
        <f t="shared" ca="1" si="269"/>
        <v>-0.68570005738564022</v>
      </c>
      <c r="E600" s="307">
        <f t="shared" ca="1" si="270"/>
        <v>-0.75235698470671331</v>
      </c>
      <c r="F600" s="304">
        <f t="shared" ca="1" si="271"/>
        <v>1.01795166935157</v>
      </c>
      <c r="G600" s="306">
        <f t="shared" ca="1" si="272"/>
        <v>8.0931883545112751</v>
      </c>
      <c r="H600" s="307">
        <f t="shared" ca="1" si="273"/>
        <v>-106.90663191999813</v>
      </c>
      <c r="I600" s="304">
        <f t="shared" ca="1" si="274"/>
        <v>107.21253493048079</v>
      </c>
      <c r="J600" s="306">
        <f t="shared" ca="1" si="275"/>
        <v>859.93432206528962</v>
      </c>
      <c r="K600" s="307">
        <f t="shared" ca="1" si="276"/>
        <v>-6.9461776432918105</v>
      </c>
      <c r="L600" s="304">
        <f t="shared" ca="1" si="261"/>
        <v>859.96237571753181</v>
      </c>
      <c r="M600" s="306">
        <f t="shared" ca="1" si="277"/>
        <v>-1.4952371170170664</v>
      </c>
      <c r="N600" s="304">
        <f t="shared" ca="1" si="278"/>
        <v>-85.67077617638671</v>
      </c>
      <c r="P600" s="310">
        <f t="shared" ca="1" si="279"/>
        <v>23</v>
      </c>
      <c r="Q600" s="304">
        <f t="shared" ca="1" si="280"/>
        <v>0</v>
      </c>
      <c r="R600" s="306">
        <f t="shared" ca="1" si="281"/>
        <v>0</v>
      </c>
      <c r="S600" s="307">
        <f t="shared" ca="1" si="282"/>
        <v>3.1652999999999984</v>
      </c>
      <c r="T600" s="304">
        <f t="shared" ca="1" si="262"/>
        <v>31.051592999999986</v>
      </c>
      <c r="U600" s="311">
        <f t="shared" ca="1" si="263"/>
        <v>0</v>
      </c>
      <c r="V600" s="306">
        <f t="shared" ca="1" si="264"/>
        <v>1.2258512023914543</v>
      </c>
      <c r="W600" s="304">
        <f t="shared" ca="1" si="265"/>
        <v>28.752264028510236</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0.69844814998875115</v>
      </c>
      <c r="AH600" s="304">
        <f t="shared" ca="1" si="289"/>
        <v>-9.0835610616756437</v>
      </c>
    </row>
    <row r="601" spans="1:34" x14ac:dyDescent="0.2">
      <c r="A601" s="347">
        <f t="shared" ca="1" si="267"/>
        <v>1E-4</v>
      </c>
      <c r="B601" s="304">
        <f t="shared" ca="1" si="268"/>
        <v>37.009300000000529</v>
      </c>
      <c r="D601" s="306">
        <f t="shared" ca="1" si="269"/>
        <v>-0.6856954275585575</v>
      </c>
      <c r="E601" s="307">
        <f t="shared" ca="1" si="270"/>
        <v>-0.7523350264217239</v>
      </c>
      <c r="F601" s="304">
        <f t="shared" ca="1" si="271"/>
        <v>1.0179323215988816</v>
      </c>
      <c r="G601" s="306">
        <f t="shared" ca="1" si="272"/>
        <v>8.0931197849685184</v>
      </c>
      <c r="H601" s="307">
        <f t="shared" ca="1" si="273"/>
        <v>-106.90670715350078</v>
      </c>
      <c r="I601" s="304">
        <f t="shared" ca="1" si="274"/>
        <v>107.21260477321789</v>
      </c>
      <c r="J601" s="306">
        <f t="shared" ca="1" si="275"/>
        <v>859.93432206528962</v>
      </c>
      <c r="K601" s="307">
        <f t="shared" ca="1" si="276"/>
        <v>-6.9568683102454854</v>
      </c>
      <c r="L601" s="304">
        <f t="shared" ca="1" si="261"/>
        <v>859.96246213574659</v>
      </c>
      <c r="M601" s="306">
        <f t="shared" ca="1" si="277"/>
        <v>-1.4952378077294515</v>
      </c>
      <c r="N601" s="304">
        <f t="shared" ca="1" si="278"/>
        <v>-85.670815751291229</v>
      </c>
      <c r="P601" s="310">
        <f t="shared" ca="1" si="279"/>
        <v>23</v>
      </c>
      <c r="Q601" s="304">
        <f t="shared" ca="1" si="280"/>
        <v>0</v>
      </c>
      <c r="R601" s="306">
        <f t="shared" ca="1" si="281"/>
        <v>0</v>
      </c>
      <c r="S601" s="307">
        <f t="shared" ca="1" si="282"/>
        <v>3.1652999999999984</v>
      </c>
      <c r="T601" s="304">
        <f t="shared" ca="1" si="262"/>
        <v>31.051592999999986</v>
      </c>
      <c r="U601" s="311">
        <f t="shared" ca="1" si="263"/>
        <v>0</v>
      </c>
      <c r="V601" s="306">
        <f t="shared" ca="1" si="264"/>
        <v>1.2258525129090072</v>
      </c>
      <c r="W601" s="304">
        <f t="shared" ca="1" si="265"/>
        <v>28.752332227529344</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0.69842711535255653</v>
      </c>
      <c r="AH601" s="304">
        <f t="shared" ca="1" si="289"/>
        <v>-9.0835826078129251</v>
      </c>
    </row>
    <row r="602" spans="1:34" x14ac:dyDescent="0.2">
      <c r="A602" s="347">
        <f t="shared" ca="1" si="267"/>
        <v>1E-4</v>
      </c>
      <c r="B602" s="304">
        <f t="shared" ca="1" si="268"/>
        <v>37.009400000000532</v>
      </c>
      <c r="D602" s="306">
        <f t="shared" ca="1" si="269"/>
        <v>-0.68569079773950825</v>
      </c>
      <c r="E602" s="307">
        <f t="shared" ca="1" si="270"/>
        <v>-0.75231306844877111</v>
      </c>
      <c r="F602" s="304">
        <f t="shared" ca="1" si="271"/>
        <v>1.0179129742092143</v>
      </c>
      <c r="G602" s="306">
        <f t="shared" ca="1" si="272"/>
        <v>8.0930512158887442</v>
      </c>
      <c r="H602" s="307">
        <f t="shared" ca="1" si="273"/>
        <v>-106.90678238480763</v>
      </c>
      <c r="I602" s="304">
        <f t="shared" ca="1" si="274"/>
        <v>107.21267461385158</v>
      </c>
      <c r="J602" s="306">
        <f t="shared" ca="1" si="275"/>
        <v>859.93432206528962</v>
      </c>
      <c r="K602" s="307">
        <f t="shared" ca="1" si="276"/>
        <v>-6.9675589847224009</v>
      </c>
      <c r="L602" s="304">
        <f t="shared" ca="1" si="261"/>
        <v>859.96254868691517</v>
      </c>
      <c r="M602" s="306">
        <f t="shared" ca="1" si="277"/>
        <v>-1.4952384984350844</v>
      </c>
      <c r="N602" s="304">
        <f t="shared" ca="1" si="278"/>
        <v>-85.670855325808887</v>
      </c>
      <c r="P602" s="310">
        <f t="shared" ca="1" si="279"/>
        <v>23</v>
      </c>
      <c r="Q602" s="304">
        <f t="shared" ca="1" si="280"/>
        <v>0</v>
      </c>
      <c r="R602" s="306">
        <f t="shared" ca="1" si="281"/>
        <v>0</v>
      </c>
      <c r="S602" s="307">
        <f t="shared" ca="1" si="282"/>
        <v>3.1652999999999984</v>
      </c>
      <c r="T602" s="304">
        <f t="shared" ca="1" si="262"/>
        <v>31.051592999999986</v>
      </c>
      <c r="U602" s="311">
        <f t="shared" ca="1" si="263"/>
        <v>0</v>
      </c>
      <c r="V602" s="306">
        <f t="shared" ca="1" si="264"/>
        <v>1.2258538234288836</v>
      </c>
      <c r="W602" s="304">
        <f t="shared" ca="1" si="265"/>
        <v>28.75240042557926</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0.6984060810128998</v>
      </c>
      <c r="AH602" s="304">
        <f t="shared" ca="1" si="289"/>
        <v>-9.0836041536440018</v>
      </c>
    </row>
    <row r="603" spans="1:34" x14ac:dyDescent="0.2">
      <c r="A603" s="347">
        <f t="shared" ca="1" si="267"/>
        <v>1E-4</v>
      </c>
      <c r="B603" s="304">
        <f t="shared" ca="1" si="268"/>
        <v>37.009500000000536</v>
      </c>
      <c r="D603" s="306">
        <f t="shared" ca="1" si="269"/>
        <v>-0.6856861679284989</v>
      </c>
      <c r="E603" s="307">
        <f t="shared" ca="1" si="270"/>
        <v>-0.75229111078784072</v>
      </c>
      <c r="F603" s="304">
        <f t="shared" ca="1" si="271"/>
        <v>1.0178936271825623</v>
      </c>
      <c r="G603" s="306">
        <f t="shared" ca="1" si="272"/>
        <v>8.0929826472719508</v>
      </c>
      <c r="H603" s="307">
        <f t="shared" ca="1" si="273"/>
        <v>-106.9068576139187</v>
      </c>
      <c r="I603" s="304">
        <f t="shared" ca="1" si="274"/>
        <v>107.21274445238184</v>
      </c>
      <c r="J603" s="306">
        <f t="shared" ca="1" si="275"/>
        <v>859.93432206528962</v>
      </c>
      <c r="K603" s="307">
        <f t="shared" ca="1" si="276"/>
        <v>-6.9782496667223368</v>
      </c>
      <c r="L603" s="304">
        <f t="shared" ca="1" si="261"/>
        <v>859.96263537103778</v>
      </c>
      <c r="M603" s="306">
        <f t="shared" ca="1" si="277"/>
        <v>-1.4952391891339654</v>
      </c>
      <c r="N603" s="304">
        <f t="shared" ca="1" si="278"/>
        <v>-85.670894899939682</v>
      </c>
      <c r="P603" s="310">
        <f t="shared" ca="1" si="279"/>
        <v>23</v>
      </c>
      <c r="Q603" s="304">
        <f t="shared" ca="1" si="280"/>
        <v>0</v>
      </c>
      <c r="R603" s="306">
        <f t="shared" ca="1" si="281"/>
        <v>0</v>
      </c>
      <c r="S603" s="307">
        <f t="shared" ca="1" si="282"/>
        <v>3.1652999999999984</v>
      </c>
      <c r="T603" s="304">
        <f t="shared" ca="1" si="262"/>
        <v>31.051592999999986</v>
      </c>
      <c r="U603" s="311">
        <f t="shared" ca="1" si="263"/>
        <v>0</v>
      </c>
      <c r="V603" s="306">
        <f t="shared" ca="1" si="264"/>
        <v>1.2258551339510839</v>
      </c>
      <c r="W603" s="304">
        <f t="shared" ca="1" si="265"/>
        <v>28.752468622659983</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0.69838504696976855</v>
      </c>
      <c r="AH603" s="304">
        <f t="shared" ca="1" si="289"/>
        <v>-9.083625699168886</v>
      </c>
    </row>
    <row r="604" spans="1:34" x14ac:dyDescent="0.2">
      <c r="A604" s="347">
        <f t="shared" ca="1" si="267"/>
        <v>1E-4</v>
      </c>
      <c r="B604" s="304">
        <f t="shared" ca="1" si="268"/>
        <v>37.009600000000539</v>
      </c>
      <c r="D604" s="306">
        <f t="shared" ca="1" si="269"/>
        <v>-0.68568153812552801</v>
      </c>
      <c r="E604" s="307">
        <f t="shared" ca="1" si="270"/>
        <v>-0.7522691534389363</v>
      </c>
      <c r="F604" s="304">
        <f t="shared" ca="1" si="271"/>
        <v>1.0178742805189271</v>
      </c>
      <c r="G604" s="306">
        <f t="shared" ca="1" si="272"/>
        <v>8.0929140791181382</v>
      </c>
      <c r="H604" s="307">
        <f t="shared" ca="1" si="273"/>
        <v>-106.90693284083405</v>
      </c>
      <c r="I604" s="304">
        <f t="shared" ca="1" si="274"/>
        <v>107.21281428880873</v>
      </c>
      <c r="J604" s="306">
        <f t="shared" ca="1" si="275"/>
        <v>859.93432206528962</v>
      </c>
      <c r="K604" s="307">
        <f t="shared" ca="1" si="276"/>
        <v>-6.9889403562450747</v>
      </c>
      <c r="L604" s="304">
        <f t="shared" ca="1" si="261"/>
        <v>859.96272218811464</v>
      </c>
      <c r="M604" s="306">
        <f t="shared" ca="1" si="277"/>
        <v>-1.4952398798260946</v>
      </c>
      <c r="N604" s="304">
        <f t="shared" ca="1" si="278"/>
        <v>-85.67093447368363</v>
      </c>
      <c r="P604" s="310">
        <f t="shared" ca="1" si="279"/>
        <v>23</v>
      </c>
      <c r="Q604" s="304">
        <f t="shared" ca="1" si="280"/>
        <v>0</v>
      </c>
      <c r="R604" s="306">
        <f t="shared" ca="1" si="281"/>
        <v>0</v>
      </c>
      <c r="S604" s="307">
        <f t="shared" ca="1" si="282"/>
        <v>3.1652999999999984</v>
      </c>
      <c r="T604" s="304">
        <f t="shared" ca="1" si="262"/>
        <v>31.051592999999986</v>
      </c>
      <c r="U604" s="311">
        <f t="shared" ca="1" si="263"/>
        <v>0</v>
      </c>
      <c r="V604" s="306">
        <f t="shared" ca="1" si="264"/>
        <v>1.2258564444756079</v>
      </c>
      <c r="W604" s="304">
        <f t="shared" ca="1" si="265"/>
        <v>28.752536818771528</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0.69836401322316455</v>
      </c>
      <c r="AH604" s="304">
        <f t="shared" ca="1" si="289"/>
        <v>-9.083647244387576</v>
      </c>
    </row>
    <row r="605" spans="1:34" x14ac:dyDescent="0.2">
      <c r="A605" s="347">
        <f t="shared" ca="1" si="267"/>
        <v>1E-4</v>
      </c>
      <c r="B605" s="304">
        <f t="shared" ca="1" si="268"/>
        <v>37.009700000000542</v>
      </c>
      <c r="D605" s="306">
        <f t="shared" ca="1" si="269"/>
        <v>-0.68567690833059536</v>
      </c>
      <c r="E605" s="307">
        <f t="shared" ca="1" si="270"/>
        <v>-0.75224719640204896</v>
      </c>
      <c r="F605" s="304">
        <f t="shared" ca="1" si="271"/>
        <v>1.0178549342183032</v>
      </c>
      <c r="G605" s="306">
        <f t="shared" ca="1" si="272"/>
        <v>8.0928455114273046</v>
      </c>
      <c r="H605" s="307">
        <f t="shared" ca="1" si="273"/>
        <v>-106.90700806555368</v>
      </c>
      <c r="I605" s="304">
        <f t="shared" ca="1" si="274"/>
        <v>107.21288412313228</v>
      </c>
      <c r="J605" s="306">
        <f t="shared" ca="1" si="275"/>
        <v>859.93432206528962</v>
      </c>
      <c r="K605" s="307">
        <f t="shared" ca="1" si="276"/>
        <v>-6.9996310532903943</v>
      </c>
      <c r="L605" s="304">
        <f t="shared" ca="1" si="261"/>
        <v>859.9628091381461</v>
      </c>
      <c r="M605" s="306">
        <f t="shared" ca="1" si="277"/>
        <v>-1.4952405705114722</v>
      </c>
      <c r="N605" s="304">
        <f t="shared" ca="1" si="278"/>
        <v>-85.67097404704073</v>
      </c>
      <c r="P605" s="310">
        <f t="shared" ca="1" si="279"/>
        <v>23</v>
      </c>
      <c r="Q605" s="304">
        <f t="shared" ca="1" si="280"/>
        <v>0</v>
      </c>
      <c r="R605" s="306">
        <f t="shared" ca="1" si="281"/>
        <v>0</v>
      </c>
      <c r="S605" s="307">
        <f t="shared" ca="1" si="282"/>
        <v>3.1652999999999984</v>
      </c>
      <c r="T605" s="304">
        <f t="shared" ca="1" si="262"/>
        <v>31.051592999999986</v>
      </c>
      <c r="U605" s="311">
        <f t="shared" ca="1" si="263"/>
        <v>0</v>
      </c>
      <c r="V605" s="306">
        <f t="shared" ca="1" si="264"/>
        <v>1.2258577550024559</v>
      </c>
      <c r="W605" s="304">
        <f t="shared" ca="1" si="265"/>
        <v>28.752605013913914</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0.69834297977308069</v>
      </c>
      <c r="AH605" s="304">
        <f t="shared" ca="1" si="289"/>
        <v>-9.0836687893000789</v>
      </c>
    </row>
    <row r="606" spans="1:34" x14ac:dyDescent="0.2">
      <c r="A606" s="347">
        <f t="shared" ca="1" si="267"/>
        <v>1E-4</v>
      </c>
      <c r="B606" s="304">
        <f t="shared" ca="1" si="268"/>
        <v>37.009800000000546</v>
      </c>
      <c r="D606" s="306">
        <f t="shared" ca="1" si="269"/>
        <v>-0.68567227854370227</v>
      </c>
      <c r="E606" s="307">
        <f t="shared" ca="1" si="270"/>
        <v>-0.75222523967717336</v>
      </c>
      <c r="F606" s="304">
        <f t="shared" ca="1" si="271"/>
        <v>1.0178355882806875</v>
      </c>
      <c r="G606" s="306">
        <f t="shared" ca="1" si="272"/>
        <v>8.0927769441994499</v>
      </c>
      <c r="H606" s="307">
        <f t="shared" ca="1" si="273"/>
        <v>-106.90708328807764</v>
      </c>
      <c r="I606" s="304">
        <f t="shared" ca="1" si="274"/>
        <v>107.2129539553525</v>
      </c>
      <c r="J606" s="306">
        <f t="shared" ca="1" si="275"/>
        <v>859.93432206528962</v>
      </c>
      <c r="K606" s="307">
        <f t="shared" ca="1" si="276"/>
        <v>-7.0103217578580761</v>
      </c>
      <c r="L606" s="304">
        <f t="shared" ca="1" si="261"/>
        <v>859.96289622113238</v>
      </c>
      <c r="M606" s="306">
        <f t="shared" ca="1" si="277"/>
        <v>-1.4952412611900983</v>
      </c>
      <c r="N606" s="304">
        <f t="shared" ca="1" si="278"/>
        <v>-85.67101362001101</v>
      </c>
      <c r="P606" s="310">
        <f t="shared" ca="1" si="279"/>
        <v>23</v>
      </c>
      <c r="Q606" s="304">
        <f t="shared" ca="1" si="280"/>
        <v>0</v>
      </c>
      <c r="R606" s="306">
        <f t="shared" ca="1" si="281"/>
        <v>0</v>
      </c>
      <c r="S606" s="307">
        <f t="shared" ca="1" si="282"/>
        <v>3.1652999999999984</v>
      </c>
      <c r="T606" s="304">
        <f t="shared" ca="1" si="262"/>
        <v>31.051592999999986</v>
      </c>
      <c r="U606" s="311">
        <f t="shared" ca="1" si="263"/>
        <v>0</v>
      </c>
      <c r="V606" s="306">
        <f t="shared" ca="1" si="264"/>
        <v>1.225859065531627</v>
      </c>
      <c r="W606" s="304">
        <f t="shared" ca="1" si="265"/>
        <v>28.752673208087113</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0.69832194661951341</v>
      </c>
      <c r="AH606" s="304">
        <f t="shared" ca="1" si="289"/>
        <v>-9.0836903339064001</v>
      </c>
    </row>
    <row r="607" spans="1:34" x14ac:dyDescent="0.2">
      <c r="A607" s="347">
        <f t="shared" ca="1" si="267"/>
        <v>1E-4</v>
      </c>
      <c r="B607" s="304">
        <f t="shared" ca="1" si="268"/>
        <v>37.009900000000549</v>
      </c>
      <c r="D607" s="306">
        <f t="shared" ca="1" si="269"/>
        <v>-0.68566764876484732</v>
      </c>
      <c r="E607" s="307">
        <f t="shared" ca="1" si="270"/>
        <v>-0.75220328326432018</v>
      </c>
      <c r="F607" s="304">
        <f t="shared" ca="1" si="271"/>
        <v>1.0178162427060875</v>
      </c>
      <c r="G607" s="306">
        <f t="shared" ca="1" si="272"/>
        <v>8.0927083774345743</v>
      </c>
      <c r="H607" s="307">
        <f t="shared" ca="1" si="273"/>
        <v>-106.90715850840597</v>
      </c>
      <c r="I607" s="304">
        <f t="shared" ca="1" si="274"/>
        <v>107.21302378546946</v>
      </c>
      <c r="J607" s="306">
        <f t="shared" ca="1" si="275"/>
        <v>859.93432206528962</v>
      </c>
      <c r="K607" s="307">
        <f t="shared" ca="1" si="276"/>
        <v>-7.0210124699479</v>
      </c>
      <c r="L607" s="304">
        <f t="shared" ca="1" si="261"/>
        <v>859.9629834370736</v>
      </c>
      <c r="M607" s="306">
        <f t="shared" ca="1" si="277"/>
        <v>-1.4952419518619726</v>
      </c>
      <c r="N607" s="304">
        <f t="shared" ca="1" si="278"/>
        <v>-85.671053192594442</v>
      </c>
      <c r="P607" s="310">
        <f t="shared" ca="1" si="279"/>
        <v>23</v>
      </c>
      <c r="Q607" s="304">
        <f t="shared" ca="1" si="280"/>
        <v>0</v>
      </c>
      <c r="R607" s="306">
        <f t="shared" ca="1" si="281"/>
        <v>0</v>
      </c>
      <c r="S607" s="307">
        <f t="shared" ca="1" si="282"/>
        <v>3.1652999999999984</v>
      </c>
      <c r="T607" s="304">
        <f t="shared" ca="1" si="262"/>
        <v>31.051592999999986</v>
      </c>
      <c r="U607" s="311">
        <f t="shared" ca="1" si="263"/>
        <v>0</v>
      </c>
      <c r="V607" s="306">
        <f t="shared" ca="1" si="264"/>
        <v>1.2258603760631221</v>
      </c>
      <c r="W607" s="304">
        <f t="shared" ca="1" si="265"/>
        <v>28.752741401291189</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0.69830091376247161</v>
      </c>
      <c r="AH607" s="304">
        <f t="shared" ca="1" si="289"/>
        <v>-9.0837118782065289</v>
      </c>
    </row>
    <row r="608" spans="1:34" x14ac:dyDescent="0.2">
      <c r="A608" s="347">
        <f t="shared" ca="1" si="267"/>
        <v>1E-4</v>
      </c>
      <c r="B608" s="304">
        <f t="shared" ca="1" si="268"/>
        <v>37.010000000000552</v>
      </c>
      <c r="D608" s="306">
        <f t="shared" ca="1" si="269"/>
        <v>-0.68566301899403503</v>
      </c>
      <c r="E608" s="307">
        <f t="shared" ca="1" si="270"/>
        <v>-0.75218132716346808</v>
      </c>
      <c r="F608" s="304">
        <f t="shared" ca="1" si="271"/>
        <v>1.0177968974944906</v>
      </c>
      <c r="G608" s="306">
        <f t="shared" ca="1" si="272"/>
        <v>8.0926398111326741</v>
      </c>
      <c r="H608" s="307">
        <f t="shared" ca="1" si="273"/>
        <v>-106.90723372653869</v>
      </c>
      <c r="I608" s="304">
        <f t="shared" ca="1" si="274"/>
        <v>107.21309361348314</v>
      </c>
      <c r="J608" s="306">
        <f t="shared" ca="1" si="275"/>
        <v>859.93432206528962</v>
      </c>
      <c r="K608" s="307">
        <f t="shared" ca="1" si="276"/>
        <v>-7.0317031895596473</v>
      </c>
      <c r="L608" s="304">
        <f t="shared" ca="1" si="261"/>
        <v>859.9630707859701</v>
      </c>
      <c r="M608" s="306">
        <f t="shared" ca="1" si="277"/>
        <v>-1.4952426425270955</v>
      </c>
      <c r="N608" s="304">
        <f t="shared" ca="1" si="278"/>
        <v>-85.671092764791027</v>
      </c>
      <c r="P608" s="310">
        <f t="shared" ca="1" si="279"/>
        <v>23</v>
      </c>
      <c r="Q608" s="304">
        <f t="shared" ca="1" si="280"/>
        <v>0</v>
      </c>
      <c r="R608" s="306">
        <f t="shared" ca="1" si="281"/>
        <v>0</v>
      </c>
      <c r="S608" s="307">
        <f t="shared" ca="1" si="282"/>
        <v>3.1652999999999984</v>
      </c>
      <c r="T608" s="304">
        <f t="shared" ca="1" si="262"/>
        <v>31.051592999999986</v>
      </c>
      <c r="U608" s="311">
        <f t="shared" ca="1" si="263"/>
        <v>0</v>
      </c>
      <c r="V608" s="306">
        <f t="shared" ca="1" si="264"/>
        <v>1.2258616865969409</v>
      </c>
      <c r="W608" s="304">
        <f t="shared" ca="1" si="265"/>
        <v>28.75280959352612</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0.69827988120193396</v>
      </c>
      <c r="AH608" s="304">
        <f t="shared" ca="1" si="289"/>
        <v>-9.0837334222004884</v>
      </c>
    </row>
    <row r="609" spans="1:34" x14ac:dyDescent="0.2">
      <c r="A609" s="347">
        <f t="shared" ca="1" si="267"/>
        <v>1E-4</v>
      </c>
      <c r="B609" s="304">
        <f t="shared" ca="1" si="268"/>
        <v>37.010100000000556</v>
      </c>
      <c r="D609" s="306">
        <f t="shared" ca="1" si="269"/>
        <v>-0.68565838923126388</v>
      </c>
      <c r="E609" s="307">
        <f t="shared" ca="1" si="270"/>
        <v>-0.75215937137462419</v>
      </c>
      <c r="F609" s="304">
        <f t="shared" ca="1" si="271"/>
        <v>1.0177775526459016</v>
      </c>
      <c r="G609" s="306">
        <f t="shared" ca="1" si="272"/>
        <v>8.092571245293751</v>
      </c>
      <c r="H609" s="307">
        <f t="shared" ca="1" si="273"/>
        <v>-106.90730894247584</v>
      </c>
      <c r="I609" s="304">
        <f t="shared" ca="1" si="274"/>
        <v>107.21316343939363</v>
      </c>
      <c r="J609" s="306">
        <f t="shared" ca="1" si="275"/>
        <v>859.93432206528962</v>
      </c>
      <c r="K609" s="307">
        <f t="shared" ca="1" si="276"/>
        <v>-7.042393916693098</v>
      </c>
      <c r="L609" s="304">
        <f t="shared" ca="1" si="261"/>
        <v>859.96315826782211</v>
      </c>
      <c r="M609" s="306">
        <f t="shared" ca="1" si="277"/>
        <v>-1.4952433331854671</v>
      </c>
      <c r="N609" s="304">
        <f t="shared" ca="1" si="278"/>
        <v>-85.671132336600806</v>
      </c>
      <c r="P609" s="310">
        <f t="shared" ca="1" si="279"/>
        <v>23</v>
      </c>
      <c r="Q609" s="304">
        <f t="shared" ca="1" si="280"/>
        <v>0</v>
      </c>
      <c r="R609" s="306">
        <f t="shared" ca="1" si="281"/>
        <v>0</v>
      </c>
      <c r="S609" s="307">
        <f t="shared" ca="1" si="282"/>
        <v>3.1652999999999984</v>
      </c>
      <c r="T609" s="304">
        <f t="shared" ca="1" si="262"/>
        <v>31.051592999999986</v>
      </c>
      <c r="U609" s="311">
        <f t="shared" ca="1" si="263"/>
        <v>0</v>
      </c>
      <c r="V609" s="306">
        <f t="shared" ca="1" si="264"/>
        <v>1.225862997133083</v>
      </c>
      <c r="W609" s="304">
        <f t="shared" ca="1" si="265"/>
        <v>28.752877784791924</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0.69825884893791113</v>
      </c>
      <c r="AH609" s="304">
        <f t="shared" ca="1" si="289"/>
        <v>-9.0837549658882679</v>
      </c>
    </row>
    <row r="610" spans="1:34" x14ac:dyDescent="0.2">
      <c r="A610" s="347">
        <f t="shared" ca="1" si="267"/>
        <v>1E-4</v>
      </c>
      <c r="B610" s="304">
        <f t="shared" ca="1" si="268"/>
        <v>37.010200000000559</v>
      </c>
      <c r="D610" s="306">
        <f t="shared" ca="1" si="269"/>
        <v>-0.6856537594765334</v>
      </c>
      <c r="E610" s="307">
        <f t="shared" ca="1" si="270"/>
        <v>-0.75213741589778138</v>
      </c>
      <c r="F610" s="304">
        <f t="shared" ca="1" si="271"/>
        <v>1.0177582081603154</v>
      </c>
      <c r="G610" s="306">
        <f t="shared" ca="1" si="272"/>
        <v>8.0925026799178035</v>
      </c>
      <c r="H610" s="307">
        <f t="shared" ca="1" si="273"/>
        <v>-106.90738415621743</v>
      </c>
      <c r="I610" s="304">
        <f t="shared" ca="1" si="274"/>
        <v>107.21323326320089</v>
      </c>
      <c r="J610" s="306">
        <f t="shared" ca="1" si="275"/>
        <v>859.93432206528962</v>
      </c>
      <c r="K610" s="307">
        <f t="shared" ca="1" si="276"/>
        <v>-7.0530846513480325</v>
      </c>
      <c r="L610" s="304">
        <f t="shared" ca="1" si="261"/>
        <v>859.96324588262985</v>
      </c>
      <c r="M610" s="306">
        <f t="shared" ca="1" si="277"/>
        <v>-1.4952440238370874</v>
      </c>
      <c r="N610" s="304">
        <f t="shared" ca="1" si="278"/>
        <v>-85.671171908023766</v>
      </c>
      <c r="P610" s="310">
        <f t="shared" ca="1" si="279"/>
        <v>23</v>
      </c>
      <c r="Q610" s="304">
        <f t="shared" ca="1" si="280"/>
        <v>0</v>
      </c>
      <c r="R610" s="306">
        <f t="shared" ca="1" si="281"/>
        <v>0</v>
      </c>
      <c r="S610" s="307">
        <f t="shared" ca="1" si="282"/>
        <v>3.1652999999999984</v>
      </c>
      <c r="T610" s="304">
        <f t="shared" ca="1" si="262"/>
        <v>31.051592999999986</v>
      </c>
      <c r="U610" s="311">
        <f t="shared" ca="1" si="263"/>
        <v>0</v>
      </c>
      <c r="V610" s="306">
        <f t="shared" ca="1" si="264"/>
        <v>1.2258643076715485</v>
      </c>
      <c r="W610" s="304">
        <f t="shared" ca="1" si="265"/>
        <v>28.752945975088601</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0.69823781697039422</v>
      </c>
      <c r="AH610" s="304">
        <f t="shared" ca="1" si="289"/>
        <v>-9.0837765092698763</v>
      </c>
    </row>
    <row r="611" spans="1:34" x14ac:dyDescent="0.2">
      <c r="A611" s="347">
        <f t="shared" ca="1" si="267"/>
        <v>1E-4</v>
      </c>
      <c r="B611" s="304">
        <f t="shared" ca="1" si="268"/>
        <v>37.010300000000562</v>
      </c>
      <c r="D611" s="306">
        <f t="shared" ca="1" si="269"/>
        <v>-0.68564912972984471</v>
      </c>
      <c r="E611" s="307">
        <f t="shared" ca="1" si="270"/>
        <v>-0.75211546073294322</v>
      </c>
      <c r="F611" s="304">
        <f t="shared" ca="1" si="271"/>
        <v>1.0177388640377358</v>
      </c>
      <c r="G611" s="306">
        <f t="shared" ca="1" si="272"/>
        <v>8.0924341150048313</v>
      </c>
      <c r="H611" s="307">
        <f t="shared" ca="1" si="273"/>
        <v>-106.90745936776351</v>
      </c>
      <c r="I611" s="304">
        <f t="shared" ca="1" si="274"/>
        <v>107.21330308490499</v>
      </c>
      <c r="J611" s="306">
        <f t="shared" ca="1" si="275"/>
        <v>859.93432206528962</v>
      </c>
      <c r="K611" s="307">
        <f t="shared" ca="1" si="276"/>
        <v>-7.0637753935242316</v>
      </c>
      <c r="L611" s="304">
        <f t="shared" ca="1" si="261"/>
        <v>859.96333363039344</v>
      </c>
      <c r="M611" s="306">
        <f t="shared" ca="1" si="277"/>
        <v>-1.4952447144819565</v>
      </c>
      <c r="N611" s="304">
        <f t="shared" ca="1" si="278"/>
        <v>-85.671211479059906</v>
      </c>
      <c r="P611" s="310">
        <f t="shared" ca="1" si="279"/>
        <v>23</v>
      </c>
      <c r="Q611" s="304">
        <f t="shared" ca="1" si="280"/>
        <v>0</v>
      </c>
      <c r="R611" s="306">
        <f t="shared" ca="1" si="281"/>
        <v>0</v>
      </c>
      <c r="S611" s="307">
        <f t="shared" ca="1" si="282"/>
        <v>3.1652999999999984</v>
      </c>
      <c r="T611" s="304">
        <f t="shared" ca="1" si="262"/>
        <v>31.051592999999986</v>
      </c>
      <c r="U611" s="311">
        <f t="shared" ca="1" si="263"/>
        <v>0</v>
      </c>
      <c r="V611" s="306">
        <f t="shared" ca="1" si="264"/>
        <v>1.2258656182123382</v>
      </c>
      <c r="W611" s="304">
        <f t="shared" ca="1" si="265"/>
        <v>28.753014164416179</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0.69821678529938502</v>
      </c>
      <c r="AH611" s="304">
        <f t="shared" ca="1" si="289"/>
        <v>-9.0837980523453119</v>
      </c>
    </row>
    <row r="612" spans="1:34" x14ac:dyDescent="0.2">
      <c r="A612" s="347">
        <f t="shared" ca="1" si="267"/>
        <v>1E-4</v>
      </c>
      <c r="B612" s="304">
        <f t="shared" ca="1" si="268"/>
        <v>37.010400000000566</v>
      </c>
      <c r="D612" s="306">
        <f t="shared" ca="1" si="269"/>
        <v>-0.68564449999119947</v>
      </c>
      <c r="E612" s="307">
        <f t="shared" ca="1" si="270"/>
        <v>-0.75209350588009904</v>
      </c>
      <c r="F612" s="304">
        <f t="shared" ca="1" si="271"/>
        <v>1.0177195202781562</v>
      </c>
      <c r="G612" s="306">
        <f t="shared" ca="1" si="272"/>
        <v>8.0923655505548329</v>
      </c>
      <c r="H612" s="307">
        <f t="shared" ca="1" si="273"/>
        <v>-106.90753457711409</v>
      </c>
      <c r="I612" s="304">
        <f t="shared" ca="1" si="274"/>
        <v>107.21337290450596</v>
      </c>
      <c r="J612" s="306">
        <f t="shared" ca="1" si="275"/>
        <v>859.93432206528962</v>
      </c>
      <c r="K612" s="307">
        <f t="shared" ca="1" si="276"/>
        <v>-7.0744661432214757</v>
      </c>
      <c r="L612" s="304">
        <f t="shared" ca="1" si="261"/>
        <v>859.96342151111332</v>
      </c>
      <c r="M612" s="306">
        <f t="shared" ca="1" si="277"/>
        <v>-1.4952454051200745</v>
      </c>
      <c r="N612" s="304">
        <f t="shared" ca="1" si="278"/>
        <v>-85.671251049709241</v>
      </c>
      <c r="P612" s="310">
        <f t="shared" ca="1" si="279"/>
        <v>23</v>
      </c>
      <c r="Q612" s="304">
        <f t="shared" ca="1" si="280"/>
        <v>0</v>
      </c>
      <c r="R612" s="306">
        <f t="shared" ca="1" si="281"/>
        <v>0</v>
      </c>
      <c r="S612" s="307">
        <f t="shared" ca="1" si="282"/>
        <v>3.1652999999999984</v>
      </c>
      <c r="T612" s="304">
        <f t="shared" ca="1" si="262"/>
        <v>31.051592999999986</v>
      </c>
      <c r="U612" s="311">
        <f t="shared" ca="1" si="263"/>
        <v>0</v>
      </c>
      <c r="V612" s="306">
        <f t="shared" ca="1" si="264"/>
        <v>1.2258669287554511</v>
      </c>
      <c r="W612" s="304">
        <f t="shared" ca="1" si="265"/>
        <v>28.753082352774655</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0.69819575392487465</v>
      </c>
      <c r="AH612" s="304">
        <f t="shared" ca="1" si="289"/>
        <v>-9.0838195951145835</v>
      </c>
    </row>
    <row r="613" spans="1:34" x14ac:dyDescent="0.2">
      <c r="A613" s="347">
        <f t="shared" ca="1" si="267"/>
        <v>1E-4</v>
      </c>
      <c r="B613" s="304">
        <f t="shared" ca="1" si="268"/>
        <v>37.010500000000569</v>
      </c>
      <c r="D613" s="306">
        <f t="shared" ca="1" si="269"/>
        <v>-0.68563987026059681</v>
      </c>
      <c r="E613" s="307">
        <f t="shared" ca="1" si="270"/>
        <v>-0.7520715513392453</v>
      </c>
      <c r="F613" s="304">
        <f t="shared" ca="1" si="271"/>
        <v>1.0177001768815741</v>
      </c>
      <c r="G613" s="306">
        <f t="shared" ca="1" si="272"/>
        <v>8.0922969865678063</v>
      </c>
      <c r="H613" s="307">
        <f t="shared" ca="1" si="273"/>
        <v>-106.90760978426923</v>
      </c>
      <c r="I613" s="304">
        <f t="shared" ca="1" si="274"/>
        <v>107.21344272200382</v>
      </c>
      <c r="J613" s="306">
        <f t="shared" ca="1" si="275"/>
        <v>859.93432206528962</v>
      </c>
      <c r="K613" s="307">
        <f t="shared" ca="1" si="276"/>
        <v>-7.0851569004395447</v>
      </c>
      <c r="L613" s="304">
        <f t="shared" ca="1" si="261"/>
        <v>859.96350952478974</v>
      </c>
      <c r="M613" s="306">
        <f t="shared" ca="1" si="277"/>
        <v>-1.4952460957514413</v>
      </c>
      <c r="N613" s="304">
        <f t="shared" ca="1" si="278"/>
        <v>-85.671290619971757</v>
      </c>
      <c r="P613" s="310">
        <f t="shared" ca="1" si="279"/>
        <v>23</v>
      </c>
      <c r="Q613" s="304">
        <f t="shared" ca="1" si="280"/>
        <v>0</v>
      </c>
      <c r="R613" s="306">
        <f t="shared" ca="1" si="281"/>
        <v>0</v>
      </c>
      <c r="S613" s="307">
        <f t="shared" ca="1" si="282"/>
        <v>3.1652999999999984</v>
      </c>
      <c r="T613" s="304">
        <f t="shared" ca="1" si="262"/>
        <v>31.051592999999986</v>
      </c>
      <c r="U613" s="311">
        <f t="shared" ca="1" si="263"/>
        <v>0</v>
      </c>
      <c r="V613" s="306">
        <f t="shared" ca="1" si="264"/>
        <v>1.2258682393008877</v>
      </c>
      <c r="W613" s="304">
        <f t="shared" ca="1" si="265"/>
        <v>28.753150540164047</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0.69817472284685955</v>
      </c>
      <c r="AH613" s="304">
        <f t="shared" ca="1" si="289"/>
        <v>-9.0838411375776928</v>
      </c>
    </row>
    <row r="614" spans="1:34" x14ac:dyDescent="0.2">
      <c r="A614" s="347">
        <f t="shared" ca="1" si="267"/>
        <v>1E-4</v>
      </c>
      <c r="B614" s="304">
        <f t="shared" ca="1" si="268"/>
        <v>37.010600000000572</v>
      </c>
      <c r="D614" s="306">
        <f t="shared" ca="1" si="269"/>
        <v>-0.68563524053804015</v>
      </c>
      <c r="E614" s="307">
        <f t="shared" ca="1" si="270"/>
        <v>-0.75204959711038377</v>
      </c>
      <c r="F614" s="304">
        <f t="shared" ca="1" si="271"/>
        <v>1.017680833847993</v>
      </c>
      <c r="G614" s="306">
        <f t="shared" ca="1" si="272"/>
        <v>8.0922284230437533</v>
      </c>
      <c r="H614" s="307">
        <f t="shared" ca="1" si="273"/>
        <v>-106.90768498922894</v>
      </c>
      <c r="I614" s="304">
        <f t="shared" ca="1" si="274"/>
        <v>107.2135125373986</v>
      </c>
      <c r="J614" s="306">
        <f t="shared" ca="1" si="275"/>
        <v>859.93432206528962</v>
      </c>
      <c r="K614" s="307">
        <f t="shared" ca="1" si="276"/>
        <v>-7.0958476651782192</v>
      </c>
      <c r="L614" s="304">
        <f t="shared" ca="1" si="261"/>
        <v>859.9635976714228</v>
      </c>
      <c r="M614" s="306">
        <f t="shared" ca="1" si="277"/>
        <v>-1.4952467863760572</v>
      </c>
      <c r="N614" s="304">
        <f t="shared" ca="1" si="278"/>
        <v>-85.671330189847481</v>
      </c>
      <c r="P614" s="310">
        <f t="shared" ca="1" si="279"/>
        <v>23</v>
      </c>
      <c r="Q614" s="304">
        <f t="shared" ca="1" si="280"/>
        <v>0</v>
      </c>
      <c r="R614" s="306">
        <f t="shared" ca="1" si="281"/>
        <v>0</v>
      </c>
      <c r="S614" s="307">
        <f t="shared" ca="1" si="282"/>
        <v>3.1652999999999984</v>
      </c>
      <c r="T614" s="304">
        <f t="shared" ca="1" si="262"/>
        <v>31.051592999999986</v>
      </c>
      <c r="U614" s="311">
        <f t="shared" ca="1" si="263"/>
        <v>0</v>
      </c>
      <c r="V614" s="306">
        <f t="shared" ca="1" si="264"/>
        <v>1.2258695498486478</v>
      </c>
      <c r="W614" s="304">
        <f t="shared" ca="1" si="265"/>
        <v>28.75321872658435</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0.6981536920653415</v>
      </c>
      <c r="AH614" s="304">
        <f t="shared" ca="1" si="289"/>
        <v>-9.0838626797346418</v>
      </c>
    </row>
    <row r="615" spans="1:34" x14ac:dyDescent="0.2">
      <c r="A615" s="347">
        <f t="shared" ca="1" si="267"/>
        <v>1E-4</v>
      </c>
      <c r="B615" s="304">
        <f t="shared" ca="1" si="268"/>
        <v>37.010700000000575</v>
      </c>
      <c r="D615" s="306">
        <f t="shared" ca="1" si="269"/>
        <v>-0.68563061082352639</v>
      </c>
      <c r="E615" s="307">
        <f t="shared" ca="1" si="270"/>
        <v>-0.75202764319351267</v>
      </c>
      <c r="F615" s="304">
        <f t="shared" ca="1" si="271"/>
        <v>1.0176614911774107</v>
      </c>
      <c r="G615" s="306">
        <f t="shared" ca="1" si="272"/>
        <v>8.0921598599826705</v>
      </c>
      <c r="H615" s="307">
        <f t="shared" ca="1" si="273"/>
        <v>-106.90776019199326</v>
      </c>
      <c r="I615" s="304">
        <f t="shared" ca="1" si="274"/>
        <v>107.21358235069032</v>
      </c>
      <c r="J615" s="306">
        <f t="shared" ca="1" si="275"/>
        <v>859.93432206528962</v>
      </c>
      <c r="K615" s="307">
        <f t="shared" ca="1" si="276"/>
        <v>-7.1065384374372806</v>
      </c>
      <c r="L615" s="304">
        <f t="shared" ca="1" si="261"/>
        <v>859.96368595101274</v>
      </c>
      <c r="M615" s="306">
        <f t="shared" ca="1" si="277"/>
        <v>-1.4952474769939224</v>
      </c>
      <c r="N615" s="304">
        <f t="shared" ca="1" si="278"/>
        <v>-85.671369759336415</v>
      </c>
      <c r="P615" s="310">
        <f t="shared" ca="1" si="279"/>
        <v>23</v>
      </c>
      <c r="Q615" s="304">
        <f t="shared" ca="1" si="280"/>
        <v>0</v>
      </c>
      <c r="R615" s="306">
        <f t="shared" ca="1" si="281"/>
        <v>0</v>
      </c>
      <c r="S615" s="307">
        <f t="shared" ca="1" si="282"/>
        <v>3.1652999999999984</v>
      </c>
      <c r="T615" s="304">
        <f t="shared" ca="1" si="262"/>
        <v>31.051592999999986</v>
      </c>
      <c r="U615" s="311">
        <f t="shared" ca="1" si="263"/>
        <v>0</v>
      </c>
      <c r="V615" s="306">
        <f t="shared" ca="1" si="264"/>
        <v>1.2258708603987312</v>
      </c>
      <c r="W615" s="304">
        <f t="shared" ca="1" si="265"/>
        <v>28.753286912035577</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0.6981326615803205</v>
      </c>
      <c r="AH615" s="304">
        <f t="shared" ca="1" si="289"/>
        <v>-9.0838842215854303</v>
      </c>
    </row>
    <row r="616" spans="1:34" x14ac:dyDescent="0.2">
      <c r="A616" s="347">
        <f t="shared" ca="1" si="267"/>
        <v>1E-4</v>
      </c>
      <c r="B616" s="304">
        <f t="shared" ca="1" si="268"/>
        <v>37.010800000000579</v>
      </c>
      <c r="D616" s="306">
        <f t="shared" ca="1" si="269"/>
        <v>-0.68562598111705708</v>
      </c>
      <c r="E616" s="307">
        <f t="shared" ca="1" si="270"/>
        <v>-0.7520056895886249</v>
      </c>
      <c r="F616" s="304">
        <f t="shared" ca="1" si="271"/>
        <v>1.0176421488698226</v>
      </c>
      <c r="G616" s="306">
        <f t="shared" ca="1" si="272"/>
        <v>8.0920912973845596</v>
      </c>
      <c r="H616" s="307">
        <f t="shared" ca="1" si="273"/>
        <v>-106.90783539256222</v>
      </c>
      <c r="I616" s="304">
        <f t="shared" ca="1" si="274"/>
        <v>107.21365216187903</v>
      </c>
      <c r="J616" s="306">
        <f t="shared" ca="1" si="275"/>
        <v>859.93432206528962</v>
      </c>
      <c r="K616" s="307">
        <f t="shared" ca="1" si="276"/>
        <v>-7.1172292172165088</v>
      </c>
      <c r="L616" s="304">
        <f t="shared" ca="1" si="261"/>
        <v>859.96377436355988</v>
      </c>
      <c r="M616" s="306">
        <f t="shared" ca="1" si="277"/>
        <v>-1.4952481676050369</v>
      </c>
      <c r="N616" s="304">
        <f t="shared" ca="1" si="278"/>
        <v>-85.671409328438557</v>
      </c>
      <c r="P616" s="310">
        <f t="shared" ca="1" si="279"/>
        <v>23</v>
      </c>
      <c r="Q616" s="304">
        <f t="shared" ca="1" si="280"/>
        <v>0</v>
      </c>
      <c r="R616" s="306">
        <f t="shared" ca="1" si="281"/>
        <v>0</v>
      </c>
      <c r="S616" s="307">
        <f t="shared" ca="1" si="282"/>
        <v>3.1652999999999984</v>
      </c>
      <c r="T616" s="304">
        <f t="shared" ca="1" si="262"/>
        <v>31.051592999999986</v>
      </c>
      <c r="U616" s="311">
        <f t="shared" ca="1" si="263"/>
        <v>0</v>
      </c>
      <c r="V616" s="306">
        <f t="shared" ca="1" si="264"/>
        <v>1.2258721709511378</v>
      </c>
      <c r="W616" s="304">
        <f t="shared" ca="1" si="265"/>
        <v>28.753355096517737</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0.69811163139179122</v>
      </c>
      <c r="AH616" s="304">
        <f t="shared" ca="1" si="289"/>
        <v>-9.0839057631300637</v>
      </c>
    </row>
    <row r="617" spans="1:34" x14ac:dyDescent="0.2">
      <c r="A617" s="347">
        <f t="shared" ca="1" si="267"/>
        <v>1E-4</v>
      </c>
      <c r="B617" s="304">
        <f t="shared" ca="1" si="268"/>
        <v>37.010900000000582</v>
      </c>
      <c r="D617" s="306">
        <f t="shared" ca="1" si="269"/>
        <v>-0.68562135141863145</v>
      </c>
      <c r="E617" s="307">
        <f t="shared" ca="1" si="270"/>
        <v>-0.75198373629572046</v>
      </c>
      <c r="F617" s="304">
        <f t="shared" ca="1" si="271"/>
        <v>1.0176228069252291</v>
      </c>
      <c r="G617" s="306">
        <f t="shared" ca="1" si="272"/>
        <v>8.092022735249417</v>
      </c>
      <c r="H617" s="307">
        <f t="shared" ca="1" si="273"/>
        <v>-106.90791059093586</v>
      </c>
      <c r="I617" s="304">
        <f t="shared" ca="1" si="274"/>
        <v>107.21372197096476</v>
      </c>
      <c r="J617" s="306">
        <f t="shared" ca="1" si="275"/>
        <v>859.93432206528962</v>
      </c>
      <c r="K617" s="307">
        <f t="shared" ca="1" si="276"/>
        <v>-7.1279200045156834</v>
      </c>
      <c r="L617" s="304">
        <f t="shared" ca="1" si="261"/>
        <v>859.96386290906435</v>
      </c>
      <c r="M617" s="306">
        <f t="shared" ca="1" si="277"/>
        <v>-1.4952488582094003</v>
      </c>
      <c r="N617" s="304">
        <f t="shared" ca="1" si="278"/>
        <v>-85.671448897153894</v>
      </c>
      <c r="P617" s="310">
        <f t="shared" ca="1" si="279"/>
        <v>23</v>
      </c>
      <c r="Q617" s="304">
        <f t="shared" ca="1" si="280"/>
        <v>0</v>
      </c>
      <c r="R617" s="306">
        <f t="shared" ca="1" si="281"/>
        <v>0</v>
      </c>
      <c r="S617" s="307">
        <f t="shared" ca="1" si="282"/>
        <v>3.1652999999999984</v>
      </c>
      <c r="T617" s="304">
        <f t="shared" ca="1" si="262"/>
        <v>31.051592999999986</v>
      </c>
      <c r="U617" s="311">
        <f t="shared" ca="1" si="263"/>
        <v>0</v>
      </c>
      <c r="V617" s="306">
        <f t="shared" ca="1" si="264"/>
        <v>1.2258734815058683</v>
      </c>
      <c r="W617" s="304">
        <f t="shared" ca="1" si="265"/>
        <v>28.753423280030869</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0.69809060149975011</v>
      </c>
      <c r="AH617" s="304">
        <f t="shared" ca="1" si="289"/>
        <v>-9.0839273043685438</v>
      </c>
    </row>
    <row r="618" spans="1:34" x14ac:dyDescent="0.2">
      <c r="A618" s="347">
        <f t="shared" ca="1" si="267"/>
        <v>1E-4</v>
      </c>
      <c r="B618" s="304">
        <f t="shared" ca="1" si="268"/>
        <v>37.011000000000585</v>
      </c>
      <c r="D618" s="306">
        <f t="shared" ca="1" si="269"/>
        <v>-0.6856167217282555</v>
      </c>
      <c r="E618" s="307">
        <f t="shared" ca="1" si="270"/>
        <v>-0.75196178331478691</v>
      </c>
      <c r="F618" s="304">
        <f t="shared" ca="1" si="271"/>
        <v>1.0176034653436252</v>
      </c>
      <c r="G618" s="306">
        <f t="shared" ca="1" si="272"/>
        <v>8.0919541735772444</v>
      </c>
      <c r="H618" s="307">
        <f t="shared" ca="1" si="273"/>
        <v>-106.90798578711419</v>
      </c>
      <c r="I618" s="304">
        <f t="shared" ca="1" si="274"/>
        <v>107.21379177794751</v>
      </c>
      <c r="J618" s="306">
        <f t="shared" ca="1" si="275"/>
        <v>859.93432206528962</v>
      </c>
      <c r="K618" s="307">
        <f t="shared" ca="1" si="276"/>
        <v>-7.138610799334586</v>
      </c>
      <c r="L618" s="304">
        <f t="shared" ca="1" si="261"/>
        <v>859.96395158752648</v>
      </c>
      <c r="M618" s="306">
        <f t="shared" ca="1" si="277"/>
        <v>-1.4952495488070134</v>
      </c>
      <c r="N618" s="304">
        <f t="shared" ca="1" si="278"/>
        <v>-85.671488465482469</v>
      </c>
      <c r="P618" s="310">
        <f t="shared" ca="1" si="279"/>
        <v>23</v>
      </c>
      <c r="Q618" s="304">
        <f t="shared" ca="1" si="280"/>
        <v>0</v>
      </c>
      <c r="R618" s="306">
        <f t="shared" ca="1" si="281"/>
        <v>0</v>
      </c>
      <c r="S618" s="307">
        <f t="shared" ca="1" si="282"/>
        <v>3.1652999999999984</v>
      </c>
      <c r="T618" s="304">
        <f t="shared" ca="1" si="262"/>
        <v>31.051592999999986</v>
      </c>
      <c r="U618" s="311">
        <f t="shared" ca="1" si="263"/>
        <v>0</v>
      </c>
      <c r="V618" s="306">
        <f t="shared" ca="1" si="264"/>
        <v>1.225874792062922</v>
      </c>
      <c r="W618" s="304">
        <f t="shared" ca="1" si="265"/>
        <v>28.753491462574946</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0.69806957190418473</v>
      </c>
      <c r="AH618" s="304">
        <f t="shared" ca="1" si="289"/>
        <v>-9.083948845300883</v>
      </c>
    </row>
    <row r="619" spans="1:34" x14ac:dyDescent="0.2">
      <c r="A619" s="347">
        <f t="shared" ca="1" si="267"/>
        <v>1E-4</v>
      </c>
      <c r="B619" s="304">
        <f t="shared" ca="1" si="268"/>
        <v>37.011100000000589</v>
      </c>
      <c r="D619" s="306">
        <f t="shared" ca="1" si="269"/>
        <v>-0.68561209204592344</v>
      </c>
      <c r="E619" s="307">
        <f t="shared" ca="1" si="270"/>
        <v>-0.75193983064583314</v>
      </c>
      <c r="F619" s="304">
        <f t="shared" ca="1" si="271"/>
        <v>1.0175841241250141</v>
      </c>
      <c r="G619" s="306">
        <f t="shared" ca="1" si="272"/>
        <v>8.0918856123680403</v>
      </c>
      <c r="H619" s="307">
        <f t="shared" ca="1" si="273"/>
        <v>-106.90806098109725</v>
      </c>
      <c r="I619" s="304">
        <f t="shared" ca="1" si="274"/>
        <v>107.21386158282733</v>
      </c>
      <c r="J619" s="306">
        <f t="shared" ca="1" si="275"/>
        <v>859.93432206528962</v>
      </c>
      <c r="K619" s="307">
        <f t="shared" ca="1" si="276"/>
        <v>-7.1493016016729962</v>
      </c>
      <c r="L619" s="304">
        <f t="shared" ca="1" si="261"/>
        <v>859.96404039894651</v>
      </c>
      <c r="M619" s="306">
        <f t="shared" ca="1" si="277"/>
        <v>-1.4952502393978759</v>
      </c>
      <c r="N619" s="304">
        <f t="shared" ca="1" si="278"/>
        <v>-85.671528033424252</v>
      </c>
      <c r="P619" s="310">
        <f t="shared" ca="1" si="279"/>
        <v>23</v>
      </c>
      <c r="Q619" s="304">
        <f t="shared" ca="1" si="280"/>
        <v>0</v>
      </c>
      <c r="R619" s="306">
        <f t="shared" ca="1" si="281"/>
        <v>0</v>
      </c>
      <c r="S619" s="307">
        <f t="shared" ca="1" si="282"/>
        <v>3.1652999999999984</v>
      </c>
      <c r="T619" s="304">
        <f t="shared" ca="1" si="262"/>
        <v>31.051592999999986</v>
      </c>
      <c r="U619" s="311">
        <f t="shared" ca="1" si="263"/>
        <v>0</v>
      </c>
      <c r="V619" s="306">
        <f t="shared" ca="1" si="264"/>
        <v>1.2258761026222991</v>
      </c>
      <c r="W619" s="304">
        <f t="shared" ca="1" si="265"/>
        <v>28.753559644149995</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0.69804854260510751</v>
      </c>
      <c r="AH619" s="304">
        <f t="shared" ca="1" si="289"/>
        <v>-9.0839703859270724</v>
      </c>
    </row>
    <row r="620" spans="1:34" x14ac:dyDescent="0.2">
      <c r="A620" s="347">
        <f t="shared" ca="1" si="267"/>
        <v>1E-4</v>
      </c>
      <c r="B620" s="304">
        <f t="shared" ca="1" si="268"/>
        <v>37.011200000000592</v>
      </c>
      <c r="D620" s="306">
        <f t="shared" ca="1" si="269"/>
        <v>-0.68560746237163916</v>
      </c>
      <c r="E620" s="307">
        <f t="shared" ca="1" si="270"/>
        <v>-0.75191787828885026</v>
      </c>
      <c r="F620" s="304">
        <f t="shared" ca="1" si="271"/>
        <v>1.0175647832693921</v>
      </c>
      <c r="G620" s="306">
        <f t="shared" ca="1" si="272"/>
        <v>8.0918170516218026</v>
      </c>
      <c r="H620" s="307">
        <f t="shared" ca="1" si="273"/>
        <v>-106.90813617288508</v>
      </c>
      <c r="I620" s="304">
        <f t="shared" ca="1" si="274"/>
        <v>107.21393138560424</v>
      </c>
      <c r="J620" s="306">
        <f t="shared" ca="1" si="275"/>
        <v>859.93432206528962</v>
      </c>
      <c r="K620" s="307">
        <f t="shared" ca="1" si="276"/>
        <v>-7.1599924115306957</v>
      </c>
      <c r="L620" s="304">
        <f t="shared" ca="1" si="261"/>
        <v>859.96412934332466</v>
      </c>
      <c r="M620" s="306">
        <f t="shared" ca="1" si="277"/>
        <v>-1.4952509299819878</v>
      </c>
      <c r="N620" s="304">
        <f t="shared" ca="1" si="278"/>
        <v>-85.671567600979273</v>
      </c>
      <c r="P620" s="310">
        <f t="shared" ca="1" si="279"/>
        <v>23</v>
      </c>
      <c r="Q620" s="304">
        <f t="shared" ca="1" si="280"/>
        <v>0</v>
      </c>
      <c r="R620" s="306">
        <f t="shared" ca="1" si="281"/>
        <v>0</v>
      </c>
      <c r="S620" s="307">
        <f t="shared" ca="1" si="282"/>
        <v>3.1652999999999984</v>
      </c>
      <c r="T620" s="304">
        <f t="shared" ca="1" si="262"/>
        <v>31.051592999999986</v>
      </c>
      <c r="U620" s="311">
        <f t="shared" ca="1" si="263"/>
        <v>0</v>
      </c>
      <c r="V620" s="306">
        <f t="shared" ca="1" si="264"/>
        <v>1.2258774131839993</v>
      </c>
      <c r="W620" s="304">
        <f t="shared" ca="1" si="265"/>
        <v>28.753627824756006</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0.69802751360250781</v>
      </c>
      <c r="AH620" s="304">
        <f t="shared" ca="1" si="289"/>
        <v>-9.0839919262471192</v>
      </c>
    </row>
    <row r="621" spans="1:34" x14ac:dyDescent="0.2">
      <c r="A621" s="347">
        <f t="shared" ca="1" si="267"/>
        <v>1E-4</v>
      </c>
      <c r="B621" s="304">
        <f t="shared" ca="1" si="268"/>
        <v>37.011300000000595</v>
      </c>
      <c r="D621" s="306">
        <f t="shared" ca="1" si="269"/>
        <v>-0.68560283270540368</v>
      </c>
      <c r="E621" s="307">
        <f t="shared" ca="1" si="270"/>
        <v>-0.75189592624384005</v>
      </c>
      <c r="F621" s="304">
        <f t="shared" ca="1" si="271"/>
        <v>1.0175454427767616</v>
      </c>
      <c r="G621" s="306">
        <f t="shared" ca="1" si="272"/>
        <v>8.0917484913385316</v>
      </c>
      <c r="H621" s="307">
        <f t="shared" ca="1" si="273"/>
        <v>-106.9082113624777</v>
      </c>
      <c r="I621" s="304">
        <f t="shared" ca="1" si="274"/>
        <v>107.21400118627831</v>
      </c>
      <c r="J621" s="306">
        <f t="shared" ca="1" si="275"/>
        <v>859.93432206528962</v>
      </c>
      <c r="K621" s="307">
        <f t="shared" ca="1" si="276"/>
        <v>-7.170683228907464</v>
      </c>
      <c r="L621" s="304">
        <f t="shared" ca="1" si="261"/>
        <v>859.96421842066115</v>
      </c>
      <c r="M621" s="306">
        <f t="shared" ca="1" si="277"/>
        <v>-1.4952516205593496</v>
      </c>
      <c r="N621" s="304">
        <f t="shared" ca="1" si="278"/>
        <v>-85.671607168147517</v>
      </c>
      <c r="P621" s="310">
        <f t="shared" ca="1" si="279"/>
        <v>23</v>
      </c>
      <c r="Q621" s="304">
        <f t="shared" ca="1" si="280"/>
        <v>0</v>
      </c>
      <c r="R621" s="306">
        <f t="shared" ca="1" si="281"/>
        <v>0</v>
      </c>
      <c r="S621" s="307">
        <f t="shared" ca="1" si="282"/>
        <v>3.1652999999999984</v>
      </c>
      <c r="T621" s="304">
        <f t="shared" ca="1" si="262"/>
        <v>31.051592999999986</v>
      </c>
      <c r="U621" s="311">
        <f t="shared" ca="1" si="263"/>
        <v>0</v>
      </c>
      <c r="V621" s="306">
        <f t="shared" ca="1" si="264"/>
        <v>1.2258787237480238</v>
      </c>
      <c r="W621" s="304">
        <f t="shared" ca="1" si="265"/>
        <v>28.753696004393042</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0.69800648489638917</v>
      </c>
      <c r="AH621" s="304">
        <f t="shared" ca="1" si="289"/>
        <v>-9.0840134662610232</v>
      </c>
    </row>
    <row r="622" spans="1:34" x14ac:dyDescent="0.2">
      <c r="A622" s="347">
        <f t="shared" ca="1" si="267"/>
        <v>1E-4</v>
      </c>
      <c r="B622" s="304">
        <f t="shared" ca="1" si="268"/>
        <v>37.011400000000599</v>
      </c>
      <c r="D622" s="306">
        <f t="shared" ca="1" si="269"/>
        <v>-0.6855982030472153</v>
      </c>
      <c r="E622" s="307">
        <f t="shared" ca="1" si="270"/>
        <v>-0.75187397451078297</v>
      </c>
      <c r="F622" s="304">
        <f t="shared" ca="1" si="271"/>
        <v>1.0175261026471076</v>
      </c>
      <c r="G622" s="306">
        <f t="shared" ca="1" si="272"/>
        <v>8.0916799315182271</v>
      </c>
      <c r="H622" s="307">
        <f t="shared" ca="1" si="273"/>
        <v>-106.90828654987516</v>
      </c>
      <c r="I622" s="304">
        <f t="shared" ca="1" si="274"/>
        <v>107.21407098484951</v>
      </c>
      <c r="J622" s="306">
        <f t="shared" ca="1" si="275"/>
        <v>859.93432206528962</v>
      </c>
      <c r="K622" s="307">
        <f t="shared" ca="1" si="276"/>
        <v>-7.1813740538030819</v>
      </c>
      <c r="L622" s="304">
        <f t="shared" ca="1" si="261"/>
        <v>859.96430763095623</v>
      </c>
      <c r="M622" s="306">
        <f t="shared" ca="1" si="277"/>
        <v>-1.4952523111299609</v>
      </c>
      <c r="N622" s="304">
        <f t="shared" ca="1" si="278"/>
        <v>-85.671646734929013</v>
      </c>
      <c r="P622" s="310">
        <f t="shared" ca="1" si="279"/>
        <v>23</v>
      </c>
      <c r="Q622" s="304">
        <f t="shared" ca="1" si="280"/>
        <v>0</v>
      </c>
      <c r="R622" s="306">
        <f t="shared" ca="1" si="281"/>
        <v>0</v>
      </c>
      <c r="S622" s="307">
        <f t="shared" ca="1" si="282"/>
        <v>3.1652999999999984</v>
      </c>
      <c r="T622" s="304">
        <f t="shared" ca="1" si="262"/>
        <v>31.051592999999986</v>
      </c>
      <c r="U622" s="311">
        <f t="shared" ca="1" si="263"/>
        <v>0</v>
      </c>
      <c r="V622" s="306">
        <f t="shared" ca="1" si="264"/>
        <v>1.2258800343143703</v>
      </c>
      <c r="W622" s="304">
        <f t="shared" ca="1" si="265"/>
        <v>28.753764183061044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0.69798545648673027</v>
      </c>
      <c r="AH622" s="304">
        <f t="shared" ca="1" si="289"/>
        <v>-9.0840350059688042</v>
      </c>
    </row>
    <row r="623" spans="1:34" x14ac:dyDescent="0.2">
      <c r="A623" s="347">
        <f t="shared" ca="1" si="267"/>
        <v>1E-4</v>
      </c>
      <c r="B623" s="304">
        <f t="shared" ca="1" si="268"/>
        <v>37.011500000000602</v>
      </c>
      <c r="D623" s="306">
        <f t="shared" ca="1" si="269"/>
        <v>-0.68559357339707583</v>
      </c>
      <c r="E623" s="307">
        <f t="shared" ca="1" si="270"/>
        <v>-0.75185202308970034</v>
      </c>
      <c r="F623" s="304">
        <f t="shared" ca="1" si="271"/>
        <v>1.0175067628804473</v>
      </c>
      <c r="G623" s="306">
        <f t="shared" ca="1" si="272"/>
        <v>8.0916113721608873</v>
      </c>
      <c r="H623" s="307">
        <f t="shared" ca="1" si="273"/>
        <v>-106.90836173507746</v>
      </c>
      <c r="I623" s="304">
        <f t="shared" ca="1" si="274"/>
        <v>107.21414078131792</v>
      </c>
      <c r="J623" s="306">
        <f t="shared" ca="1" si="275"/>
        <v>859.93432206528962</v>
      </c>
      <c r="K623" s="307">
        <f t="shared" ca="1" si="276"/>
        <v>-7.19206488621733</v>
      </c>
      <c r="L623" s="304">
        <f t="shared" ca="1" si="261"/>
        <v>859.9643969742101</v>
      </c>
      <c r="M623" s="306">
        <f t="shared" ca="1" si="277"/>
        <v>-1.4952530016938219</v>
      </c>
      <c r="N623" s="304">
        <f t="shared" ca="1" si="278"/>
        <v>-85.671686301323732</v>
      </c>
      <c r="P623" s="310">
        <f t="shared" ca="1" si="279"/>
        <v>23</v>
      </c>
      <c r="Q623" s="304">
        <f t="shared" ca="1" si="280"/>
        <v>0</v>
      </c>
      <c r="R623" s="306">
        <f t="shared" ca="1" si="281"/>
        <v>0</v>
      </c>
      <c r="S623" s="307">
        <f t="shared" ca="1" si="282"/>
        <v>3.1652999999999984</v>
      </c>
      <c r="T623" s="304">
        <f t="shared" ca="1" si="262"/>
        <v>31.051592999999986</v>
      </c>
      <c r="U623" s="311">
        <f t="shared" ca="1" si="263"/>
        <v>0</v>
      </c>
      <c r="V623" s="306">
        <f t="shared" ca="1" si="264"/>
        <v>1.2258813448830412</v>
      </c>
      <c r="W623" s="304">
        <f t="shared" ca="1" si="265"/>
        <v>28.753832360760086</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0.69796442837355244</v>
      </c>
      <c r="AH623" s="304">
        <f t="shared" ca="1" si="289"/>
        <v>-9.0840565453704407</v>
      </c>
    </row>
    <row r="624" spans="1:34" x14ac:dyDescent="0.2">
      <c r="A624" s="347">
        <f t="shared" ca="1" si="267"/>
        <v>1E-4</v>
      </c>
      <c r="B624" s="304">
        <f t="shared" ca="1" si="268"/>
        <v>37.011600000000605</v>
      </c>
      <c r="D624" s="306">
        <f t="shared" ca="1" si="269"/>
        <v>-0.68558894375498824</v>
      </c>
      <c r="E624" s="307">
        <f t="shared" ca="1" si="270"/>
        <v>-0.75183007198056373</v>
      </c>
      <c r="F624" s="304">
        <f t="shared" ca="1" si="271"/>
        <v>1.0174874234767624</v>
      </c>
      <c r="G624" s="306">
        <f t="shared" ca="1" si="272"/>
        <v>8.0915428132665124</v>
      </c>
      <c r="H624" s="307">
        <f t="shared" ca="1" si="273"/>
        <v>-106.90843691808466</v>
      </c>
      <c r="I624" s="304">
        <f t="shared" ca="1" si="274"/>
        <v>107.21421057568354</v>
      </c>
      <c r="J624" s="306">
        <f t="shared" ca="1" si="275"/>
        <v>859.93432206528962</v>
      </c>
      <c r="K624" s="307">
        <f t="shared" ca="1" si="276"/>
        <v>-7.2027557261499879</v>
      </c>
      <c r="L624" s="304">
        <f t="shared" ca="1" si="261"/>
        <v>859.96448645042312</v>
      </c>
      <c r="M624" s="306">
        <f t="shared" ca="1" si="277"/>
        <v>-1.495253692250933</v>
      </c>
      <c r="N624" s="304">
        <f t="shared" ca="1" si="278"/>
        <v>-85.671725867331702</v>
      </c>
      <c r="P624" s="310">
        <f t="shared" ca="1" si="279"/>
        <v>23</v>
      </c>
      <c r="Q624" s="304">
        <f t="shared" ca="1" si="280"/>
        <v>0</v>
      </c>
      <c r="R624" s="306">
        <f t="shared" ca="1" si="281"/>
        <v>0</v>
      </c>
      <c r="S624" s="307">
        <f t="shared" ca="1" si="282"/>
        <v>3.1652999999999984</v>
      </c>
      <c r="T624" s="304">
        <f t="shared" ca="1" si="262"/>
        <v>31.051592999999986</v>
      </c>
      <c r="U624" s="311">
        <f t="shared" ca="1" si="263"/>
        <v>0</v>
      </c>
      <c r="V624" s="306">
        <f t="shared" ca="1" si="264"/>
        <v>1.2258826554540347</v>
      </c>
      <c r="W624" s="304">
        <f t="shared" ca="1" si="265"/>
        <v>28.753900537490111</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0.6979434005568308</v>
      </c>
      <c r="AH624" s="304">
        <f t="shared" ca="1" si="289"/>
        <v>-9.0840780844659594</v>
      </c>
    </row>
    <row r="625" spans="1:34" x14ac:dyDescent="0.2">
      <c r="A625" s="347">
        <f t="shared" ca="1" si="267"/>
        <v>1E-4</v>
      </c>
      <c r="B625" s="304">
        <f t="shared" ca="1" si="268"/>
        <v>37.011700000000609</v>
      </c>
      <c r="D625" s="306">
        <f t="shared" ca="1" si="269"/>
        <v>-0.68558431412094767</v>
      </c>
      <c r="E625" s="307">
        <f t="shared" ca="1" si="270"/>
        <v>-0.75180812118339624</v>
      </c>
      <c r="F625" s="304">
        <f t="shared" ca="1" si="271"/>
        <v>1.0174680844360666</v>
      </c>
      <c r="G625" s="306">
        <f t="shared" ca="1" si="272"/>
        <v>8.0914742548351004</v>
      </c>
      <c r="H625" s="307">
        <f t="shared" ca="1" si="273"/>
        <v>-106.90851209889678</v>
      </c>
      <c r="I625" s="304">
        <f t="shared" ca="1" si="274"/>
        <v>107.21428036794642</v>
      </c>
      <c r="J625" s="306">
        <f t="shared" ca="1" si="275"/>
        <v>859.93432206528962</v>
      </c>
      <c r="K625" s="307">
        <f t="shared" ca="1" si="276"/>
        <v>-7.2134465736008373</v>
      </c>
      <c r="L625" s="304">
        <f t="shared" ca="1" si="261"/>
        <v>859.96457605959529</v>
      </c>
      <c r="M625" s="306">
        <f t="shared" ca="1" si="277"/>
        <v>-1.4952543828012941</v>
      </c>
      <c r="N625" s="304">
        <f t="shared" ca="1" si="278"/>
        <v>-85.671765432952938</v>
      </c>
      <c r="P625" s="310">
        <f t="shared" ca="1" si="279"/>
        <v>23</v>
      </c>
      <c r="Q625" s="304">
        <f t="shared" ca="1" si="280"/>
        <v>0</v>
      </c>
      <c r="R625" s="306">
        <f t="shared" ca="1" si="281"/>
        <v>0</v>
      </c>
      <c r="S625" s="307">
        <f t="shared" ca="1" si="282"/>
        <v>3.1652999999999984</v>
      </c>
      <c r="T625" s="304">
        <f t="shared" ca="1" si="262"/>
        <v>31.051592999999986</v>
      </c>
      <c r="U625" s="311">
        <f t="shared" ca="1" si="263"/>
        <v>0</v>
      </c>
      <c r="V625" s="306">
        <f t="shared" ca="1" si="264"/>
        <v>1.2258839660273517</v>
      </c>
      <c r="W625" s="304">
        <f t="shared" ca="1" si="265"/>
        <v>28.753968713251194</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0.69792237303658489</v>
      </c>
      <c r="AH625" s="304">
        <f t="shared" ca="1" si="289"/>
        <v>-9.084099623255339</v>
      </c>
    </row>
    <row r="626" spans="1:34" x14ac:dyDescent="0.2">
      <c r="A626" s="347">
        <f t="shared" ca="1" si="267"/>
        <v>1E-4</v>
      </c>
      <c r="B626" s="304">
        <f t="shared" ca="1" si="268"/>
        <v>37.011800000000612</v>
      </c>
      <c r="D626" s="306">
        <f t="shared" ca="1" si="269"/>
        <v>-0.68557968449495776</v>
      </c>
      <c r="E626" s="307">
        <f t="shared" ca="1" si="270"/>
        <v>-0.75178617069816767</v>
      </c>
      <c r="F626" s="304">
        <f t="shared" ca="1" si="271"/>
        <v>1.0174487457583405</v>
      </c>
      <c r="G626" s="306">
        <f t="shared" ca="1" si="272"/>
        <v>8.0914056968666515</v>
      </c>
      <c r="H626" s="307">
        <f t="shared" ca="1" si="273"/>
        <v>-106.90858727751385</v>
      </c>
      <c r="I626" s="304">
        <f t="shared" ca="1" si="274"/>
        <v>107.21435015810654</v>
      </c>
      <c r="J626" s="306">
        <f t="shared" ca="1" si="275"/>
        <v>859.93432206528962</v>
      </c>
      <c r="K626" s="307">
        <f t="shared" ca="1" si="276"/>
        <v>-7.2241374285696578</v>
      </c>
      <c r="L626" s="304">
        <f t="shared" ca="1" si="261"/>
        <v>859.96466580172705</v>
      </c>
      <c r="M626" s="306">
        <f t="shared" ca="1" si="277"/>
        <v>-1.495255073344905</v>
      </c>
      <c r="N626" s="304">
        <f t="shared" ca="1" si="278"/>
        <v>-85.671804998187412</v>
      </c>
      <c r="P626" s="310">
        <f t="shared" ca="1" si="279"/>
        <v>23</v>
      </c>
      <c r="Q626" s="304">
        <f t="shared" ca="1" si="280"/>
        <v>0</v>
      </c>
      <c r="R626" s="306">
        <f t="shared" ca="1" si="281"/>
        <v>0</v>
      </c>
      <c r="S626" s="307">
        <f t="shared" ca="1" si="282"/>
        <v>3.1652999999999984</v>
      </c>
      <c r="T626" s="304">
        <f t="shared" ca="1" si="262"/>
        <v>31.051592999999986</v>
      </c>
      <c r="U626" s="311">
        <f t="shared" ca="1" si="263"/>
        <v>0</v>
      </c>
      <c r="V626" s="306">
        <f t="shared" ca="1" si="264"/>
        <v>1.225885276602992</v>
      </c>
      <c r="W626" s="304">
        <f t="shared" ca="1" si="265"/>
        <v>28.754036888043284</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0.69790134581278984</v>
      </c>
      <c r="AH626" s="304">
        <f t="shared" ca="1" si="289"/>
        <v>-9.0841211617386062</v>
      </c>
    </row>
    <row r="627" spans="1:34" x14ac:dyDescent="0.2">
      <c r="A627" s="347">
        <f t="shared" ca="1" si="267"/>
        <v>1E-4</v>
      </c>
      <c r="B627" s="304">
        <f t="shared" ca="1" si="268"/>
        <v>37.011900000000615</v>
      </c>
      <c r="D627" s="306">
        <f t="shared" ca="1" si="269"/>
        <v>-0.68557505487701975</v>
      </c>
      <c r="E627" s="307">
        <f t="shared" ca="1" si="270"/>
        <v>-0.75176422052490288</v>
      </c>
      <c r="F627" s="304">
        <f t="shared" ca="1" si="271"/>
        <v>1.0174294074436041</v>
      </c>
      <c r="G627" s="306">
        <f t="shared" ca="1" si="272"/>
        <v>8.0913371393611637</v>
      </c>
      <c r="H627" s="307">
        <f t="shared" ca="1" si="273"/>
        <v>-106.9086624539359</v>
      </c>
      <c r="I627" s="304">
        <f t="shared" ca="1" si="274"/>
        <v>107.214419946164</v>
      </c>
      <c r="J627" s="306">
        <f t="shared" ca="1" si="275"/>
        <v>859.93432206528962</v>
      </c>
      <c r="K627" s="307">
        <f t="shared" ca="1" si="276"/>
        <v>-7.23482829105623</v>
      </c>
      <c r="L627" s="304">
        <f t="shared" ca="1" si="261"/>
        <v>859.96475567681864</v>
      </c>
      <c r="M627" s="306">
        <f t="shared" ca="1" si="277"/>
        <v>-1.4952557638817663</v>
      </c>
      <c r="N627" s="304">
        <f t="shared" ca="1" si="278"/>
        <v>-85.671844563035165</v>
      </c>
      <c r="P627" s="310">
        <f t="shared" ca="1" si="279"/>
        <v>23</v>
      </c>
      <c r="Q627" s="304">
        <f t="shared" ca="1" si="280"/>
        <v>0</v>
      </c>
      <c r="R627" s="306">
        <f t="shared" ca="1" si="281"/>
        <v>0</v>
      </c>
      <c r="S627" s="307">
        <f t="shared" ca="1" si="282"/>
        <v>3.1652999999999984</v>
      </c>
      <c r="T627" s="304">
        <f t="shared" ca="1" si="262"/>
        <v>31.051592999999986</v>
      </c>
      <c r="U627" s="311">
        <f t="shared" ca="1" si="263"/>
        <v>0</v>
      </c>
      <c r="V627" s="306">
        <f t="shared" ca="1" si="264"/>
        <v>1.2258865871809554</v>
      </c>
      <c r="W627" s="304">
        <f t="shared" ca="1" si="265"/>
        <v>28.754105061866458</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0.69788031888546342</v>
      </c>
      <c r="AH627" s="304">
        <f t="shared" ca="1" si="289"/>
        <v>-9.0841426999157413</v>
      </c>
    </row>
    <row r="628" spans="1:34" x14ac:dyDescent="0.2">
      <c r="A628" s="347">
        <f t="shared" ca="1" si="267"/>
        <v>1E-4</v>
      </c>
      <c r="B628" s="304">
        <f t="shared" ca="1" si="268"/>
        <v>37.012000000000619</v>
      </c>
      <c r="D628" s="306">
        <f t="shared" ca="1" si="269"/>
        <v>-0.68557042526713297</v>
      </c>
      <c r="E628" s="307">
        <f t="shared" ca="1" si="270"/>
        <v>-0.75174227066356991</v>
      </c>
      <c r="F628" s="304">
        <f t="shared" ca="1" si="271"/>
        <v>1.0174100694918335</v>
      </c>
      <c r="G628" s="306">
        <f t="shared" ca="1" si="272"/>
        <v>8.0912685823186372</v>
      </c>
      <c r="H628" s="307">
        <f t="shared" ca="1" si="273"/>
        <v>-106.90873762816297</v>
      </c>
      <c r="I628" s="304">
        <f t="shared" ca="1" si="274"/>
        <v>107.21448973211879</v>
      </c>
      <c r="J628" s="306">
        <f t="shared" ca="1" si="275"/>
        <v>859.93432206528962</v>
      </c>
      <c r="K628" s="307">
        <f t="shared" ca="1" si="276"/>
        <v>-7.2455191610603347</v>
      </c>
      <c r="L628" s="304">
        <f t="shared" ca="1" si="261"/>
        <v>859.96484568487017</v>
      </c>
      <c r="M628" s="306">
        <f t="shared" ca="1" si="277"/>
        <v>-1.4952564544118778</v>
      </c>
      <c r="N628" s="304">
        <f t="shared" ca="1" si="278"/>
        <v>-85.671884127496185</v>
      </c>
      <c r="P628" s="310">
        <f t="shared" ca="1" si="279"/>
        <v>23</v>
      </c>
      <c r="Q628" s="304">
        <f t="shared" ca="1" si="280"/>
        <v>0</v>
      </c>
      <c r="R628" s="306">
        <f t="shared" ca="1" si="281"/>
        <v>0</v>
      </c>
      <c r="S628" s="307">
        <f t="shared" ca="1" si="282"/>
        <v>3.1652999999999984</v>
      </c>
      <c r="T628" s="304">
        <f t="shared" ca="1" si="262"/>
        <v>31.051592999999986</v>
      </c>
      <c r="U628" s="311">
        <f t="shared" ca="1" si="263"/>
        <v>0</v>
      </c>
      <c r="V628" s="306">
        <f t="shared" ca="1" si="264"/>
        <v>1.225887897761242</v>
      </c>
      <c r="W628" s="304">
        <f t="shared" ca="1" si="265"/>
        <v>28.754173234720668</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0.69785929225458077</v>
      </c>
      <c r="AH628" s="304">
        <f t="shared" ca="1" si="289"/>
        <v>-9.0841642377867728</v>
      </c>
    </row>
    <row r="629" spans="1:34" x14ac:dyDescent="0.2">
      <c r="A629" s="347">
        <f t="shared" ca="1" si="267"/>
        <v>1E-4</v>
      </c>
      <c r="B629" s="304">
        <f t="shared" ca="1" si="268"/>
        <v>37.012100000000622</v>
      </c>
      <c r="D629" s="306">
        <f t="shared" ca="1" si="269"/>
        <v>-0.68556579566529696</v>
      </c>
      <c r="E629" s="307">
        <f t="shared" ca="1" si="270"/>
        <v>-0.75172032111418829</v>
      </c>
      <c r="F629" s="304">
        <f t="shared" ca="1" si="271"/>
        <v>1.0173907319030433</v>
      </c>
      <c r="G629" s="306">
        <f t="shared" ca="1" si="272"/>
        <v>8.0912000257390702</v>
      </c>
      <c r="H629" s="307">
        <f t="shared" ca="1" si="273"/>
        <v>-106.90881280019508</v>
      </c>
      <c r="I629" s="304">
        <f t="shared" ca="1" si="274"/>
        <v>107.21455951597093</v>
      </c>
      <c r="J629" s="306">
        <f t="shared" ca="1" si="275"/>
        <v>859.93432206528962</v>
      </c>
      <c r="K629" s="307">
        <f t="shared" ca="1" si="276"/>
        <v>-7.2562100385817523</v>
      </c>
      <c r="L629" s="304">
        <f t="shared" ca="1" si="261"/>
        <v>859.96493582588198</v>
      </c>
      <c r="M629" s="306">
        <f t="shared" ca="1" si="277"/>
        <v>-1.4952571449352394</v>
      </c>
      <c r="N629" s="304">
        <f t="shared" ca="1" si="278"/>
        <v>-85.671923691570456</v>
      </c>
      <c r="P629" s="310">
        <f t="shared" ca="1" si="279"/>
        <v>23</v>
      </c>
      <c r="Q629" s="304">
        <f t="shared" ca="1" si="280"/>
        <v>0</v>
      </c>
      <c r="R629" s="306">
        <f t="shared" ca="1" si="281"/>
        <v>0</v>
      </c>
      <c r="S629" s="307">
        <f t="shared" ca="1" si="282"/>
        <v>3.1652999999999984</v>
      </c>
      <c r="T629" s="304">
        <f t="shared" ca="1" si="262"/>
        <v>31.051592999999986</v>
      </c>
      <c r="U629" s="311">
        <f t="shared" ca="1" si="263"/>
        <v>0</v>
      </c>
      <c r="V629" s="306">
        <f t="shared" ca="1" si="264"/>
        <v>1.2258892083438517</v>
      </c>
      <c r="W629" s="304">
        <f t="shared" ca="1" si="265"/>
        <v>28.754241406605949</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0.69783826592015608</v>
      </c>
      <c r="AH629" s="304">
        <f t="shared" ca="1" si="289"/>
        <v>-9.084185775351683</v>
      </c>
    </row>
    <row r="630" spans="1:34" x14ac:dyDescent="0.2">
      <c r="A630" s="347">
        <f t="shared" ca="1" si="267"/>
        <v>1E-4</v>
      </c>
      <c r="B630" s="304">
        <f t="shared" ca="1" si="268"/>
        <v>37.012200000000625</v>
      </c>
      <c r="D630" s="306">
        <f t="shared" ca="1" si="269"/>
        <v>-0.68556116607151607</v>
      </c>
      <c r="E630" s="307">
        <f t="shared" ca="1" si="270"/>
        <v>-0.75169837187674382</v>
      </c>
      <c r="F630" s="304">
        <f t="shared" ca="1" si="271"/>
        <v>1.017371394677226</v>
      </c>
      <c r="G630" s="306">
        <f t="shared" ca="1" si="272"/>
        <v>8.0911314696224625</v>
      </c>
      <c r="H630" s="307">
        <f t="shared" ca="1" si="273"/>
        <v>-106.90888797003227</v>
      </c>
      <c r="I630" s="304">
        <f t="shared" ca="1" si="274"/>
        <v>107.21462929772049</v>
      </c>
      <c r="J630" s="306">
        <f t="shared" ca="1" si="275"/>
        <v>859.93432206528962</v>
      </c>
      <c r="K630" s="307">
        <f t="shared" ca="1" si="276"/>
        <v>-7.2669009236202635</v>
      </c>
      <c r="L630" s="304">
        <f t="shared" ca="1" si="261"/>
        <v>859.9650260998543</v>
      </c>
      <c r="M630" s="306">
        <f t="shared" ca="1" si="277"/>
        <v>-1.4952578354518515</v>
      </c>
      <c r="N630" s="304">
        <f t="shared" ca="1" si="278"/>
        <v>-85.671963255258021</v>
      </c>
      <c r="P630" s="310">
        <f t="shared" ca="1" si="279"/>
        <v>23</v>
      </c>
      <c r="Q630" s="304">
        <f t="shared" ca="1" si="280"/>
        <v>0</v>
      </c>
      <c r="R630" s="306">
        <f t="shared" ca="1" si="281"/>
        <v>0</v>
      </c>
      <c r="S630" s="307">
        <f t="shared" ca="1" si="282"/>
        <v>3.1652999999999984</v>
      </c>
      <c r="T630" s="304">
        <f t="shared" ca="1" si="262"/>
        <v>31.051592999999986</v>
      </c>
      <c r="U630" s="311">
        <f t="shared" ca="1" si="263"/>
        <v>0</v>
      </c>
      <c r="V630" s="306">
        <f t="shared" ca="1" si="264"/>
        <v>1.225890518928785</v>
      </c>
      <c r="W630" s="304">
        <f t="shared" ca="1" si="265"/>
        <v>28.754309577522321</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0.69781723988218047</v>
      </c>
      <c r="AH630" s="304">
        <f t="shared" ca="1" si="289"/>
        <v>-9.0842073126104843</v>
      </c>
    </row>
    <row r="631" spans="1:34" x14ac:dyDescent="0.2">
      <c r="A631" s="347">
        <f t="shared" ca="1" si="267"/>
        <v>1E-4</v>
      </c>
      <c r="B631" s="304">
        <f t="shared" ca="1" si="268"/>
        <v>37.012300000000629</v>
      </c>
      <c r="D631" s="306">
        <f t="shared" ca="1" si="269"/>
        <v>-0.68555653648578752</v>
      </c>
      <c r="E631" s="307">
        <f t="shared" ca="1" si="270"/>
        <v>-0.75167642295123294</v>
      </c>
      <c r="F631" s="304">
        <f t="shared" ca="1" si="271"/>
        <v>1.0173520578143782</v>
      </c>
      <c r="G631" s="306">
        <f t="shared" ca="1" si="272"/>
        <v>8.0910629139688144</v>
      </c>
      <c r="H631" s="307">
        <f t="shared" ca="1" si="273"/>
        <v>-106.90896313767456</v>
      </c>
      <c r="I631" s="304">
        <f t="shared" ca="1" si="274"/>
        <v>107.21469907736747</v>
      </c>
      <c r="J631" s="306">
        <f t="shared" ca="1" si="275"/>
        <v>859.93432206528962</v>
      </c>
      <c r="K631" s="307">
        <f t="shared" ca="1" si="276"/>
        <v>-7.277591816175649</v>
      </c>
      <c r="L631" s="304">
        <f t="shared" ca="1" si="261"/>
        <v>859.96511650678724</v>
      </c>
      <c r="M631" s="306">
        <f t="shared" ca="1" si="277"/>
        <v>-1.4952585259617142</v>
      </c>
      <c r="N631" s="304">
        <f t="shared" ca="1" si="278"/>
        <v>-85.672002818558852</v>
      </c>
      <c r="P631" s="310">
        <f t="shared" ca="1" si="279"/>
        <v>23</v>
      </c>
      <c r="Q631" s="304">
        <f t="shared" ca="1" si="280"/>
        <v>0</v>
      </c>
      <c r="R631" s="306">
        <f t="shared" ca="1" si="281"/>
        <v>0</v>
      </c>
      <c r="S631" s="307">
        <f t="shared" ca="1" si="282"/>
        <v>3.1652999999999984</v>
      </c>
      <c r="T631" s="304">
        <f t="shared" ca="1" si="262"/>
        <v>31.051592999999986</v>
      </c>
      <c r="U631" s="311">
        <f t="shared" ca="1" si="263"/>
        <v>0</v>
      </c>
      <c r="V631" s="306">
        <f t="shared" ca="1" si="264"/>
        <v>1.225891829516041</v>
      </c>
      <c r="W631" s="304">
        <f t="shared" ca="1" si="265"/>
        <v>28.754377747469771</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0.69779621414064863</v>
      </c>
      <c r="AH631" s="304">
        <f t="shared" ca="1" si="289"/>
        <v>-9.0842288495631802</v>
      </c>
    </row>
    <row r="632" spans="1:34" x14ac:dyDescent="0.2">
      <c r="A632" s="347">
        <f t="shared" ca="1" si="267"/>
        <v>1E-4</v>
      </c>
      <c r="B632" s="304">
        <f t="shared" ca="1" si="268"/>
        <v>37.012400000000632</v>
      </c>
      <c r="D632" s="306">
        <f t="shared" ca="1" si="269"/>
        <v>-0.68555190690811207</v>
      </c>
      <c r="E632" s="307">
        <f t="shared" ca="1" si="270"/>
        <v>-0.75165447433765564</v>
      </c>
      <c r="F632" s="304">
        <f t="shared" ca="1" si="271"/>
        <v>1.0173327213145</v>
      </c>
      <c r="G632" s="306">
        <f t="shared" ca="1" si="272"/>
        <v>8.0909943587781239</v>
      </c>
      <c r="H632" s="307">
        <f t="shared" ca="1" si="273"/>
        <v>-106.90903830312199</v>
      </c>
      <c r="I632" s="304">
        <f t="shared" ca="1" si="274"/>
        <v>107.21476885491188</v>
      </c>
      <c r="J632" s="306">
        <f t="shared" ca="1" si="275"/>
        <v>859.93432206528962</v>
      </c>
      <c r="K632" s="307">
        <f t="shared" ca="1" si="276"/>
        <v>-7.2882827162476884</v>
      </c>
      <c r="L632" s="304">
        <f t="shared" ca="1" si="261"/>
        <v>859.96520704668114</v>
      </c>
      <c r="M632" s="306">
        <f t="shared" ca="1" si="277"/>
        <v>-1.4952592164648271</v>
      </c>
      <c r="N632" s="304">
        <f t="shared" ca="1" si="278"/>
        <v>-85.672042381472963</v>
      </c>
      <c r="P632" s="310">
        <f t="shared" ca="1" si="279"/>
        <v>23</v>
      </c>
      <c r="Q632" s="304">
        <f t="shared" ca="1" si="280"/>
        <v>0</v>
      </c>
      <c r="R632" s="306">
        <f t="shared" ca="1" si="281"/>
        <v>0</v>
      </c>
      <c r="S632" s="307">
        <f t="shared" ca="1" si="282"/>
        <v>3.1652999999999984</v>
      </c>
      <c r="T632" s="304">
        <f t="shared" ca="1" si="262"/>
        <v>31.051592999999986</v>
      </c>
      <c r="U632" s="311">
        <f t="shared" ca="1" si="263"/>
        <v>0</v>
      </c>
      <c r="V632" s="306">
        <f t="shared" ca="1" si="264"/>
        <v>1.2258931401056201</v>
      </c>
      <c r="W632" s="304">
        <f t="shared" ca="1" si="265"/>
        <v>28.754445916448304</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0.69777518869555877</v>
      </c>
      <c r="AH632" s="304">
        <f t="shared" ca="1" si="289"/>
        <v>-9.0842503862097708</v>
      </c>
    </row>
    <row r="633" spans="1:34" x14ac:dyDescent="0.2">
      <c r="A633" s="347">
        <f t="shared" ca="1" si="267"/>
        <v>1E-4</v>
      </c>
      <c r="B633" s="304">
        <f t="shared" ca="1" si="268"/>
        <v>37.012500000000635</v>
      </c>
      <c r="D633" s="306">
        <f t="shared" ca="1" si="269"/>
        <v>-0.68554727733849319</v>
      </c>
      <c r="E633" s="307">
        <f t="shared" ca="1" si="270"/>
        <v>-0.75163252603601549</v>
      </c>
      <c r="F633" s="304">
        <f t="shared" ca="1" si="271"/>
        <v>1.0173133851775973</v>
      </c>
      <c r="G633" s="306">
        <f t="shared" ca="1" si="272"/>
        <v>8.0909258040503893</v>
      </c>
      <c r="H633" s="307">
        <f t="shared" ca="1" si="273"/>
        <v>-106.90911346637459</v>
      </c>
      <c r="I633" s="304">
        <f t="shared" ca="1" si="274"/>
        <v>107.2148386303538</v>
      </c>
      <c r="J633" s="306">
        <f t="shared" ca="1" si="275"/>
        <v>859.93432206528962</v>
      </c>
      <c r="K633" s="307">
        <f t="shared" ca="1" si="276"/>
        <v>-7.2989736238361633</v>
      </c>
      <c r="L633" s="304">
        <f t="shared" ca="1" si="261"/>
        <v>859.96529771953635</v>
      </c>
      <c r="M633" s="306">
        <f t="shared" ca="1" si="277"/>
        <v>-1.4952599069611909</v>
      </c>
      <c r="N633" s="304">
        <f t="shared" ca="1" si="278"/>
        <v>-85.672081944000382</v>
      </c>
      <c r="P633" s="310">
        <f t="shared" ca="1" si="279"/>
        <v>23</v>
      </c>
      <c r="Q633" s="304">
        <f t="shared" ca="1" si="280"/>
        <v>0</v>
      </c>
      <c r="R633" s="306">
        <f t="shared" ca="1" si="281"/>
        <v>0</v>
      </c>
      <c r="S633" s="307">
        <f t="shared" ca="1" si="282"/>
        <v>3.1652999999999984</v>
      </c>
      <c r="T633" s="304">
        <f t="shared" ca="1" si="262"/>
        <v>31.051592999999986</v>
      </c>
      <c r="U633" s="311">
        <f t="shared" ca="1" si="263"/>
        <v>0</v>
      </c>
      <c r="V633" s="306">
        <f t="shared" ca="1" si="264"/>
        <v>1.2258944506975227</v>
      </c>
      <c r="W633" s="304">
        <f t="shared" ca="1" si="265"/>
        <v>28.754514084457966</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0.69775416354691799</v>
      </c>
      <c r="AH633" s="304">
        <f t="shared" ca="1" si="289"/>
        <v>-9.0842719225502542</v>
      </c>
    </row>
    <row r="634" spans="1:34" x14ac:dyDescent="0.2">
      <c r="A634" s="347">
        <f t="shared" ca="1" si="267"/>
        <v>1E-4</v>
      </c>
      <c r="B634" s="304">
        <f t="shared" ca="1" si="268"/>
        <v>37.012600000000639</v>
      </c>
      <c r="D634" s="306">
        <f t="shared" ca="1" si="269"/>
        <v>-0.68554264777692664</v>
      </c>
      <c r="E634" s="307">
        <f t="shared" ca="1" si="270"/>
        <v>-0.75161057804629472</v>
      </c>
      <c r="F634" s="304">
        <f t="shared" ca="1" si="271"/>
        <v>1.0172940494036544</v>
      </c>
      <c r="G634" s="306">
        <f t="shared" ca="1" si="272"/>
        <v>8.0908572497856124</v>
      </c>
      <c r="H634" s="307">
        <f t="shared" ca="1" si="273"/>
        <v>-106.9091886274324</v>
      </c>
      <c r="I634" s="304">
        <f t="shared" ca="1" si="274"/>
        <v>107.21490840369323</v>
      </c>
      <c r="J634" s="306">
        <f t="shared" ca="1" si="275"/>
        <v>859.93432206528962</v>
      </c>
      <c r="K634" s="307">
        <f t="shared" ca="1" si="276"/>
        <v>-7.3096645389408534</v>
      </c>
      <c r="L634" s="304">
        <f t="shared" ca="1" si="261"/>
        <v>859.96538852535286</v>
      </c>
      <c r="M634" s="306">
        <f t="shared" ca="1" si="277"/>
        <v>-1.4952605974508053</v>
      </c>
      <c r="N634" s="304">
        <f t="shared" ca="1" si="278"/>
        <v>-85.672121506141082</v>
      </c>
      <c r="P634" s="310">
        <f t="shared" ca="1" si="279"/>
        <v>23</v>
      </c>
      <c r="Q634" s="304">
        <f t="shared" ca="1" si="280"/>
        <v>0</v>
      </c>
      <c r="R634" s="306">
        <f t="shared" ca="1" si="281"/>
        <v>0</v>
      </c>
      <c r="S634" s="307">
        <f t="shared" ca="1" si="282"/>
        <v>3.1652999999999984</v>
      </c>
      <c r="T634" s="304">
        <f t="shared" ca="1" si="262"/>
        <v>31.051592999999986</v>
      </c>
      <c r="U634" s="311">
        <f t="shared" ca="1" si="263"/>
        <v>0</v>
      </c>
      <c r="V634" s="306">
        <f t="shared" ca="1" si="264"/>
        <v>1.2258957612917478</v>
      </c>
      <c r="W634" s="304">
        <f t="shared" ca="1" si="265"/>
        <v>28.754582251498729</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0.69773313869470677</v>
      </c>
      <c r="AH634" s="304">
        <f t="shared" ca="1" si="289"/>
        <v>-9.0842934585846464</v>
      </c>
    </row>
    <row r="635" spans="1:34" x14ac:dyDescent="0.2">
      <c r="A635" s="347">
        <f t="shared" ca="1" si="267"/>
        <v>1E-4</v>
      </c>
      <c r="B635" s="304">
        <f t="shared" ca="1" si="268"/>
        <v>37.012700000000642</v>
      </c>
      <c r="D635" s="306">
        <f t="shared" ca="1" si="269"/>
        <v>-0.68553801822341731</v>
      </c>
      <c r="E635" s="307">
        <f t="shared" ca="1" si="270"/>
        <v>-0.75158863036850221</v>
      </c>
      <c r="F635" s="304">
        <f t="shared" ca="1" si="271"/>
        <v>1.0172747139926812</v>
      </c>
      <c r="G635" s="306">
        <f t="shared" ca="1" si="272"/>
        <v>8.0907886959837896</v>
      </c>
      <c r="H635" s="307">
        <f t="shared" ca="1" si="273"/>
        <v>-106.90926378629544</v>
      </c>
      <c r="I635" s="304">
        <f t="shared" ca="1" si="274"/>
        <v>107.21497817493021</v>
      </c>
      <c r="J635" s="306">
        <f t="shared" ca="1" si="275"/>
        <v>859.93432206528962</v>
      </c>
      <c r="K635" s="307">
        <f t="shared" ca="1" si="276"/>
        <v>-7.3203554615615403</v>
      </c>
      <c r="L635" s="304">
        <f t="shared" ca="1" si="261"/>
        <v>859.96547946413114</v>
      </c>
      <c r="M635" s="306">
        <f t="shared" ca="1" si="277"/>
        <v>-1.4952612879336706</v>
      </c>
      <c r="N635" s="304">
        <f t="shared" ca="1" si="278"/>
        <v>-85.67216106789509</v>
      </c>
      <c r="P635" s="310">
        <f t="shared" ca="1" si="279"/>
        <v>23</v>
      </c>
      <c r="Q635" s="304">
        <f t="shared" ca="1" si="280"/>
        <v>0</v>
      </c>
      <c r="R635" s="306">
        <f t="shared" ca="1" si="281"/>
        <v>0</v>
      </c>
      <c r="S635" s="307">
        <f t="shared" ca="1" si="282"/>
        <v>3.1652999999999984</v>
      </c>
      <c r="T635" s="304">
        <f t="shared" ca="1" si="262"/>
        <v>31.051592999999986</v>
      </c>
      <c r="U635" s="311">
        <f t="shared" ca="1" si="263"/>
        <v>0</v>
      </c>
      <c r="V635" s="306">
        <f t="shared" ca="1" si="264"/>
        <v>1.225897071888296</v>
      </c>
      <c r="W635" s="304">
        <f t="shared" ca="1" si="265"/>
        <v>28.754650417570627</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0.69771211413893575</v>
      </c>
      <c r="AH635" s="304">
        <f t="shared" ca="1" si="289"/>
        <v>-9.0843149943129387</v>
      </c>
    </row>
    <row r="636" spans="1:34" x14ac:dyDescent="0.2">
      <c r="A636" s="347">
        <f t="shared" ca="1" si="267"/>
        <v>1E-4</v>
      </c>
      <c r="B636" s="304">
        <f t="shared" ca="1" si="268"/>
        <v>37.012800000000645</v>
      </c>
      <c r="D636" s="306">
        <f t="shared" ca="1" si="269"/>
        <v>-0.68553338867796276</v>
      </c>
      <c r="E636" s="307">
        <f t="shared" ca="1" si="270"/>
        <v>-0.75156668300262908</v>
      </c>
      <c r="F636" s="304">
        <f t="shared" ca="1" si="271"/>
        <v>1.0172553789446706</v>
      </c>
      <c r="G636" s="306">
        <f t="shared" ca="1" si="272"/>
        <v>8.0907201426449209</v>
      </c>
      <c r="H636" s="307">
        <f t="shared" ca="1" si="273"/>
        <v>-106.90933894296374</v>
      </c>
      <c r="I636" s="304">
        <f t="shared" ca="1" si="274"/>
        <v>107.21504794406476</v>
      </c>
      <c r="J636" s="306">
        <f t="shared" ca="1" si="275"/>
        <v>859.93432206528962</v>
      </c>
      <c r="K636" s="307">
        <f t="shared" ca="1" si="276"/>
        <v>-7.3310463916980035</v>
      </c>
      <c r="L636" s="304">
        <f t="shared" ca="1" si="261"/>
        <v>859.96557053587128</v>
      </c>
      <c r="M636" s="306">
        <f t="shared" ca="1" si="277"/>
        <v>-1.4952619784097869</v>
      </c>
      <c r="N636" s="304">
        <f t="shared" ca="1" si="278"/>
        <v>-85.672200629262406</v>
      </c>
      <c r="P636" s="310">
        <f t="shared" ca="1" si="279"/>
        <v>23</v>
      </c>
      <c r="Q636" s="304">
        <f t="shared" ca="1" si="280"/>
        <v>0</v>
      </c>
      <c r="R636" s="306">
        <f t="shared" ca="1" si="281"/>
        <v>0</v>
      </c>
      <c r="S636" s="307">
        <f t="shared" ca="1" si="282"/>
        <v>3.1652999999999984</v>
      </c>
      <c r="T636" s="304">
        <f t="shared" ca="1" si="262"/>
        <v>31.051592999999986</v>
      </c>
      <c r="U636" s="311">
        <f t="shared" ca="1" si="263"/>
        <v>0</v>
      </c>
      <c r="V636" s="306">
        <f t="shared" ca="1" si="264"/>
        <v>1.2258983824871676</v>
      </c>
      <c r="W636" s="304">
        <f t="shared" ca="1" si="265"/>
        <v>28.754718582673675</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0.6976910898795925</v>
      </c>
      <c r="AH636" s="304">
        <f t="shared" ca="1" si="289"/>
        <v>-9.0843365297351415</v>
      </c>
    </row>
    <row r="637" spans="1:34" x14ac:dyDescent="0.2">
      <c r="A637" s="347">
        <f t="shared" ca="1" si="267"/>
        <v>1E-4</v>
      </c>
      <c r="B637" s="304">
        <f t="shared" ca="1" si="268"/>
        <v>37.012900000000649</v>
      </c>
      <c r="D637" s="306">
        <f t="shared" ca="1" si="269"/>
        <v>-0.68552875914056433</v>
      </c>
      <c r="E637" s="307">
        <f t="shared" ca="1" si="270"/>
        <v>-0.75154473594866822</v>
      </c>
      <c r="F637" s="304">
        <f t="shared" ca="1" si="271"/>
        <v>1.017236044259618</v>
      </c>
      <c r="G637" s="306">
        <f t="shared" ca="1" si="272"/>
        <v>8.0906515897690063</v>
      </c>
      <c r="H637" s="307">
        <f t="shared" ca="1" si="273"/>
        <v>-106.90941409743733</v>
      </c>
      <c r="I637" s="304">
        <f t="shared" ca="1" si="274"/>
        <v>107.21511771109691</v>
      </c>
      <c r="J637" s="306">
        <f t="shared" ca="1" si="275"/>
        <v>859.93432206528962</v>
      </c>
      <c r="K637" s="307">
        <f t="shared" ca="1" si="276"/>
        <v>-7.3417373293500239</v>
      </c>
      <c r="L637" s="304">
        <f t="shared" ca="1" si="261"/>
        <v>859.96566174057352</v>
      </c>
      <c r="M637" s="306">
        <f t="shared" ca="1" si="277"/>
        <v>-1.4952626688791539</v>
      </c>
      <c r="N637" s="304">
        <f t="shared" ca="1" si="278"/>
        <v>-85.672240190243031</v>
      </c>
      <c r="P637" s="310">
        <f t="shared" ca="1" si="279"/>
        <v>23</v>
      </c>
      <c r="Q637" s="304">
        <f t="shared" ca="1" si="280"/>
        <v>0</v>
      </c>
      <c r="R637" s="306">
        <f t="shared" ca="1" si="281"/>
        <v>0</v>
      </c>
      <c r="S637" s="307">
        <f t="shared" ca="1" si="282"/>
        <v>3.1652999999999984</v>
      </c>
      <c r="T637" s="304">
        <f t="shared" ca="1" si="262"/>
        <v>31.051592999999986</v>
      </c>
      <c r="U637" s="311">
        <f t="shared" ca="1" si="263"/>
        <v>0</v>
      </c>
      <c r="V637" s="306">
        <f t="shared" ca="1" si="264"/>
        <v>1.2258996930883619</v>
      </c>
      <c r="W637" s="304">
        <f t="shared" ca="1" si="265"/>
        <v>28.754786746807849</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0.69767006591667702</v>
      </c>
      <c r="AH637" s="304">
        <f t="shared" ca="1" si="289"/>
        <v>-9.0843580648512585</v>
      </c>
    </row>
    <row r="638" spans="1:34" x14ac:dyDescent="0.2">
      <c r="A638" s="347">
        <f t="shared" ca="1" si="267"/>
        <v>1E-4</v>
      </c>
      <c r="B638" s="304">
        <f t="shared" ca="1" si="268"/>
        <v>37.013000000000652</v>
      </c>
      <c r="D638" s="306">
        <f t="shared" ca="1" si="269"/>
        <v>-0.68552412961122478</v>
      </c>
      <c r="E638" s="307">
        <f t="shared" ca="1" si="270"/>
        <v>-0.75152278920662674</v>
      </c>
      <c r="F638" s="304">
        <f t="shared" ca="1" si="271"/>
        <v>1.0172167099375311</v>
      </c>
      <c r="G638" s="306">
        <f t="shared" ca="1" si="272"/>
        <v>8.0905830373560459</v>
      </c>
      <c r="H638" s="307">
        <f t="shared" ca="1" si="273"/>
        <v>-106.90948924971626</v>
      </c>
      <c r="I638" s="304">
        <f t="shared" ca="1" si="274"/>
        <v>107.21518747602668</v>
      </c>
      <c r="J638" s="306">
        <f t="shared" ca="1" si="275"/>
        <v>859.93432206528962</v>
      </c>
      <c r="K638" s="307">
        <f t="shared" ca="1" si="276"/>
        <v>-7.3524282745173819</v>
      </c>
      <c r="L638" s="304">
        <f t="shared" ca="1" si="261"/>
        <v>859.96575307823809</v>
      </c>
      <c r="M638" s="306">
        <f t="shared" ca="1" si="277"/>
        <v>-1.4952633593417721</v>
      </c>
      <c r="N638" s="304">
        <f t="shared" ca="1" si="278"/>
        <v>-85.672279750836964</v>
      </c>
      <c r="P638" s="310">
        <f t="shared" ca="1" si="279"/>
        <v>23</v>
      </c>
      <c r="Q638" s="304">
        <f t="shared" ca="1" si="280"/>
        <v>0</v>
      </c>
      <c r="R638" s="306">
        <f t="shared" ca="1" si="281"/>
        <v>0</v>
      </c>
      <c r="S638" s="307">
        <f t="shared" ca="1" si="282"/>
        <v>3.1652999999999984</v>
      </c>
      <c r="T638" s="304">
        <f t="shared" ca="1" si="262"/>
        <v>31.051592999999986</v>
      </c>
      <c r="U638" s="311">
        <f t="shared" ca="1" si="263"/>
        <v>0</v>
      </c>
      <c r="V638" s="306">
        <f t="shared" ca="1" si="264"/>
        <v>1.2259010036918794</v>
      </c>
      <c r="W638" s="304">
        <f t="shared" ca="1" si="265"/>
        <v>28.754854909973183</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0.69764904225019286</v>
      </c>
      <c r="AH638" s="304">
        <f t="shared" ca="1" si="289"/>
        <v>-9.0843795996612844</v>
      </c>
    </row>
    <row r="639" spans="1:34" x14ac:dyDescent="0.2">
      <c r="A639" s="347">
        <f t="shared" ca="1" si="267"/>
        <v>1E-4</v>
      </c>
      <c r="B639" s="304">
        <f t="shared" ca="1" si="268"/>
        <v>37.013100000000655</v>
      </c>
      <c r="D639" s="306">
        <f t="shared" ca="1" si="269"/>
        <v>-0.685519500089942</v>
      </c>
      <c r="E639" s="307">
        <f t="shared" ca="1" si="270"/>
        <v>-0.75150084277649754</v>
      </c>
      <c r="F639" s="304">
        <f t="shared" ca="1" si="271"/>
        <v>1.0171973759784037</v>
      </c>
      <c r="G639" s="306">
        <f t="shared" ca="1" si="272"/>
        <v>8.090514485406036</v>
      </c>
      <c r="H639" s="307">
        <f t="shared" ca="1" si="273"/>
        <v>-106.90956439980053</v>
      </c>
      <c r="I639" s="304">
        <f t="shared" ca="1" si="274"/>
        <v>107.21525723885412</v>
      </c>
      <c r="J639" s="306">
        <f t="shared" ca="1" si="275"/>
        <v>859.93432206528962</v>
      </c>
      <c r="K639" s="307">
        <f t="shared" ca="1" si="276"/>
        <v>-7.3631192271998573</v>
      </c>
      <c r="L639" s="304">
        <f t="shared" ca="1" si="261"/>
        <v>859.96584454886533</v>
      </c>
      <c r="M639" s="306">
        <f t="shared" ca="1" si="277"/>
        <v>-1.4952640497976415</v>
      </c>
      <c r="N639" s="304">
        <f t="shared" ca="1" si="278"/>
        <v>-85.67231931104422</v>
      </c>
      <c r="P639" s="310">
        <f t="shared" ca="1" si="279"/>
        <v>23</v>
      </c>
      <c r="Q639" s="304">
        <f t="shared" ca="1" si="280"/>
        <v>0</v>
      </c>
      <c r="R639" s="306">
        <f t="shared" ca="1" si="281"/>
        <v>0</v>
      </c>
      <c r="S639" s="307">
        <f t="shared" ca="1" si="282"/>
        <v>3.1652999999999984</v>
      </c>
      <c r="T639" s="304">
        <f t="shared" ca="1" si="262"/>
        <v>31.051592999999986</v>
      </c>
      <c r="U639" s="311">
        <f t="shared" ca="1" si="263"/>
        <v>0</v>
      </c>
      <c r="V639" s="306">
        <f t="shared" ca="1" si="264"/>
        <v>1.2259023142977199</v>
      </c>
      <c r="W639" s="304">
        <f t="shared" ca="1" si="265"/>
        <v>28.754923072169689</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0.69762801888012937</v>
      </c>
      <c r="AH639" s="304">
        <f t="shared" ca="1" si="289"/>
        <v>-9.084401134165228</v>
      </c>
    </row>
    <row r="640" spans="1:34" x14ac:dyDescent="0.2">
      <c r="A640" s="347">
        <f t="shared" ca="1" si="267"/>
        <v>1E-4</v>
      </c>
      <c r="B640" s="304">
        <f t="shared" ca="1" si="268"/>
        <v>37.013200000000658</v>
      </c>
      <c r="D640" s="306">
        <f t="shared" ca="1" si="269"/>
        <v>-0.68551487057671701</v>
      </c>
      <c r="E640" s="307">
        <f t="shared" ca="1" si="270"/>
        <v>-0.75147889665827172</v>
      </c>
      <c r="F640" s="304">
        <f t="shared" ca="1" si="271"/>
        <v>1.0171780423822303</v>
      </c>
      <c r="G640" s="306">
        <f t="shared" ca="1" si="272"/>
        <v>8.0904459339189785</v>
      </c>
      <c r="H640" s="307">
        <f t="shared" ca="1" si="273"/>
        <v>-106.90963954769019</v>
      </c>
      <c r="I640" s="304">
        <f t="shared" ca="1" si="274"/>
        <v>107.21532699957926</v>
      </c>
      <c r="J640" s="306">
        <f t="shared" ca="1" si="275"/>
        <v>859.93432206528962</v>
      </c>
      <c r="K640" s="307">
        <f t="shared" ca="1" si="276"/>
        <v>-7.3738101873972317</v>
      </c>
      <c r="L640" s="304">
        <f t="shared" ca="1" si="261"/>
        <v>859.96593615245547</v>
      </c>
      <c r="M640" s="306">
        <f t="shared" ca="1" si="277"/>
        <v>-1.495264740246762</v>
      </c>
      <c r="N640" s="304">
        <f t="shared" ca="1" si="278"/>
        <v>-85.672358870864784</v>
      </c>
      <c r="P640" s="310">
        <f t="shared" ca="1" si="279"/>
        <v>23</v>
      </c>
      <c r="Q640" s="304">
        <f t="shared" ca="1" si="280"/>
        <v>0</v>
      </c>
      <c r="R640" s="306">
        <f t="shared" ca="1" si="281"/>
        <v>0</v>
      </c>
      <c r="S640" s="307">
        <f t="shared" ca="1" si="282"/>
        <v>3.1652999999999984</v>
      </c>
      <c r="T640" s="304">
        <f t="shared" ca="1" si="262"/>
        <v>31.051592999999986</v>
      </c>
      <c r="U640" s="311">
        <f t="shared" ca="1" si="263"/>
        <v>0</v>
      </c>
      <c r="V640" s="306">
        <f t="shared" ca="1" si="264"/>
        <v>1.225903624905883</v>
      </c>
      <c r="W640" s="304">
        <f t="shared" ca="1" si="265"/>
        <v>28.754991233397366</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0.69760699580648478</v>
      </c>
      <c r="AH640" s="304">
        <f t="shared" ca="1" si="289"/>
        <v>-9.0844226683630946</v>
      </c>
    </row>
    <row r="641" spans="1:34" x14ac:dyDescent="0.2">
      <c r="A641" s="347">
        <f t="shared" ca="1" si="267"/>
        <v>1E-4</v>
      </c>
      <c r="B641" s="304">
        <f t="shared" ca="1" si="268"/>
        <v>37.013300000000662</v>
      </c>
      <c r="D641" s="306">
        <f t="shared" ca="1" si="269"/>
        <v>-0.68551024107155134</v>
      </c>
      <c r="E641" s="307">
        <f t="shared" ca="1" si="270"/>
        <v>-0.75145695085195463</v>
      </c>
      <c r="F641" s="304">
        <f t="shared" ca="1" si="271"/>
        <v>1.0171587091490164</v>
      </c>
      <c r="G641" s="306">
        <f t="shared" ca="1" si="272"/>
        <v>8.0903773828948715</v>
      </c>
      <c r="H641" s="307">
        <f t="shared" ca="1" si="273"/>
        <v>-106.90971469338528</v>
      </c>
      <c r="I641" s="304">
        <f t="shared" ca="1" si="274"/>
        <v>107.21539675820212</v>
      </c>
      <c r="J641" s="306">
        <f t="shared" ca="1" si="275"/>
        <v>859.93432206528962</v>
      </c>
      <c r="K641" s="307">
        <f t="shared" ca="1" si="276"/>
        <v>-7.3845011551092856</v>
      </c>
      <c r="L641" s="304">
        <f t="shared" ca="1" si="261"/>
        <v>859.96602788900861</v>
      </c>
      <c r="M641" s="306">
        <f t="shared" ca="1" si="277"/>
        <v>-1.4952654306891338</v>
      </c>
      <c r="N641" s="304">
        <f t="shared" ca="1" si="278"/>
        <v>-85.672398430298685</v>
      </c>
      <c r="P641" s="310">
        <f t="shared" ca="1" si="279"/>
        <v>23</v>
      </c>
      <c r="Q641" s="304">
        <f t="shared" ca="1" si="280"/>
        <v>0</v>
      </c>
      <c r="R641" s="306">
        <f t="shared" ca="1" si="281"/>
        <v>0</v>
      </c>
      <c r="S641" s="307">
        <f t="shared" ca="1" si="282"/>
        <v>3.1652999999999984</v>
      </c>
      <c r="T641" s="304">
        <f t="shared" ca="1" si="262"/>
        <v>31.051592999999986</v>
      </c>
      <c r="U641" s="311">
        <f t="shared" ca="1" si="263"/>
        <v>0</v>
      </c>
      <c r="V641" s="306">
        <f t="shared" ca="1" si="264"/>
        <v>1.2259049355163691</v>
      </c>
      <c r="W641" s="304">
        <f t="shared" ca="1" si="265"/>
        <v>28.755059393656236</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0.69758597302925907</v>
      </c>
      <c r="AH641" s="304">
        <f t="shared" ca="1" si="289"/>
        <v>-9.0844442022548826</v>
      </c>
    </row>
    <row r="642" spans="1:34" x14ac:dyDescent="0.2">
      <c r="A642" s="347">
        <f t="shared" ca="1" si="267"/>
        <v>1E-4</v>
      </c>
      <c r="B642" s="304">
        <f t="shared" ca="1" si="268"/>
        <v>37.013400000000665</v>
      </c>
      <c r="D642" s="306">
        <f t="shared" ca="1" si="269"/>
        <v>-0.68550561157444612</v>
      </c>
      <c r="E642" s="307">
        <f t="shared" ca="1" si="270"/>
        <v>-0.7514350053575356</v>
      </c>
      <c r="F642" s="304">
        <f t="shared" ca="1" si="271"/>
        <v>1.0171393762787551</v>
      </c>
      <c r="G642" s="306">
        <f t="shared" ca="1" si="272"/>
        <v>8.0903088323337133</v>
      </c>
      <c r="H642" s="307">
        <f t="shared" ca="1" si="273"/>
        <v>-106.90978983688582</v>
      </c>
      <c r="I642" s="304">
        <f t="shared" ca="1" si="274"/>
        <v>107.21546651472273</v>
      </c>
      <c r="J642" s="306">
        <f t="shared" ca="1" si="275"/>
        <v>859.93432206528962</v>
      </c>
      <c r="K642" s="307">
        <f t="shared" ca="1" si="276"/>
        <v>-7.3951921303357988</v>
      </c>
      <c r="L642" s="304">
        <f t="shared" ca="1" si="261"/>
        <v>859.96611975852511</v>
      </c>
      <c r="M642" s="306">
        <f t="shared" ca="1" si="277"/>
        <v>-1.4952661211247571</v>
      </c>
      <c r="N642" s="304">
        <f t="shared" ca="1" si="278"/>
        <v>-85.672437989345923</v>
      </c>
      <c r="P642" s="310">
        <f t="shared" ca="1" si="279"/>
        <v>23</v>
      </c>
      <c r="Q642" s="304">
        <f t="shared" ca="1" si="280"/>
        <v>0</v>
      </c>
      <c r="R642" s="306">
        <f t="shared" ca="1" si="281"/>
        <v>0</v>
      </c>
      <c r="S642" s="307">
        <f t="shared" ca="1" si="282"/>
        <v>3.1652999999999984</v>
      </c>
      <c r="T642" s="304">
        <f t="shared" ca="1" si="262"/>
        <v>31.051592999999986</v>
      </c>
      <c r="U642" s="311">
        <f t="shared" ca="1" si="263"/>
        <v>0</v>
      </c>
      <c r="V642" s="306">
        <f t="shared" ca="1" si="264"/>
        <v>1.2259062461291781</v>
      </c>
      <c r="W642" s="304">
        <f t="shared" ca="1" si="265"/>
        <v>28.755127552946298</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0.69756495054844692</v>
      </c>
      <c r="AH642" s="304">
        <f t="shared" ca="1" si="289"/>
        <v>-9.0844657358405989</v>
      </c>
    </row>
    <row r="643" spans="1:34" x14ac:dyDescent="0.2">
      <c r="A643" s="347">
        <f t="shared" ca="1" si="267"/>
        <v>1E-4</v>
      </c>
      <c r="B643" s="304">
        <f t="shared" ca="1" si="268"/>
        <v>37.013500000000668</v>
      </c>
      <c r="D643" s="306">
        <f t="shared" ca="1" si="269"/>
        <v>-0.68550098208539889</v>
      </c>
      <c r="E643" s="307">
        <f t="shared" ca="1" si="270"/>
        <v>-0.75141306017501641</v>
      </c>
      <c r="F643" s="304">
        <f t="shared" ca="1" si="271"/>
        <v>1.0171200437714465</v>
      </c>
      <c r="G643" s="306">
        <f t="shared" ca="1" si="272"/>
        <v>8.090240282235504</v>
      </c>
      <c r="H643" s="307">
        <f t="shared" ca="1" si="273"/>
        <v>-106.90986497819183</v>
      </c>
      <c r="I643" s="304">
        <f t="shared" ca="1" si="274"/>
        <v>107.21553626914113</v>
      </c>
      <c r="J643" s="306">
        <f t="shared" ca="1" si="275"/>
        <v>859.93432206528962</v>
      </c>
      <c r="K643" s="307">
        <f t="shared" ca="1" si="276"/>
        <v>-7.4058831130765528</v>
      </c>
      <c r="L643" s="304">
        <f t="shared" ca="1" si="261"/>
        <v>859.96621176100507</v>
      </c>
      <c r="M643" s="306">
        <f t="shared" ca="1" si="277"/>
        <v>-1.4952668115536316</v>
      </c>
      <c r="N643" s="304">
        <f t="shared" ca="1" si="278"/>
        <v>-85.672477548006498</v>
      </c>
      <c r="P643" s="310">
        <f t="shared" ca="1" si="279"/>
        <v>23</v>
      </c>
      <c r="Q643" s="304">
        <f t="shared" ca="1" si="280"/>
        <v>0</v>
      </c>
      <c r="R643" s="306">
        <f t="shared" ca="1" si="281"/>
        <v>0</v>
      </c>
      <c r="S643" s="307">
        <f t="shared" ca="1" si="282"/>
        <v>3.1652999999999984</v>
      </c>
      <c r="T643" s="304">
        <f t="shared" ca="1" si="262"/>
        <v>31.051592999999986</v>
      </c>
      <c r="U643" s="311">
        <f t="shared" ca="1" si="263"/>
        <v>0</v>
      </c>
      <c r="V643" s="306">
        <f t="shared" ca="1" si="264"/>
        <v>1.2259075567443101</v>
      </c>
      <c r="W643" s="304">
        <f t="shared" ca="1" si="265"/>
        <v>28.755195711267561</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0.697543928364043</v>
      </c>
      <c r="AH643" s="304">
        <f t="shared" ca="1" si="289"/>
        <v>-9.0844872691202454</v>
      </c>
    </row>
    <row r="644" spans="1:34" x14ac:dyDescent="0.2">
      <c r="A644" s="347">
        <f t="shared" ca="1" si="267"/>
        <v>1E-4</v>
      </c>
      <c r="B644" s="304">
        <f t="shared" ca="1" si="268"/>
        <v>37.013600000000672</v>
      </c>
      <c r="D644" s="306">
        <f t="shared" ca="1" si="269"/>
        <v>-0.68549635260441455</v>
      </c>
      <c r="E644" s="307">
        <f t="shared" ca="1" si="270"/>
        <v>-0.75139111530439351</v>
      </c>
      <c r="F644" s="304">
        <f t="shared" ca="1" si="271"/>
        <v>1.0171007116270916</v>
      </c>
      <c r="G644" s="306">
        <f t="shared" ca="1" si="272"/>
        <v>8.0901717326002434</v>
      </c>
      <c r="H644" s="307">
        <f t="shared" ca="1" si="273"/>
        <v>-106.90994011730336</v>
      </c>
      <c r="I644" s="304">
        <f t="shared" ca="1" si="274"/>
        <v>107.21560602145733</v>
      </c>
      <c r="J644" s="306">
        <f t="shared" ca="1" si="275"/>
        <v>859.93432206528962</v>
      </c>
      <c r="K644" s="307">
        <f t="shared" ca="1" si="276"/>
        <v>-7.4165741033313273</v>
      </c>
      <c r="L644" s="304">
        <f t="shared" ref="L644:L707" ca="1" si="290">SQRT(pos_x^2+pos_z^2)</f>
        <v>859.96630389644884</v>
      </c>
      <c r="M644" s="306">
        <f t="shared" ca="1" si="277"/>
        <v>-1.495267501975758</v>
      </c>
      <c r="N644" s="304">
        <f t="shared" ca="1" si="278"/>
        <v>-85.672517106280409</v>
      </c>
      <c r="P644" s="310">
        <f t="shared" ca="1" si="279"/>
        <v>23</v>
      </c>
      <c r="Q644" s="304">
        <f t="shared" ca="1" si="280"/>
        <v>0</v>
      </c>
      <c r="R644" s="306">
        <f t="shared" ca="1" si="281"/>
        <v>0</v>
      </c>
      <c r="S644" s="307">
        <f t="shared" ca="1" si="282"/>
        <v>3.1652999999999984</v>
      </c>
      <c r="T644" s="304">
        <f t="shared" ref="T644:T707" ca="1" si="291">m*g</f>
        <v>31.051592999999986</v>
      </c>
      <c r="U644" s="311">
        <f t="shared" ref="U644:U707" ca="1" si="292">IF(pos_xz&lt;L_rampe,Poids*COS(Beta),0)</f>
        <v>0</v>
      </c>
      <c r="V644" s="306">
        <f t="shared" ref="V644:V707" ca="1" si="293">Rho_moyen*(20000-Alt_rampe-pos_z)/(20000+Alt_rampe+pos_z)</f>
        <v>1.2259088673617653</v>
      </c>
      <c r="W644" s="304">
        <f t="shared" ref="W644:W707" ca="1" si="294">1/2*Rho*Sref*Cx*vit_xz^2</f>
        <v>28.755263868620066</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0.69752290647605442</v>
      </c>
      <c r="AH644" s="304">
        <f t="shared" ca="1" si="289"/>
        <v>-9.0845088020938221</v>
      </c>
    </row>
    <row r="645" spans="1:34" x14ac:dyDescent="0.2">
      <c r="A645" s="347">
        <f t="shared" ref="A645:A708" ca="1" si="296">IF(B644+0.01&lt;=T_ini+ROUNDUP(Temps_fin_propu,0), 0.01, IF(K644&gt;0, 0.1, 0.0001))</f>
        <v>1E-4</v>
      </c>
      <c r="B645" s="304">
        <f t="shared" ref="B645:B708" ca="1" si="297">B644+pas</f>
        <v>37.013700000000675</v>
      </c>
      <c r="D645" s="306">
        <f t="shared" ref="D645:D708" ca="1" si="298">IF(AND(L644&lt;L_rampe,Poussee&lt;Poids*SIN(M644)),0,(-W644+Poussee)/m*COS(M644)-U644/m*SIN(M644))</f>
        <v>-0.68549172313148909</v>
      </c>
      <c r="E645" s="307">
        <f t="shared" ref="E645:E708" ca="1" si="299">IF(AND(L644&lt;L_rampe,Poussee&lt;Poids*SIN(M644)),0,(-W644+Poussee)/m*SIN(M644)+U644/m*COS(M644)-Poids/m)</f>
        <v>-0.75136917074565623</v>
      </c>
      <c r="F645" s="304">
        <f t="shared" ref="F645:F708" ca="1" si="300">SQRT(acc_x^2+acc_z^2)</f>
        <v>1.0170813798456804</v>
      </c>
      <c r="G645" s="306">
        <f t="shared" ref="G645:G708" ca="1" si="301">G644+acc_x*pas</f>
        <v>8.0901031834279298</v>
      </c>
      <c r="H645" s="307">
        <f t="shared" ref="H645:H708" ca="1" si="302">H644+acc_z*pas</f>
        <v>-106.91001525422044</v>
      </c>
      <c r="I645" s="304">
        <f t="shared" ref="I645:I708" ca="1" si="303">SQRT(vit_x^2+vit_z^2)</f>
        <v>107.21567577167137</v>
      </c>
      <c r="J645" s="306">
        <f t="shared" ref="J645:J708" ca="1" si="304">J644+0.5*(vit_x+G644)*pas*(K644&gt;=0)</f>
        <v>859.93432206528962</v>
      </c>
      <c r="K645" s="307">
        <f t="shared" ref="K645:K708" ca="1" si="305">K644+0.5*(vit_z+H644)*pas</f>
        <v>-7.4272651010999038</v>
      </c>
      <c r="L645" s="304">
        <f t="shared" ca="1" si="290"/>
        <v>859.96639616485675</v>
      </c>
      <c r="M645" s="306">
        <f t="shared" ref="M645:M708" ca="1" si="306">IF(AND(L644&gt;L_rampe,G645&gt;0),ATAN2(G645,H645),$M$4)</f>
        <v>-1.495268192391136</v>
      </c>
      <c r="N645" s="304">
        <f t="shared" ref="N645:N708" ca="1" si="307">DEGREES(Beta)</f>
        <v>-85.672556664167686</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3.1652999999999984</v>
      </c>
      <c r="T645" s="304">
        <f t="shared" ca="1" si="291"/>
        <v>31.051592999999986</v>
      </c>
      <c r="U645" s="311">
        <f t="shared" ca="1" si="292"/>
        <v>0</v>
      </c>
      <c r="V645" s="306">
        <f t="shared" ca="1" si="293"/>
        <v>1.2259101779815429</v>
      </c>
      <c r="W645" s="304">
        <f t="shared" ca="1" si="294"/>
        <v>28.755332025003771</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0.69750188488445986</v>
      </c>
      <c r="AH645" s="304">
        <f t="shared" ref="AH645:AH708" ca="1" si="318">IF(AND(L644&lt;L_rampe,Poussee&lt;Poids*SIN(M644)), g*SIN(M644), (-W644+Poussee)/m)</f>
        <v>-9.0845303347613431</v>
      </c>
    </row>
    <row r="646" spans="1:34" x14ac:dyDescent="0.2">
      <c r="A646" s="347">
        <f t="shared" ca="1" si="296"/>
        <v>1E-4</v>
      </c>
      <c r="B646" s="304">
        <f t="shared" ca="1" si="297"/>
        <v>37.013800000000678</v>
      </c>
      <c r="D646" s="306">
        <f t="shared" ca="1" si="298"/>
        <v>-0.68548709366662497</v>
      </c>
      <c r="E646" s="307">
        <f t="shared" ca="1" si="299"/>
        <v>-0.75134722649881169</v>
      </c>
      <c r="F646" s="304">
        <f t="shared" ca="1" si="300"/>
        <v>1.0170620484272201</v>
      </c>
      <c r="G646" s="306">
        <f t="shared" ca="1" si="301"/>
        <v>8.0900346347185632</v>
      </c>
      <c r="H646" s="307">
        <f t="shared" ca="1" si="302"/>
        <v>-106.91009038894309</v>
      </c>
      <c r="I646" s="304">
        <f t="shared" ca="1" si="303"/>
        <v>107.21574551978327</v>
      </c>
      <c r="J646" s="306">
        <f t="shared" ca="1" si="304"/>
        <v>859.93432206528962</v>
      </c>
      <c r="K646" s="307">
        <f t="shared" ca="1" si="305"/>
        <v>-7.4379561063820621</v>
      </c>
      <c r="L646" s="304">
        <f t="shared" ca="1" si="290"/>
        <v>859.9664885662288</v>
      </c>
      <c r="M646" s="306">
        <f t="shared" ca="1" si="306"/>
        <v>-1.4952688827997656</v>
      </c>
      <c r="N646" s="304">
        <f t="shared" ca="1" si="307"/>
        <v>-85.6725962216683</v>
      </c>
      <c r="P646" s="310">
        <f t="shared" ca="1" si="308"/>
        <v>23</v>
      </c>
      <c r="Q646" s="304">
        <f t="shared" ca="1" si="309"/>
        <v>0</v>
      </c>
      <c r="R646" s="306">
        <f t="shared" ca="1" si="310"/>
        <v>0</v>
      </c>
      <c r="S646" s="307">
        <f t="shared" ca="1" si="311"/>
        <v>3.1652999999999984</v>
      </c>
      <c r="T646" s="304">
        <f t="shared" ca="1" si="291"/>
        <v>31.051592999999986</v>
      </c>
      <c r="U646" s="311">
        <f t="shared" ca="1" si="292"/>
        <v>0</v>
      </c>
      <c r="V646" s="306">
        <f t="shared" ca="1" si="293"/>
        <v>1.2259114886036433</v>
      </c>
      <c r="W646" s="304">
        <f t="shared" ca="1" si="294"/>
        <v>28.755400180418704</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0.69748086358927708</v>
      </c>
      <c r="AH646" s="304">
        <f t="shared" ca="1" si="318"/>
        <v>-9.0845518671227961</v>
      </c>
    </row>
    <row r="647" spans="1:34" x14ac:dyDescent="0.2">
      <c r="A647" s="347">
        <f t="shared" ca="1" si="296"/>
        <v>1E-4</v>
      </c>
      <c r="B647" s="304">
        <f t="shared" ca="1" si="297"/>
        <v>37.013900000000682</v>
      </c>
      <c r="D647" s="306">
        <f t="shared" ca="1" si="298"/>
        <v>-0.68548246420982362</v>
      </c>
      <c r="E647" s="307">
        <f t="shared" ca="1" si="299"/>
        <v>-0.75132528256385811</v>
      </c>
      <c r="F647" s="304">
        <f t="shared" ca="1" si="300"/>
        <v>1.0170427173717107</v>
      </c>
      <c r="G647" s="306">
        <f t="shared" ca="1" si="301"/>
        <v>8.0899660864721419</v>
      </c>
      <c r="H647" s="307">
        <f t="shared" ca="1" si="302"/>
        <v>-106.91016552147134</v>
      </c>
      <c r="I647" s="304">
        <f t="shared" ca="1" si="303"/>
        <v>107.21581526579308</v>
      </c>
      <c r="J647" s="306">
        <f t="shared" ca="1" si="304"/>
        <v>859.93432206528962</v>
      </c>
      <c r="K647" s="307">
        <f t="shared" ca="1" si="305"/>
        <v>-7.4486471191775827</v>
      </c>
      <c r="L647" s="304">
        <f t="shared" ca="1" si="290"/>
        <v>859.96658110056546</v>
      </c>
      <c r="M647" s="306">
        <f t="shared" ca="1" si="306"/>
        <v>-1.4952695732016468</v>
      </c>
      <c r="N647" s="304">
        <f t="shared" ca="1" si="307"/>
        <v>-85.672635778782265</v>
      </c>
      <c r="P647" s="310">
        <f t="shared" ca="1" si="308"/>
        <v>23</v>
      </c>
      <c r="Q647" s="304">
        <f t="shared" ca="1" si="309"/>
        <v>0</v>
      </c>
      <c r="R647" s="306">
        <f t="shared" ca="1" si="310"/>
        <v>0</v>
      </c>
      <c r="S647" s="307">
        <f t="shared" ca="1" si="311"/>
        <v>3.1652999999999984</v>
      </c>
      <c r="T647" s="304">
        <f t="shared" ca="1" si="291"/>
        <v>31.051592999999986</v>
      </c>
      <c r="U647" s="311">
        <f t="shared" ca="1" si="292"/>
        <v>0</v>
      </c>
      <c r="V647" s="306">
        <f t="shared" ca="1" si="293"/>
        <v>1.2259127992280663</v>
      </c>
      <c r="W647" s="304">
        <f t="shared" ca="1" si="294"/>
        <v>28.755468334864904</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0.69745984259049543</v>
      </c>
      <c r="AH647" s="304">
        <f t="shared" ca="1" si="318"/>
        <v>-9.0845733991781881</v>
      </c>
    </row>
    <row r="648" spans="1:34" x14ac:dyDescent="0.2">
      <c r="A648" s="347">
        <f t="shared" ca="1" si="296"/>
        <v>1E-4</v>
      </c>
      <c r="B648" s="304">
        <f t="shared" ca="1" si="297"/>
        <v>37.014000000000685</v>
      </c>
      <c r="D648" s="306">
        <f t="shared" ca="1" si="298"/>
        <v>-0.68547783476108715</v>
      </c>
      <c r="E648" s="307">
        <f t="shared" ca="1" si="299"/>
        <v>-0.75130333894078127</v>
      </c>
      <c r="F648" s="304">
        <f t="shared" ca="1" si="300"/>
        <v>1.0170233866791436</v>
      </c>
      <c r="G648" s="306">
        <f t="shared" ca="1" si="301"/>
        <v>8.0898975386886658</v>
      </c>
      <c r="H648" s="307">
        <f t="shared" ca="1" si="302"/>
        <v>-106.91024065180524</v>
      </c>
      <c r="I648" s="304">
        <f t="shared" ca="1" si="303"/>
        <v>107.21588500970083</v>
      </c>
      <c r="J648" s="306">
        <f t="shared" ca="1" si="304"/>
        <v>859.93432206528962</v>
      </c>
      <c r="K648" s="307">
        <f t="shared" ca="1" si="305"/>
        <v>-7.4593381394862464</v>
      </c>
      <c r="L648" s="304">
        <f t="shared" ca="1" si="290"/>
        <v>859.96667376786672</v>
      </c>
      <c r="M648" s="306">
        <f t="shared" ca="1" si="306"/>
        <v>-1.4952702635967803</v>
      </c>
      <c r="N648" s="304">
        <f t="shared" ca="1" si="307"/>
        <v>-85.672675335509609</v>
      </c>
      <c r="P648" s="310">
        <f t="shared" ca="1" si="308"/>
        <v>23</v>
      </c>
      <c r="Q648" s="304">
        <f t="shared" ca="1" si="309"/>
        <v>0</v>
      </c>
      <c r="R648" s="306">
        <f t="shared" ca="1" si="310"/>
        <v>0</v>
      </c>
      <c r="S648" s="307">
        <f t="shared" ca="1" si="311"/>
        <v>3.1652999999999984</v>
      </c>
      <c r="T648" s="304">
        <f t="shared" ca="1" si="291"/>
        <v>31.051592999999986</v>
      </c>
      <c r="U648" s="311">
        <f t="shared" ca="1" si="292"/>
        <v>0</v>
      </c>
      <c r="V648" s="306">
        <f t="shared" ca="1" si="293"/>
        <v>1.2259141098548125</v>
      </c>
      <c r="W648" s="304">
        <f t="shared" ca="1" si="294"/>
        <v>28.755536488342354</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0.69743882188810602</v>
      </c>
      <c r="AH648" s="304">
        <f t="shared" ca="1" si="318"/>
        <v>-9.0845949309275316</v>
      </c>
    </row>
    <row r="649" spans="1:34" x14ac:dyDescent="0.2">
      <c r="A649" s="347">
        <f t="shared" ca="1" si="296"/>
        <v>1E-4</v>
      </c>
      <c r="B649" s="304">
        <f t="shared" ca="1" si="297"/>
        <v>37.014100000000688</v>
      </c>
      <c r="D649" s="306">
        <f t="shared" ca="1" si="298"/>
        <v>-0.68547320532041023</v>
      </c>
      <c r="E649" s="307">
        <f t="shared" ca="1" si="299"/>
        <v>-0.75128139562958296</v>
      </c>
      <c r="F649" s="304">
        <f t="shared" ca="1" si="300"/>
        <v>1.0170040563495168</v>
      </c>
      <c r="G649" s="306">
        <f t="shared" ca="1" si="301"/>
        <v>8.0898289913681332</v>
      </c>
      <c r="H649" s="307">
        <f t="shared" ca="1" si="302"/>
        <v>-106.9103157799448</v>
      </c>
      <c r="I649" s="304">
        <f t="shared" ca="1" si="303"/>
        <v>107.21595475150653</v>
      </c>
      <c r="J649" s="306">
        <f t="shared" ca="1" si="304"/>
        <v>859.93432206528962</v>
      </c>
      <c r="K649" s="307">
        <f t="shared" ca="1" si="305"/>
        <v>-7.4700291673078336</v>
      </c>
      <c r="L649" s="304">
        <f t="shared" ca="1" si="290"/>
        <v>859.96676656813293</v>
      </c>
      <c r="M649" s="306">
        <f t="shared" ca="1" si="306"/>
        <v>-1.4952709539851654</v>
      </c>
      <c r="N649" s="304">
        <f t="shared" ca="1" si="307"/>
        <v>-85.672714891850305</v>
      </c>
      <c r="P649" s="310">
        <f t="shared" ca="1" si="308"/>
        <v>23</v>
      </c>
      <c r="Q649" s="304">
        <f t="shared" ca="1" si="309"/>
        <v>0</v>
      </c>
      <c r="R649" s="306">
        <f t="shared" ca="1" si="310"/>
        <v>0</v>
      </c>
      <c r="S649" s="307">
        <f t="shared" ca="1" si="311"/>
        <v>3.1652999999999984</v>
      </c>
      <c r="T649" s="304">
        <f t="shared" ca="1" si="291"/>
        <v>31.051592999999986</v>
      </c>
      <c r="U649" s="311">
        <f t="shared" ca="1" si="292"/>
        <v>0</v>
      </c>
      <c r="V649" s="306">
        <f t="shared" ca="1" si="293"/>
        <v>1.2259154204838809</v>
      </c>
      <c r="W649" s="304">
        <f t="shared" ca="1" si="294"/>
        <v>28.755604640851057</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0.69741780148210886</v>
      </c>
      <c r="AH649" s="304">
        <f t="shared" ca="1" si="318"/>
        <v>-9.084616462370823</v>
      </c>
    </row>
    <row r="650" spans="1:34" x14ac:dyDescent="0.2">
      <c r="A650" s="347">
        <f t="shared" ca="1" si="296"/>
        <v>1E-4</v>
      </c>
      <c r="B650" s="304">
        <f t="shared" ca="1" si="297"/>
        <v>37.014200000000692</v>
      </c>
      <c r="D650" s="306">
        <f t="shared" ca="1" si="298"/>
        <v>-0.68546857588780008</v>
      </c>
      <c r="E650" s="307">
        <f t="shared" ca="1" si="299"/>
        <v>-0.75125945263026495</v>
      </c>
      <c r="F650" s="304">
        <f t="shared" ca="1" si="300"/>
        <v>1.0169847263828371</v>
      </c>
      <c r="G650" s="306">
        <f t="shared" ca="1" si="301"/>
        <v>8.089760444510544</v>
      </c>
      <c r="H650" s="307">
        <f t="shared" ca="1" si="302"/>
        <v>-106.91039090589005</v>
      </c>
      <c r="I650" s="304">
        <f t="shared" ca="1" si="303"/>
        <v>107.21602449121021</v>
      </c>
      <c r="J650" s="306">
        <f t="shared" ca="1" si="304"/>
        <v>859.93432206528962</v>
      </c>
      <c r="K650" s="307">
        <f t="shared" ca="1" si="305"/>
        <v>-7.4807202026421251</v>
      </c>
      <c r="L650" s="304">
        <f t="shared" ca="1" si="290"/>
        <v>859.96685950136441</v>
      </c>
      <c r="M650" s="306">
        <f t="shared" ca="1" si="306"/>
        <v>-1.4952716443668028</v>
      </c>
      <c r="N650" s="304">
        <f t="shared" ca="1" si="307"/>
        <v>-85.67275444780438</v>
      </c>
      <c r="P650" s="310">
        <f t="shared" ca="1" si="308"/>
        <v>23</v>
      </c>
      <c r="Q650" s="304">
        <f t="shared" ca="1" si="309"/>
        <v>0</v>
      </c>
      <c r="R650" s="306">
        <f t="shared" ca="1" si="310"/>
        <v>0</v>
      </c>
      <c r="S650" s="307">
        <f t="shared" ca="1" si="311"/>
        <v>3.1652999999999984</v>
      </c>
      <c r="T650" s="304">
        <f t="shared" ca="1" si="291"/>
        <v>31.051592999999986</v>
      </c>
      <c r="U650" s="311">
        <f t="shared" ca="1" si="292"/>
        <v>0</v>
      </c>
      <c r="V650" s="306">
        <f t="shared" ca="1" si="293"/>
        <v>1.2259167311152726</v>
      </c>
      <c r="W650" s="304">
        <f t="shared" ca="1" si="294"/>
        <v>28.755672792391049</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0.69739678137250749</v>
      </c>
      <c r="AH650" s="304">
        <f t="shared" ca="1" si="318"/>
        <v>-9.0846379935080623</v>
      </c>
    </row>
    <row r="651" spans="1:34" x14ac:dyDescent="0.2">
      <c r="A651" s="347">
        <f t="shared" ca="1" si="296"/>
        <v>1E-4</v>
      </c>
      <c r="B651" s="304">
        <f t="shared" ca="1" si="297"/>
        <v>37.014300000000695</v>
      </c>
      <c r="D651" s="306">
        <f t="shared" ca="1" si="298"/>
        <v>-0.68546394646325259</v>
      </c>
      <c r="E651" s="307">
        <f t="shared" ca="1" si="299"/>
        <v>-0.75123750994281302</v>
      </c>
      <c r="F651" s="304">
        <f t="shared" ca="1" si="300"/>
        <v>1.0169653967790915</v>
      </c>
      <c r="G651" s="306">
        <f t="shared" ca="1" si="301"/>
        <v>8.0896918981158983</v>
      </c>
      <c r="H651" s="307">
        <f t="shared" ca="1" si="302"/>
        <v>-106.91046602964104</v>
      </c>
      <c r="I651" s="304">
        <f t="shared" ca="1" si="303"/>
        <v>107.21609422881191</v>
      </c>
      <c r="J651" s="306">
        <f t="shared" ca="1" si="304"/>
        <v>859.93432206528962</v>
      </c>
      <c r="K651" s="307">
        <f t="shared" ca="1" si="305"/>
        <v>-7.4914112454889015</v>
      </c>
      <c r="L651" s="304">
        <f t="shared" ca="1" si="290"/>
        <v>859.96695256756141</v>
      </c>
      <c r="M651" s="306">
        <f t="shared" ca="1" si="306"/>
        <v>-1.4952723347416923</v>
      </c>
      <c r="N651" s="304">
        <f t="shared" ca="1" si="307"/>
        <v>-85.67279400337182</v>
      </c>
      <c r="P651" s="310">
        <f t="shared" ca="1" si="308"/>
        <v>23</v>
      </c>
      <c r="Q651" s="304">
        <f t="shared" ca="1" si="309"/>
        <v>0</v>
      </c>
      <c r="R651" s="306">
        <f t="shared" ca="1" si="310"/>
        <v>0</v>
      </c>
      <c r="S651" s="307">
        <f t="shared" ca="1" si="311"/>
        <v>3.1652999999999984</v>
      </c>
      <c r="T651" s="304">
        <f t="shared" ca="1" si="291"/>
        <v>31.051592999999986</v>
      </c>
      <c r="U651" s="311">
        <f t="shared" ca="1" si="292"/>
        <v>0</v>
      </c>
      <c r="V651" s="306">
        <f t="shared" ca="1" si="293"/>
        <v>1.2259180417489866</v>
      </c>
      <c r="W651" s="304">
        <f t="shared" ca="1" si="294"/>
        <v>28.755740942962312</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0.69737576155928949</v>
      </c>
      <c r="AH651" s="304">
        <f t="shared" ca="1" si="318"/>
        <v>-9.084659524339262</v>
      </c>
    </row>
    <row r="652" spans="1:34" x14ac:dyDescent="0.2">
      <c r="A652" s="347">
        <f t="shared" ca="1" si="296"/>
        <v>1E-4</v>
      </c>
      <c r="B652" s="304">
        <f t="shared" ca="1" si="297"/>
        <v>37.014400000000698</v>
      </c>
      <c r="D652" s="306">
        <f t="shared" ca="1" si="298"/>
        <v>-0.6854593170467701</v>
      </c>
      <c r="E652" s="307">
        <f t="shared" ca="1" si="299"/>
        <v>-0.75121556756723784</v>
      </c>
      <c r="F652" s="304">
        <f t="shared" ca="1" si="300"/>
        <v>1.0169460675382898</v>
      </c>
      <c r="G652" s="306">
        <f t="shared" ca="1" si="301"/>
        <v>8.0896233521841943</v>
      </c>
      <c r="H652" s="307">
        <f t="shared" ca="1" si="302"/>
        <v>-106.9105411511978</v>
      </c>
      <c r="I652" s="304">
        <f t="shared" ca="1" si="303"/>
        <v>107.21616396431166</v>
      </c>
      <c r="J652" s="306">
        <f t="shared" ca="1" si="304"/>
        <v>859.93432206528962</v>
      </c>
      <c r="K652" s="307">
        <f t="shared" ca="1" si="305"/>
        <v>-7.5021022958479433</v>
      </c>
      <c r="L652" s="304">
        <f t="shared" ca="1" si="290"/>
        <v>859.96704576672391</v>
      </c>
      <c r="M652" s="306">
        <f t="shared" ca="1" si="306"/>
        <v>-1.4952730251098338</v>
      </c>
      <c r="N652" s="304">
        <f t="shared" ca="1" si="307"/>
        <v>-85.672833558552654</v>
      </c>
      <c r="P652" s="310">
        <f t="shared" ca="1" si="308"/>
        <v>23</v>
      </c>
      <c r="Q652" s="304">
        <f t="shared" ca="1" si="309"/>
        <v>0</v>
      </c>
      <c r="R652" s="306">
        <f t="shared" ca="1" si="310"/>
        <v>0</v>
      </c>
      <c r="S652" s="307">
        <f t="shared" ca="1" si="311"/>
        <v>3.1652999999999984</v>
      </c>
      <c r="T652" s="304">
        <f t="shared" ca="1" si="291"/>
        <v>31.051592999999986</v>
      </c>
      <c r="U652" s="311">
        <f t="shared" ca="1" si="292"/>
        <v>0</v>
      </c>
      <c r="V652" s="306">
        <f t="shared" ca="1" si="293"/>
        <v>1.2259193523850231</v>
      </c>
      <c r="W652" s="304">
        <f t="shared" ca="1" si="294"/>
        <v>28.755809092564874</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0.69735474204246195</v>
      </c>
      <c r="AH652" s="304">
        <f t="shared" ca="1" si="318"/>
        <v>-9.0846810548644132</v>
      </c>
    </row>
    <row r="653" spans="1:34" x14ac:dyDescent="0.2">
      <c r="A653" s="347">
        <f t="shared" ca="1" si="296"/>
        <v>1E-4</v>
      </c>
      <c r="B653" s="304">
        <f t="shared" ca="1" si="297"/>
        <v>37.014500000000702</v>
      </c>
      <c r="D653" s="306">
        <f t="shared" ca="1" si="298"/>
        <v>-0.68545468763835471</v>
      </c>
      <c r="E653" s="307">
        <f t="shared" ca="1" si="299"/>
        <v>-0.75119362550352875</v>
      </c>
      <c r="F653" s="304">
        <f t="shared" ca="1" si="300"/>
        <v>1.0169267386604259</v>
      </c>
      <c r="G653" s="306">
        <f t="shared" ca="1" si="301"/>
        <v>8.0895548067154301</v>
      </c>
      <c r="H653" s="307">
        <f t="shared" ca="1" si="302"/>
        <v>-106.91061627056035</v>
      </c>
      <c r="I653" s="304">
        <f t="shared" ca="1" si="303"/>
        <v>107.2162336977095</v>
      </c>
      <c r="J653" s="306">
        <f t="shared" ca="1" si="304"/>
        <v>859.93432206528962</v>
      </c>
      <c r="K653" s="307">
        <f t="shared" ca="1" si="305"/>
        <v>-7.5127933537190312</v>
      </c>
      <c r="L653" s="304">
        <f t="shared" ca="1" si="290"/>
        <v>859.96713909885239</v>
      </c>
      <c r="M653" s="306">
        <f t="shared" ca="1" si="306"/>
        <v>-1.4952737154712279</v>
      </c>
      <c r="N653" s="304">
        <f t="shared" ca="1" si="307"/>
        <v>-85.672873113346867</v>
      </c>
      <c r="P653" s="310">
        <f t="shared" ca="1" si="308"/>
        <v>23</v>
      </c>
      <c r="Q653" s="304">
        <f t="shared" ca="1" si="309"/>
        <v>0</v>
      </c>
      <c r="R653" s="306">
        <f t="shared" ca="1" si="310"/>
        <v>0</v>
      </c>
      <c r="S653" s="307">
        <f t="shared" ca="1" si="311"/>
        <v>3.1652999999999984</v>
      </c>
      <c r="T653" s="304">
        <f t="shared" ca="1" si="291"/>
        <v>31.051592999999986</v>
      </c>
      <c r="U653" s="311">
        <f t="shared" ca="1" si="292"/>
        <v>0</v>
      </c>
      <c r="V653" s="306">
        <f t="shared" ca="1" si="293"/>
        <v>1.2259206630233828</v>
      </c>
      <c r="W653" s="304">
        <f t="shared" ca="1" si="294"/>
        <v>28.75587724119875</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0.697333722822016</v>
      </c>
      <c r="AH653" s="304">
        <f t="shared" ca="1" si="318"/>
        <v>-9.0847025850835266</v>
      </c>
    </row>
    <row r="654" spans="1:34" x14ac:dyDescent="0.2">
      <c r="A654" s="347">
        <f t="shared" ca="1" si="296"/>
        <v>1E-4</v>
      </c>
      <c r="B654" s="304">
        <f t="shared" ca="1" si="297"/>
        <v>37.014600000000705</v>
      </c>
      <c r="D654" s="306">
        <f t="shared" ca="1" si="298"/>
        <v>-0.68545005823800376</v>
      </c>
      <c r="E654" s="307">
        <f t="shared" ca="1" si="299"/>
        <v>-0.75117168375167864</v>
      </c>
      <c r="F654" s="304">
        <f t="shared" ca="1" si="300"/>
        <v>1.0169074101454934</v>
      </c>
      <c r="G654" s="306">
        <f t="shared" ca="1" si="301"/>
        <v>8.0894862617096059</v>
      </c>
      <c r="H654" s="307">
        <f t="shared" ca="1" si="302"/>
        <v>-106.91069138772873</v>
      </c>
      <c r="I654" s="304">
        <f t="shared" ca="1" si="303"/>
        <v>107.21630342900544</v>
      </c>
      <c r="J654" s="306">
        <f t="shared" ca="1" si="304"/>
        <v>859.93432206528962</v>
      </c>
      <c r="K654" s="307">
        <f t="shared" ca="1" si="305"/>
        <v>-7.5234844191019459</v>
      </c>
      <c r="L654" s="304">
        <f t="shared" ca="1" si="290"/>
        <v>859.96723256394705</v>
      </c>
      <c r="M654" s="306">
        <f t="shared" ca="1" si="306"/>
        <v>-1.4952744058258742</v>
      </c>
      <c r="N654" s="304">
        <f t="shared" ca="1" si="307"/>
        <v>-85.672912667754474</v>
      </c>
      <c r="P654" s="310">
        <f t="shared" ca="1" si="308"/>
        <v>23</v>
      </c>
      <c r="Q654" s="304">
        <f t="shared" ca="1" si="309"/>
        <v>0</v>
      </c>
      <c r="R654" s="306">
        <f t="shared" ca="1" si="310"/>
        <v>0</v>
      </c>
      <c r="S654" s="307">
        <f t="shared" ca="1" si="311"/>
        <v>3.1652999999999984</v>
      </c>
      <c r="T654" s="304">
        <f t="shared" ca="1" si="291"/>
        <v>31.051592999999986</v>
      </c>
      <c r="U654" s="311">
        <f t="shared" ca="1" si="292"/>
        <v>0</v>
      </c>
      <c r="V654" s="306">
        <f t="shared" ca="1" si="293"/>
        <v>1.2259219736640652</v>
      </c>
      <c r="W654" s="304">
        <f t="shared" ca="1" si="294"/>
        <v>28.755945388863946</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0.69731270389794453</v>
      </c>
      <c r="AH654" s="304">
        <f t="shared" ca="1" si="318"/>
        <v>-9.0847241149966074</v>
      </c>
    </row>
    <row r="655" spans="1:34" x14ac:dyDescent="0.2">
      <c r="A655" s="347">
        <f t="shared" ca="1" si="296"/>
        <v>1E-4</v>
      </c>
      <c r="B655" s="304">
        <f t="shared" ca="1" si="297"/>
        <v>37.014700000000708</v>
      </c>
      <c r="D655" s="306">
        <f t="shared" ca="1" si="298"/>
        <v>-0.68544542884572057</v>
      </c>
      <c r="E655" s="307">
        <f t="shared" ca="1" si="299"/>
        <v>-0.75114974231168574</v>
      </c>
      <c r="F655" s="304">
        <f t="shared" ca="1" si="300"/>
        <v>1.0168880819934933</v>
      </c>
      <c r="G655" s="306">
        <f t="shared" ca="1" si="301"/>
        <v>8.0894177171667216</v>
      </c>
      <c r="H655" s="307">
        <f t="shared" ca="1" si="302"/>
        <v>-106.91076650270297</v>
      </c>
      <c r="I655" s="304">
        <f t="shared" ca="1" si="303"/>
        <v>107.21637315819952</v>
      </c>
      <c r="J655" s="306">
        <f t="shared" ca="1" si="304"/>
        <v>859.93432206528962</v>
      </c>
      <c r="K655" s="307">
        <f t="shared" ca="1" si="305"/>
        <v>-7.5341754919964679</v>
      </c>
      <c r="L655" s="304">
        <f t="shared" ca="1" si="290"/>
        <v>859.96732616200802</v>
      </c>
      <c r="M655" s="306">
        <f t="shared" ca="1" si="306"/>
        <v>-1.4952750961737731</v>
      </c>
      <c r="N655" s="304">
        <f t="shared" ca="1" si="307"/>
        <v>-85.672952221775461</v>
      </c>
      <c r="P655" s="310">
        <f t="shared" ca="1" si="308"/>
        <v>23</v>
      </c>
      <c r="Q655" s="304">
        <f t="shared" ca="1" si="309"/>
        <v>0</v>
      </c>
      <c r="R655" s="306">
        <f t="shared" ca="1" si="310"/>
        <v>0</v>
      </c>
      <c r="S655" s="307">
        <f t="shared" ca="1" si="311"/>
        <v>3.1652999999999984</v>
      </c>
      <c r="T655" s="304">
        <f t="shared" ca="1" si="291"/>
        <v>31.051592999999986</v>
      </c>
      <c r="U655" s="311">
        <f t="shared" ca="1" si="292"/>
        <v>0</v>
      </c>
      <c r="V655" s="306">
        <f t="shared" ca="1" si="293"/>
        <v>1.2259232843070698</v>
      </c>
      <c r="W655" s="304">
        <f t="shared" ca="1" si="294"/>
        <v>28.756013535560452</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0.69729168527024754</v>
      </c>
      <c r="AH655" s="304">
        <f t="shared" ca="1" si="318"/>
        <v>-9.0847456446036592</v>
      </c>
    </row>
    <row r="656" spans="1:34" x14ac:dyDescent="0.2">
      <c r="A656" s="347">
        <f t="shared" ca="1" si="296"/>
        <v>1E-4</v>
      </c>
      <c r="B656" s="304">
        <f t="shared" ca="1" si="297"/>
        <v>37.014800000000712</v>
      </c>
      <c r="D656" s="306">
        <f t="shared" ca="1" si="298"/>
        <v>-0.68544079946150371</v>
      </c>
      <c r="E656" s="307">
        <f t="shared" ca="1" si="299"/>
        <v>-0.75112780118355538</v>
      </c>
      <c r="F656" s="304">
        <f t="shared" ca="1" si="300"/>
        <v>1.0168687542044292</v>
      </c>
      <c r="G656" s="306">
        <f t="shared" ca="1" si="301"/>
        <v>8.0893491730867755</v>
      </c>
      <c r="H656" s="307">
        <f t="shared" ca="1" si="302"/>
        <v>-106.91084161548309</v>
      </c>
      <c r="I656" s="304">
        <f t="shared" ca="1" si="303"/>
        <v>107.21644288529177</v>
      </c>
      <c r="J656" s="306">
        <f t="shared" ca="1" si="304"/>
        <v>859.93432206528962</v>
      </c>
      <c r="K656" s="307">
        <f t="shared" ca="1" si="305"/>
        <v>-7.5448665724023769</v>
      </c>
      <c r="L656" s="304">
        <f t="shared" ca="1" si="290"/>
        <v>859.96741989303564</v>
      </c>
      <c r="M656" s="306">
        <f t="shared" ca="1" si="306"/>
        <v>-1.4952757865149247</v>
      </c>
      <c r="N656" s="304">
        <f t="shared" ca="1" si="307"/>
        <v>-85.672991775409884</v>
      </c>
      <c r="P656" s="310">
        <f t="shared" ca="1" si="308"/>
        <v>23</v>
      </c>
      <c r="Q656" s="304">
        <f t="shared" ca="1" si="309"/>
        <v>0</v>
      </c>
      <c r="R656" s="306">
        <f t="shared" ca="1" si="310"/>
        <v>0</v>
      </c>
      <c r="S656" s="307">
        <f t="shared" ca="1" si="311"/>
        <v>3.1652999999999984</v>
      </c>
      <c r="T656" s="304">
        <f t="shared" ca="1" si="291"/>
        <v>31.051592999999986</v>
      </c>
      <c r="U656" s="311">
        <f t="shared" ca="1" si="292"/>
        <v>0</v>
      </c>
      <c r="V656" s="306">
        <f t="shared" ca="1" si="293"/>
        <v>1.2259245949523969</v>
      </c>
      <c r="W656" s="304">
        <f t="shared" ca="1" si="294"/>
        <v>28.756081681288304</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0.69727066693892858</v>
      </c>
      <c r="AH656" s="304">
        <f t="shared" ca="1" si="318"/>
        <v>-9.0847671739046749</v>
      </c>
    </row>
    <row r="657" spans="1:34" x14ac:dyDescent="0.2">
      <c r="A657" s="347">
        <f t="shared" ca="1" si="296"/>
        <v>1E-4</v>
      </c>
      <c r="B657" s="304">
        <f t="shared" ca="1" si="297"/>
        <v>37.014900000000715</v>
      </c>
      <c r="D657" s="306">
        <f t="shared" ca="1" si="298"/>
        <v>-0.68543617008535329</v>
      </c>
      <c r="E657" s="307">
        <f t="shared" ca="1" si="299"/>
        <v>-0.75110586036727511</v>
      </c>
      <c r="F657" s="304">
        <f t="shared" ca="1" si="300"/>
        <v>1.0168494267782924</v>
      </c>
      <c r="G657" s="306">
        <f t="shared" ca="1" si="301"/>
        <v>8.0892806294697674</v>
      </c>
      <c r="H657" s="307">
        <f t="shared" ca="1" si="302"/>
        <v>-106.91091672606913</v>
      </c>
      <c r="I657" s="304">
        <f t="shared" ca="1" si="303"/>
        <v>107.21651261028221</v>
      </c>
      <c r="J657" s="306">
        <f t="shared" ca="1" si="304"/>
        <v>859.93432206528962</v>
      </c>
      <c r="K657" s="307">
        <f t="shared" ca="1" si="305"/>
        <v>-7.5555576603194545</v>
      </c>
      <c r="L657" s="304">
        <f t="shared" ca="1" si="290"/>
        <v>859.96751375703002</v>
      </c>
      <c r="M657" s="306">
        <f t="shared" ca="1" si="306"/>
        <v>-1.4952764768493285</v>
      </c>
      <c r="N657" s="304">
        <f t="shared" ca="1" si="307"/>
        <v>-85.673031328657672</v>
      </c>
      <c r="P657" s="310">
        <f t="shared" ca="1" si="308"/>
        <v>23</v>
      </c>
      <c r="Q657" s="304">
        <f t="shared" ca="1" si="309"/>
        <v>0</v>
      </c>
      <c r="R657" s="306">
        <f t="shared" ca="1" si="310"/>
        <v>0</v>
      </c>
      <c r="S657" s="307">
        <f t="shared" ca="1" si="311"/>
        <v>3.1652999999999984</v>
      </c>
      <c r="T657" s="304">
        <f t="shared" ca="1" si="291"/>
        <v>31.051592999999986</v>
      </c>
      <c r="U657" s="311">
        <f t="shared" ca="1" si="292"/>
        <v>0</v>
      </c>
      <c r="V657" s="306">
        <f t="shared" ca="1" si="293"/>
        <v>1.2259259056000467</v>
      </c>
      <c r="W657" s="304">
        <f t="shared" ca="1" si="294"/>
        <v>28.756149826047487</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0.69724964890397878</v>
      </c>
      <c r="AH657" s="304">
        <f t="shared" ca="1" si="318"/>
        <v>-9.084788702899667</v>
      </c>
    </row>
    <row r="658" spans="1:34" x14ac:dyDescent="0.2">
      <c r="A658" s="347">
        <f t="shared" ca="1" si="296"/>
        <v>1E-4</v>
      </c>
      <c r="B658" s="304">
        <f t="shared" ca="1" si="297"/>
        <v>37.015000000000718</v>
      </c>
      <c r="D658" s="306">
        <f t="shared" ca="1" si="298"/>
        <v>-0.68543154071727408</v>
      </c>
      <c r="E658" s="307">
        <f t="shared" ca="1" si="299"/>
        <v>-0.7510839198628485</v>
      </c>
      <c r="F658" s="304">
        <f t="shared" ca="1" si="300"/>
        <v>1.016830099715089</v>
      </c>
      <c r="G658" s="306">
        <f t="shared" ca="1" si="301"/>
        <v>8.0892120863156958</v>
      </c>
      <c r="H658" s="307">
        <f t="shared" ca="1" si="302"/>
        <v>-106.91099183446111</v>
      </c>
      <c r="I658" s="304">
        <f t="shared" ca="1" si="303"/>
        <v>107.21658233317086</v>
      </c>
      <c r="J658" s="306">
        <f t="shared" ca="1" si="304"/>
        <v>859.93432206528962</v>
      </c>
      <c r="K658" s="307">
        <f t="shared" ca="1" si="305"/>
        <v>-7.5662487557474813</v>
      </c>
      <c r="L658" s="304">
        <f t="shared" ca="1" si="290"/>
        <v>859.96760775399162</v>
      </c>
      <c r="M658" s="306">
        <f t="shared" ca="1" si="306"/>
        <v>-1.4952771671769853</v>
      </c>
      <c r="N658" s="304">
        <f t="shared" ca="1" si="307"/>
        <v>-85.673070881518882</v>
      </c>
      <c r="P658" s="310">
        <f t="shared" ca="1" si="308"/>
        <v>23</v>
      </c>
      <c r="Q658" s="304">
        <f t="shared" ca="1" si="309"/>
        <v>0</v>
      </c>
      <c r="R658" s="306">
        <f t="shared" ca="1" si="310"/>
        <v>0</v>
      </c>
      <c r="S658" s="307">
        <f t="shared" ca="1" si="311"/>
        <v>3.1652999999999984</v>
      </c>
      <c r="T658" s="304">
        <f t="shared" ca="1" si="291"/>
        <v>31.051592999999986</v>
      </c>
      <c r="U658" s="311">
        <f t="shared" ca="1" si="292"/>
        <v>0</v>
      </c>
      <c r="V658" s="306">
        <f t="shared" ca="1" si="293"/>
        <v>1.2259272162500192</v>
      </c>
      <c r="W658" s="304">
        <f t="shared" ca="1" si="294"/>
        <v>28.75621796983803</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0.69722863116539813</v>
      </c>
      <c r="AH658" s="304">
        <f t="shared" ca="1" si="318"/>
        <v>-9.0848102315886337</v>
      </c>
    </row>
    <row r="659" spans="1:34" x14ac:dyDescent="0.2">
      <c r="A659" s="347">
        <f t="shared" ca="1" si="296"/>
        <v>1E-4</v>
      </c>
      <c r="B659" s="304">
        <f t="shared" ca="1" si="297"/>
        <v>37.015100000000722</v>
      </c>
      <c r="D659" s="306">
        <f t="shared" ca="1" si="298"/>
        <v>-0.68542691135726175</v>
      </c>
      <c r="E659" s="307">
        <f t="shared" ca="1" si="299"/>
        <v>-0.75106197967026844</v>
      </c>
      <c r="F659" s="304">
        <f t="shared" ca="1" si="300"/>
        <v>1.0168107730148115</v>
      </c>
      <c r="G659" s="306">
        <f t="shared" ca="1" si="301"/>
        <v>8.0891435436245605</v>
      </c>
      <c r="H659" s="307">
        <f t="shared" ca="1" si="302"/>
        <v>-106.91106694065908</v>
      </c>
      <c r="I659" s="304">
        <f t="shared" ca="1" si="303"/>
        <v>107.21665205395779</v>
      </c>
      <c r="J659" s="306">
        <f t="shared" ca="1" si="304"/>
        <v>859.93432206528962</v>
      </c>
      <c r="K659" s="307">
        <f t="shared" ca="1" si="305"/>
        <v>-7.5769398586862371</v>
      </c>
      <c r="L659" s="304">
        <f t="shared" ca="1" si="290"/>
        <v>859.96770188392043</v>
      </c>
      <c r="M659" s="306">
        <f t="shared" ca="1" si="306"/>
        <v>-1.4952778574978949</v>
      </c>
      <c r="N659" s="304">
        <f t="shared" ca="1" si="307"/>
        <v>-85.673110433993514</v>
      </c>
      <c r="P659" s="310">
        <f t="shared" ca="1" si="308"/>
        <v>23</v>
      </c>
      <c r="Q659" s="304">
        <f t="shared" ca="1" si="309"/>
        <v>0</v>
      </c>
      <c r="R659" s="306">
        <f t="shared" ca="1" si="310"/>
        <v>0</v>
      </c>
      <c r="S659" s="307">
        <f t="shared" ca="1" si="311"/>
        <v>3.1652999999999984</v>
      </c>
      <c r="T659" s="304">
        <f t="shared" ca="1" si="291"/>
        <v>31.051592999999986</v>
      </c>
      <c r="U659" s="311">
        <f t="shared" ca="1" si="292"/>
        <v>0</v>
      </c>
      <c r="V659" s="306">
        <f t="shared" ca="1" si="293"/>
        <v>1.2259285269023139</v>
      </c>
      <c r="W659" s="304">
        <f t="shared" ca="1" si="294"/>
        <v>28.756286112659929</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0.6972076137231813</v>
      </c>
      <c r="AH659" s="304">
        <f t="shared" ca="1" si="318"/>
        <v>-9.0848317599715802</v>
      </c>
    </row>
    <row r="660" spans="1:34" x14ac:dyDescent="0.2">
      <c r="A660" s="347">
        <f t="shared" ca="1" si="296"/>
        <v>1E-4</v>
      </c>
      <c r="B660" s="304">
        <f t="shared" ca="1" si="297"/>
        <v>37.015200000000725</v>
      </c>
      <c r="D660" s="306">
        <f t="shared" ca="1" si="298"/>
        <v>-0.68542228200531918</v>
      </c>
      <c r="E660" s="307">
        <f t="shared" ca="1" si="299"/>
        <v>-0.75104003978953493</v>
      </c>
      <c r="F660" s="304">
        <f t="shared" ca="1" si="300"/>
        <v>1.0167914466774617</v>
      </c>
      <c r="G660" s="306">
        <f t="shared" ca="1" si="301"/>
        <v>8.0890750013963597</v>
      </c>
      <c r="H660" s="307">
        <f t="shared" ca="1" si="302"/>
        <v>-106.91114204466307</v>
      </c>
      <c r="I660" s="304">
        <f t="shared" ca="1" si="303"/>
        <v>107.216721772643</v>
      </c>
      <c r="J660" s="306">
        <f t="shared" ca="1" si="304"/>
        <v>859.93432206528962</v>
      </c>
      <c r="K660" s="307">
        <f t="shared" ca="1" si="305"/>
        <v>-7.5876309691355033</v>
      </c>
      <c r="L660" s="304">
        <f t="shared" ca="1" si="290"/>
        <v>859.9677961468168</v>
      </c>
      <c r="M660" s="306">
        <f t="shared" ca="1" si="306"/>
        <v>-1.4952785478120574</v>
      </c>
      <c r="N660" s="304">
        <f t="shared" ca="1" si="307"/>
        <v>-85.673149986081569</v>
      </c>
      <c r="P660" s="310">
        <f t="shared" ca="1" si="308"/>
        <v>23</v>
      </c>
      <c r="Q660" s="304">
        <f t="shared" ca="1" si="309"/>
        <v>0</v>
      </c>
      <c r="R660" s="306">
        <f t="shared" ca="1" si="310"/>
        <v>0</v>
      </c>
      <c r="S660" s="307">
        <f t="shared" ca="1" si="311"/>
        <v>3.1652999999999984</v>
      </c>
      <c r="T660" s="304">
        <f t="shared" ca="1" si="291"/>
        <v>31.051592999999986</v>
      </c>
      <c r="U660" s="311">
        <f t="shared" ca="1" si="292"/>
        <v>0</v>
      </c>
      <c r="V660" s="306">
        <f t="shared" ca="1" si="293"/>
        <v>1.2259298375569312</v>
      </c>
      <c r="W660" s="304">
        <f t="shared" ca="1" si="294"/>
        <v>28.756354254513212</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0.69718659657732651</v>
      </c>
      <c r="AH660" s="304">
        <f t="shared" ca="1" si="318"/>
        <v>-9.0848532880485084</v>
      </c>
    </row>
    <row r="661" spans="1:34" x14ac:dyDescent="0.2">
      <c r="A661" s="347">
        <f t="shared" ca="1" si="296"/>
        <v>1E-4</v>
      </c>
      <c r="B661" s="304">
        <f t="shared" ca="1" si="297"/>
        <v>37.015300000000728</v>
      </c>
      <c r="D661" s="306">
        <f t="shared" ca="1" si="298"/>
        <v>-0.68541765266144627</v>
      </c>
      <c r="E661" s="307">
        <f t="shared" ca="1" si="299"/>
        <v>-0.75101810022063731</v>
      </c>
      <c r="F661" s="304">
        <f t="shared" ca="1" si="300"/>
        <v>1.0167721207030325</v>
      </c>
      <c r="G661" s="306">
        <f t="shared" ca="1" si="301"/>
        <v>8.0890064596310935</v>
      </c>
      <c r="H661" s="307">
        <f t="shared" ca="1" si="302"/>
        <v>-106.91121714647309</v>
      </c>
      <c r="I661" s="304">
        <f t="shared" ca="1" si="303"/>
        <v>107.21679148922651</v>
      </c>
      <c r="J661" s="306">
        <f t="shared" ca="1" si="304"/>
        <v>859.93432206528962</v>
      </c>
      <c r="K661" s="307">
        <f t="shared" ca="1" si="305"/>
        <v>-7.5983220870950605</v>
      </c>
      <c r="L661" s="304">
        <f t="shared" ca="1" si="290"/>
        <v>859.96789054268095</v>
      </c>
      <c r="M661" s="306">
        <f t="shared" ca="1" si="306"/>
        <v>-1.4952792381194728</v>
      </c>
      <c r="N661" s="304">
        <f t="shared" ca="1" si="307"/>
        <v>-85.673189537783031</v>
      </c>
      <c r="P661" s="310">
        <f t="shared" ca="1" si="308"/>
        <v>23</v>
      </c>
      <c r="Q661" s="304">
        <f t="shared" ca="1" si="309"/>
        <v>0</v>
      </c>
      <c r="R661" s="306">
        <f t="shared" ca="1" si="310"/>
        <v>0</v>
      </c>
      <c r="S661" s="307">
        <f t="shared" ca="1" si="311"/>
        <v>3.1652999999999984</v>
      </c>
      <c r="T661" s="304">
        <f t="shared" ca="1" si="291"/>
        <v>31.051592999999986</v>
      </c>
      <c r="U661" s="311">
        <f t="shared" ca="1" si="292"/>
        <v>0</v>
      </c>
      <c r="V661" s="306">
        <f t="shared" ca="1" si="293"/>
        <v>1.2259311482138713</v>
      </c>
      <c r="W661" s="304">
        <f t="shared" ca="1" si="294"/>
        <v>28.756422395397877</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0.69716557972783022</v>
      </c>
      <c r="AH661" s="304">
        <f t="shared" ca="1" si="318"/>
        <v>-9.0848748158194255</v>
      </c>
    </row>
    <row r="662" spans="1:34" x14ac:dyDescent="0.2">
      <c r="A662" s="347">
        <f t="shared" ca="1" si="296"/>
        <v>1E-4</v>
      </c>
      <c r="B662" s="304">
        <f t="shared" ca="1" si="297"/>
        <v>37.015400000000731</v>
      </c>
      <c r="D662" s="306">
        <f t="shared" ca="1" si="298"/>
        <v>-0.68541302332564391</v>
      </c>
      <c r="E662" s="307">
        <f t="shared" ca="1" si="299"/>
        <v>-0.75099616096358091</v>
      </c>
      <c r="F662" s="304">
        <f t="shared" ca="1" si="300"/>
        <v>1.0167527950915289</v>
      </c>
      <c r="G662" s="306">
        <f t="shared" ca="1" si="301"/>
        <v>8.0889379183287602</v>
      </c>
      <c r="H662" s="307">
        <f t="shared" ca="1" si="302"/>
        <v>-106.91129224608919</v>
      </c>
      <c r="I662" s="304">
        <f t="shared" ca="1" si="303"/>
        <v>107.21686120370838</v>
      </c>
      <c r="J662" s="306">
        <f t="shared" ca="1" si="304"/>
        <v>859.93432206528962</v>
      </c>
      <c r="K662" s="307">
        <f t="shared" ca="1" si="305"/>
        <v>-7.6090132125646885</v>
      </c>
      <c r="L662" s="304">
        <f t="shared" ca="1" si="290"/>
        <v>859.96798507151311</v>
      </c>
      <c r="M662" s="306">
        <f t="shared" ca="1" si="306"/>
        <v>-1.4952799284201415</v>
      </c>
      <c r="N662" s="304">
        <f t="shared" ca="1" si="307"/>
        <v>-85.673229089097944</v>
      </c>
      <c r="P662" s="310">
        <f t="shared" ca="1" si="308"/>
        <v>23</v>
      </c>
      <c r="Q662" s="304">
        <f t="shared" ca="1" si="309"/>
        <v>0</v>
      </c>
      <c r="R662" s="306">
        <f t="shared" ca="1" si="310"/>
        <v>0</v>
      </c>
      <c r="S662" s="307">
        <f t="shared" ca="1" si="311"/>
        <v>3.1652999999999984</v>
      </c>
      <c r="T662" s="304">
        <f t="shared" ca="1" si="291"/>
        <v>31.051592999999986</v>
      </c>
      <c r="U662" s="311">
        <f t="shared" ca="1" si="292"/>
        <v>0</v>
      </c>
      <c r="V662" s="306">
        <f t="shared" ca="1" si="293"/>
        <v>1.2259324588731335</v>
      </c>
      <c r="W662" s="304">
        <f t="shared" ca="1" si="294"/>
        <v>28.75649053531393</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0.69714456317469065</v>
      </c>
      <c r="AH662" s="304">
        <f t="shared" ca="1" si="318"/>
        <v>-9.0848963432843295</v>
      </c>
    </row>
    <row r="663" spans="1:34" x14ac:dyDescent="0.2">
      <c r="A663" s="347">
        <f t="shared" ca="1" si="296"/>
        <v>1E-4</v>
      </c>
      <c r="B663" s="304">
        <f t="shared" ca="1" si="297"/>
        <v>37.015500000000735</v>
      </c>
      <c r="D663" s="306">
        <f t="shared" ca="1" si="298"/>
        <v>-0.68540839399791142</v>
      </c>
      <c r="E663" s="307">
        <f t="shared" ca="1" si="299"/>
        <v>-0.75097422201835862</v>
      </c>
      <c r="F663" s="304">
        <f t="shared" ca="1" si="300"/>
        <v>1.0167334698429453</v>
      </c>
      <c r="G663" s="306">
        <f t="shared" ca="1" si="301"/>
        <v>8.0888693774893596</v>
      </c>
      <c r="H663" s="307">
        <f t="shared" ca="1" si="302"/>
        <v>-106.91136734351139</v>
      </c>
      <c r="I663" s="304">
        <f t="shared" ca="1" si="303"/>
        <v>107.21693091608861</v>
      </c>
      <c r="J663" s="306">
        <f t="shared" ca="1" si="304"/>
        <v>859.93432206528962</v>
      </c>
      <c r="K663" s="307">
        <f t="shared" ca="1" si="305"/>
        <v>-7.6197043455441689</v>
      </c>
      <c r="L663" s="304">
        <f t="shared" ca="1" si="290"/>
        <v>859.96807973331352</v>
      </c>
      <c r="M663" s="306">
        <f t="shared" ca="1" si="306"/>
        <v>-1.495280618714063</v>
      </c>
      <c r="N663" s="304">
        <f t="shared" ca="1" si="307"/>
        <v>-85.673268640026279</v>
      </c>
      <c r="P663" s="310">
        <f t="shared" ca="1" si="308"/>
        <v>23</v>
      </c>
      <c r="Q663" s="304">
        <f t="shared" ca="1" si="309"/>
        <v>0</v>
      </c>
      <c r="R663" s="306">
        <f t="shared" ca="1" si="310"/>
        <v>0</v>
      </c>
      <c r="S663" s="307">
        <f t="shared" ca="1" si="311"/>
        <v>3.1652999999999984</v>
      </c>
      <c r="T663" s="304">
        <f t="shared" ca="1" si="291"/>
        <v>31.051592999999986</v>
      </c>
      <c r="U663" s="311">
        <f t="shared" ca="1" si="292"/>
        <v>0</v>
      </c>
      <c r="V663" s="306">
        <f t="shared" ca="1" si="293"/>
        <v>1.2259337695347181</v>
      </c>
      <c r="W663" s="304">
        <f t="shared" ca="1" si="294"/>
        <v>28.756558674261385</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0.69712354691790246</v>
      </c>
      <c r="AH663" s="304">
        <f t="shared" ca="1" si="318"/>
        <v>-9.0849178704432259</v>
      </c>
    </row>
    <row r="664" spans="1:34" x14ac:dyDescent="0.2">
      <c r="A664" s="347">
        <f t="shared" ca="1" si="296"/>
        <v>1E-4</v>
      </c>
      <c r="B664" s="304">
        <f t="shared" ca="1" si="297"/>
        <v>37.015600000000738</v>
      </c>
      <c r="D664" s="306">
        <f t="shared" ca="1" si="298"/>
        <v>-0.68540376467825237</v>
      </c>
      <c r="E664" s="307">
        <f t="shared" ca="1" si="299"/>
        <v>-0.75095228338497044</v>
      </c>
      <c r="F664" s="304">
        <f t="shared" ca="1" si="300"/>
        <v>1.0167141449572845</v>
      </c>
      <c r="G664" s="306">
        <f t="shared" ca="1" si="301"/>
        <v>8.0888008371128919</v>
      </c>
      <c r="H664" s="307">
        <f t="shared" ca="1" si="302"/>
        <v>-106.91144243873973</v>
      </c>
      <c r="I664" s="304">
        <f t="shared" ca="1" si="303"/>
        <v>107.21700062636725</v>
      </c>
      <c r="J664" s="306">
        <f t="shared" ca="1" si="304"/>
        <v>859.93432206528962</v>
      </c>
      <c r="K664" s="307">
        <f t="shared" ca="1" si="305"/>
        <v>-7.6303954860332812</v>
      </c>
      <c r="L664" s="304">
        <f t="shared" ca="1" si="290"/>
        <v>859.9681745280825</v>
      </c>
      <c r="M664" s="306">
        <f t="shared" ca="1" si="306"/>
        <v>-1.495281309001238</v>
      </c>
      <c r="N664" s="304">
        <f t="shared" ca="1" si="307"/>
        <v>-85.673308190568051</v>
      </c>
      <c r="P664" s="310">
        <f t="shared" ca="1" si="308"/>
        <v>23</v>
      </c>
      <c r="Q664" s="304">
        <f t="shared" ca="1" si="309"/>
        <v>0</v>
      </c>
      <c r="R664" s="306">
        <f t="shared" ca="1" si="310"/>
        <v>0</v>
      </c>
      <c r="S664" s="307">
        <f t="shared" ca="1" si="311"/>
        <v>3.1652999999999984</v>
      </c>
      <c r="T664" s="304">
        <f t="shared" ca="1" si="291"/>
        <v>31.051592999999986</v>
      </c>
      <c r="U664" s="311">
        <f t="shared" ca="1" si="292"/>
        <v>0</v>
      </c>
      <c r="V664" s="306">
        <f t="shared" ca="1" si="293"/>
        <v>1.2259350801986257</v>
      </c>
      <c r="W664" s="304">
        <f t="shared" ca="1" si="294"/>
        <v>28.75662681224027</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0.69710253095746744</v>
      </c>
      <c r="AH664" s="304">
        <f t="shared" ca="1" si="318"/>
        <v>-9.0849393972961163</v>
      </c>
    </row>
    <row r="665" spans="1:34" x14ac:dyDescent="0.2">
      <c r="A665" s="347">
        <f t="shared" ca="1" si="296"/>
        <v>1E-4</v>
      </c>
      <c r="B665" s="304">
        <f t="shared" ca="1" si="297"/>
        <v>37.015700000000741</v>
      </c>
      <c r="D665" s="306">
        <f t="shared" ca="1" si="298"/>
        <v>-0.68539913536666408</v>
      </c>
      <c r="E665" s="307">
        <f t="shared" ca="1" si="299"/>
        <v>-0.75093034506340217</v>
      </c>
      <c r="F665" s="304">
        <f t="shared" ca="1" si="300"/>
        <v>1.0166948204345347</v>
      </c>
      <c r="G665" s="306">
        <f t="shared" ca="1" si="301"/>
        <v>8.0887322971993552</v>
      </c>
      <c r="H665" s="307">
        <f t="shared" ca="1" si="302"/>
        <v>-106.91151753177424</v>
      </c>
      <c r="I665" s="304">
        <f t="shared" ca="1" si="303"/>
        <v>107.21707033454433</v>
      </c>
      <c r="J665" s="306">
        <f t="shared" ca="1" si="304"/>
        <v>859.93432206528962</v>
      </c>
      <c r="K665" s="307">
        <f t="shared" ca="1" si="305"/>
        <v>-7.6410866340318071</v>
      </c>
      <c r="L665" s="304">
        <f t="shared" ca="1" si="290"/>
        <v>859.96826945582018</v>
      </c>
      <c r="M665" s="306">
        <f t="shared" ca="1" si="306"/>
        <v>-1.4952819992816662</v>
      </c>
      <c r="N665" s="304">
        <f t="shared" ca="1" si="307"/>
        <v>-85.673347740723258</v>
      </c>
      <c r="P665" s="310">
        <f t="shared" ca="1" si="308"/>
        <v>23</v>
      </c>
      <c r="Q665" s="304">
        <f t="shared" ca="1" si="309"/>
        <v>0</v>
      </c>
      <c r="R665" s="306">
        <f t="shared" ca="1" si="310"/>
        <v>0</v>
      </c>
      <c r="S665" s="307">
        <f t="shared" ca="1" si="311"/>
        <v>3.1652999999999984</v>
      </c>
      <c r="T665" s="304">
        <f t="shared" ca="1" si="291"/>
        <v>31.051592999999986</v>
      </c>
      <c r="U665" s="311">
        <f t="shared" ca="1" si="292"/>
        <v>0</v>
      </c>
      <c r="V665" s="306">
        <f t="shared" ca="1" si="293"/>
        <v>1.2259363908648548</v>
      </c>
      <c r="W665" s="304">
        <f t="shared" ca="1" si="294"/>
        <v>28.756694949250559</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0.69708151529337314</v>
      </c>
      <c r="AH665" s="304">
        <f t="shared" ca="1" si="318"/>
        <v>-9.0849609238430116</v>
      </c>
    </row>
    <row r="666" spans="1:34" x14ac:dyDescent="0.2">
      <c r="A666" s="347">
        <f t="shared" ca="1" si="296"/>
        <v>1E-4</v>
      </c>
      <c r="B666" s="304">
        <f t="shared" ca="1" si="297"/>
        <v>37.015800000000745</v>
      </c>
      <c r="D666" s="306">
        <f t="shared" ca="1" si="298"/>
        <v>-0.68539450606314933</v>
      </c>
      <c r="E666" s="307">
        <f t="shared" ca="1" si="299"/>
        <v>-0.75090840705366801</v>
      </c>
      <c r="F666" s="304">
        <f t="shared" ca="1" si="300"/>
        <v>1.0166754962747089</v>
      </c>
      <c r="G666" s="306">
        <f t="shared" ca="1" si="301"/>
        <v>8.0886637577487495</v>
      </c>
      <c r="H666" s="307">
        <f t="shared" ca="1" si="302"/>
        <v>-106.91159262261495</v>
      </c>
      <c r="I666" s="304">
        <f t="shared" ca="1" si="303"/>
        <v>107.21714004061987</v>
      </c>
      <c r="J666" s="306">
        <f t="shared" ca="1" si="304"/>
        <v>859.93432206528962</v>
      </c>
      <c r="K666" s="307">
        <f t="shared" ca="1" si="305"/>
        <v>-7.6517777895395263</v>
      </c>
      <c r="L666" s="304">
        <f t="shared" ca="1" si="290"/>
        <v>859.96836451652678</v>
      </c>
      <c r="M666" s="306">
        <f t="shared" ca="1" si="306"/>
        <v>-1.4952826895553477</v>
      </c>
      <c r="N666" s="304">
        <f t="shared" ca="1" si="307"/>
        <v>-85.673387290491931</v>
      </c>
      <c r="P666" s="310">
        <f t="shared" ca="1" si="308"/>
        <v>23</v>
      </c>
      <c r="Q666" s="304">
        <f t="shared" ca="1" si="309"/>
        <v>0</v>
      </c>
      <c r="R666" s="306">
        <f t="shared" ca="1" si="310"/>
        <v>0</v>
      </c>
      <c r="S666" s="307">
        <f t="shared" ca="1" si="311"/>
        <v>3.1652999999999984</v>
      </c>
      <c r="T666" s="304">
        <f t="shared" ca="1" si="291"/>
        <v>31.051592999999986</v>
      </c>
      <c r="U666" s="311">
        <f t="shared" ca="1" si="292"/>
        <v>0</v>
      </c>
      <c r="V666" s="306">
        <f t="shared" ca="1" si="293"/>
        <v>1.225937701533407</v>
      </c>
      <c r="W666" s="304">
        <f t="shared" ca="1" si="294"/>
        <v>28.756763085292285</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0.69706049992562846</v>
      </c>
      <c r="AH666" s="304">
        <f t="shared" ca="1" si="318"/>
        <v>-9.0849824500839009</v>
      </c>
    </row>
    <row r="667" spans="1:34" x14ac:dyDescent="0.2">
      <c r="A667" s="347">
        <f t="shared" ca="1" si="296"/>
        <v>1E-4</v>
      </c>
      <c r="B667" s="304">
        <f t="shared" ca="1" si="297"/>
        <v>37.015900000000748</v>
      </c>
      <c r="D667" s="306">
        <f t="shared" ca="1" si="298"/>
        <v>-0.68538987676770791</v>
      </c>
      <c r="E667" s="307">
        <f t="shared" ca="1" si="299"/>
        <v>-0.75088646935575198</v>
      </c>
      <c r="F667" s="304">
        <f t="shared" ca="1" si="300"/>
        <v>1.0166561724777952</v>
      </c>
      <c r="G667" s="306">
        <f t="shared" ca="1" si="301"/>
        <v>8.088595218761073</v>
      </c>
      <c r="H667" s="307">
        <f t="shared" ca="1" si="302"/>
        <v>-106.91166771126188</v>
      </c>
      <c r="I667" s="304">
        <f t="shared" ca="1" si="303"/>
        <v>107.2172097445939</v>
      </c>
      <c r="J667" s="306">
        <f t="shared" ca="1" si="304"/>
        <v>859.93432206528962</v>
      </c>
      <c r="K667" s="307">
        <f t="shared" ca="1" si="305"/>
        <v>-7.6624689525562202</v>
      </c>
      <c r="L667" s="304">
        <f t="shared" ca="1" si="290"/>
        <v>859.96845971020252</v>
      </c>
      <c r="M667" s="306">
        <f t="shared" ca="1" si="306"/>
        <v>-1.4952833798222827</v>
      </c>
      <c r="N667" s="304">
        <f t="shared" ca="1" si="307"/>
        <v>-85.67342683987404</v>
      </c>
      <c r="P667" s="310">
        <f t="shared" ca="1" si="308"/>
        <v>23</v>
      </c>
      <c r="Q667" s="304">
        <f t="shared" ca="1" si="309"/>
        <v>0</v>
      </c>
      <c r="R667" s="306">
        <f t="shared" ca="1" si="310"/>
        <v>0</v>
      </c>
      <c r="S667" s="307">
        <f t="shared" ca="1" si="311"/>
        <v>3.1652999999999984</v>
      </c>
      <c r="T667" s="304">
        <f t="shared" ca="1" si="291"/>
        <v>31.051592999999986</v>
      </c>
      <c r="U667" s="311">
        <f t="shared" ca="1" si="292"/>
        <v>0</v>
      </c>
      <c r="V667" s="306">
        <f t="shared" ca="1" si="293"/>
        <v>1.2259390122042813</v>
      </c>
      <c r="W667" s="304">
        <f t="shared" ca="1" si="294"/>
        <v>28.756831220365463</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0.69703948485422451</v>
      </c>
      <c r="AH667" s="304">
        <f t="shared" ca="1" si="318"/>
        <v>-9.0850039760187968</v>
      </c>
    </row>
    <row r="668" spans="1:34" x14ac:dyDescent="0.2">
      <c r="A668" s="347">
        <f t="shared" ca="1" si="296"/>
        <v>1E-4</v>
      </c>
      <c r="B668" s="304">
        <f t="shared" ca="1" si="297"/>
        <v>37.016000000000751</v>
      </c>
      <c r="D668" s="306">
        <f t="shared" ca="1" si="298"/>
        <v>-0.68538524748034113</v>
      </c>
      <c r="E668" s="307">
        <f t="shared" ca="1" si="299"/>
        <v>-0.7508645319696523</v>
      </c>
      <c r="F668" s="304">
        <f t="shared" ca="1" si="300"/>
        <v>1.0166368490437938</v>
      </c>
      <c r="G668" s="306">
        <f t="shared" ca="1" si="301"/>
        <v>8.0885266802363258</v>
      </c>
      <c r="H668" s="307">
        <f t="shared" ca="1" si="302"/>
        <v>-106.91174279771508</v>
      </c>
      <c r="I668" s="304">
        <f t="shared" ca="1" si="303"/>
        <v>107.21727944646645</v>
      </c>
      <c r="J668" s="306">
        <f t="shared" ca="1" si="304"/>
        <v>859.93432206528962</v>
      </c>
      <c r="K668" s="307">
        <f t="shared" ca="1" si="305"/>
        <v>-7.6731601230816686</v>
      </c>
      <c r="L668" s="304">
        <f t="shared" ca="1" si="290"/>
        <v>859.96855503684765</v>
      </c>
      <c r="M668" s="306">
        <f t="shared" ca="1" si="306"/>
        <v>-1.4952840700824714</v>
      </c>
      <c r="N668" s="304">
        <f t="shared" ca="1" si="307"/>
        <v>-85.673466388869613</v>
      </c>
      <c r="P668" s="310">
        <f t="shared" ca="1" si="308"/>
        <v>23</v>
      </c>
      <c r="Q668" s="304">
        <f t="shared" ca="1" si="309"/>
        <v>0</v>
      </c>
      <c r="R668" s="306">
        <f t="shared" ca="1" si="310"/>
        <v>0</v>
      </c>
      <c r="S668" s="307">
        <f t="shared" ca="1" si="311"/>
        <v>3.1652999999999984</v>
      </c>
      <c r="T668" s="304">
        <f t="shared" ca="1" si="291"/>
        <v>31.051592999999986</v>
      </c>
      <c r="U668" s="311">
        <f t="shared" ca="1" si="292"/>
        <v>0</v>
      </c>
      <c r="V668" s="306">
        <f t="shared" ca="1" si="293"/>
        <v>1.2259403228774779</v>
      </c>
      <c r="W668" s="304">
        <f t="shared" ca="1" si="294"/>
        <v>28.756899354470086</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0.69701847007915596</v>
      </c>
      <c r="AH668" s="304">
        <f t="shared" ca="1" si="318"/>
        <v>-9.0850255016477046</v>
      </c>
    </row>
    <row r="669" spans="1:34" x14ac:dyDescent="0.2">
      <c r="A669" s="347">
        <f t="shared" ca="1" si="296"/>
        <v>1E-4</v>
      </c>
      <c r="B669" s="304">
        <f t="shared" ca="1" si="297"/>
        <v>37.016100000000755</v>
      </c>
      <c r="D669" s="306">
        <f t="shared" ca="1" si="298"/>
        <v>-0.68538061820104601</v>
      </c>
      <c r="E669" s="307">
        <f t="shared" ca="1" si="299"/>
        <v>-0.75084259489537075</v>
      </c>
      <c r="F669" s="304">
        <f t="shared" ca="1" si="300"/>
        <v>1.0166175259727042</v>
      </c>
      <c r="G669" s="306">
        <f t="shared" ca="1" si="301"/>
        <v>8.0884581421745061</v>
      </c>
      <c r="H669" s="307">
        <f t="shared" ca="1" si="302"/>
        <v>-106.91181788197457</v>
      </c>
      <c r="I669" s="304">
        <f t="shared" ca="1" si="303"/>
        <v>107.21734914623755</v>
      </c>
      <c r="J669" s="306">
        <f t="shared" ca="1" si="304"/>
        <v>859.93432206528962</v>
      </c>
      <c r="K669" s="307">
        <f t="shared" ca="1" si="305"/>
        <v>-7.6838513011156531</v>
      </c>
      <c r="L669" s="304">
        <f t="shared" ca="1" si="290"/>
        <v>859.9686504964626</v>
      </c>
      <c r="M669" s="306">
        <f t="shared" ca="1" si="306"/>
        <v>-1.4952847603359136</v>
      </c>
      <c r="N669" s="304">
        <f t="shared" ca="1" si="307"/>
        <v>-85.673505937478652</v>
      </c>
      <c r="P669" s="310">
        <f t="shared" ca="1" si="308"/>
        <v>23</v>
      </c>
      <c r="Q669" s="304">
        <f t="shared" ca="1" si="309"/>
        <v>0</v>
      </c>
      <c r="R669" s="306">
        <f t="shared" ca="1" si="310"/>
        <v>0</v>
      </c>
      <c r="S669" s="307">
        <f t="shared" ca="1" si="311"/>
        <v>3.1652999999999984</v>
      </c>
      <c r="T669" s="304">
        <f t="shared" ca="1" si="291"/>
        <v>31.051592999999986</v>
      </c>
      <c r="U669" s="311">
        <f t="shared" ca="1" si="292"/>
        <v>0</v>
      </c>
      <c r="V669" s="306">
        <f t="shared" ca="1" si="293"/>
        <v>1.2259416335529969</v>
      </c>
      <c r="W669" s="304">
        <f t="shared" ca="1" si="294"/>
        <v>28.756967487606172</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0.69699745560042636</v>
      </c>
      <c r="AH669" s="304">
        <f t="shared" ca="1" si="318"/>
        <v>-9.0850470269706189</v>
      </c>
    </row>
    <row r="670" spans="1:34" x14ac:dyDescent="0.2">
      <c r="A670" s="347">
        <f t="shared" ca="1" si="296"/>
        <v>1E-4</v>
      </c>
      <c r="B670" s="304">
        <f t="shared" ca="1" si="297"/>
        <v>37.016200000000758</v>
      </c>
      <c r="D670" s="306">
        <f t="shared" ca="1" si="298"/>
        <v>-0.68537598892982809</v>
      </c>
      <c r="E670" s="307">
        <f t="shared" ca="1" si="299"/>
        <v>-0.750820658132902</v>
      </c>
      <c r="F670" s="304">
        <f t="shared" ca="1" si="300"/>
        <v>1.0165982032645267</v>
      </c>
      <c r="G670" s="306">
        <f t="shared" ca="1" si="301"/>
        <v>8.0883896045756138</v>
      </c>
      <c r="H670" s="307">
        <f t="shared" ca="1" si="302"/>
        <v>-106.91189296404039</v>
      </c>
      <c r="I670" s="304">
        <f t="shared" ca="1" si="303"/>
        <v>107.21741884390724</v>
      </c>
      <c r="J670" s="306">
        <f t="shared" ca="1" si="304"/>
        <v>859.93432206528962</v>
      </c>
      <c r="K670" s="307">
        <f t="shared" ca="1" si="305"/>
        <v>-7.6945424866579542</v>
      </c>
      <c r="L670" s="304">
        <f t="shared" ca="1" si="290"/>
        <v>859.96874608904727</v>
      </c>
      <c r="M670" s="306">
        <f t="shared" ca="1" si="306"/>
        <v>-1.4952854505826096</v>
      </c>
      <c r="N670" s="304">
        <f t="shared" ca="1" si="307"/>
        <v>-85.673545485701155</v>
      </c>
      <c r="P670" s="310">
        <f t="shared" ca="1" si="308"/>
        <v>23</v>
      </c>
      <c r="Q670" s="304">
        <f t="shared" ca="1" si="309"/>
        <v>0</v>
      </c>
      <c r="R670" s="306">
        <f t="shared" ca="1" si="310"/>
        <v>0</v>
      </c>
      <c r="S670" s="307">
        <f t="shared" ca="1" si="311"/>
        <v>3.1652999999999984</v>
      </c>
      <c r="T670" s="304">
        <f t="shared" ca="1" si="291"/>
        <v>31.051592999999986</v>
      </c>
      <c r="U670" s="311">
        <f t="shared" ca="1" si="292"/>
        <v>0</v>
      </c>
      <c r="V670" s="306">
        <f t="shared" ca="1" si="293"/>
        <v>1.225942944230838</v>
      </c>
      <c r="W670" s="304">
        <f t="shared" ca="1" si="294"/>
        <v>28.757035619773738</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0.69697644141802684</v>
      </c>
      <c r="AH670" s="304">
        <f t="shared" ca="1" si="318"/>
        <v>-9.0850685519875487</v>
      </c>
    </row>
    <row r="671" spans="1:34" x14ac:dyDescent="0.2">
      <c r="A671" s="347">
        <f t="shared" ca="1" si="296"/>
        <v>1E-4</v>
      </c>
      <c r="B671" s="304">
        <f t="shared" ca="1" si="297"/>
        <v>37.016300000000761</v>
      </c>
      <c r="D671" s="306">
        <f t="shared" ca="1" si="298"/>
        <v>-0.68537135966668472</v>
      </c>
      <c r="E671" s="307">
        <f t="shared" ca="1" si="299"/>
        <v>-0.75079872168224071</v>
      </c>
      <c r="F671" s="304">
        <f t="shared" ca="1" si="300"/>
        <v>1.016578880919256</v>
      </c>
      <c r="G671" s="306">
        <f t="shared" ca="1" si="301"/>
        <v>8.0883210674396473</v>
      </c>
      <c r="H671" s="307">
        <f t="shared" ca="1" si="302"/>
        <v>-106.91196804391255</v>
      </c>
      <c r="I671" s="304">
        <f t="shared" ca="1" si="303"/>
        <v>107.21748853947553</v>
      </c>
      <c r="J671" s="306">
        <f t="shared" ca="1" si="304"/>
        <v>859.93432206528962</v>
      </c>
      <c r="K671" s="307">
        <f t="shared" ca="1" si="305"/>
        <v>-7.7052336797083516</v>
      </c>
      <c r="L671" s="304">
        <f t="shared" ca="1" si="290"/>
        <v>859.96884181460211</v>
      </c>
      <c r="M671" s="306">
        <f t="shared" ca="1" si="306"/>
        <v>-1.4952861408225593</v>
      </c>
      <c r="N671" s="304">
        <f t="shared" ca="1" si="307"/>
        <v>-85.673585033537123</v>
      </c>
      <c r="P671" s="310">
        <f t="shared" ca="1" si="308"/>
        <v>23</v>
      </c>
      <c r="Q671" s="304">
        <f t="shared" ca="1" si="309"/>
        <v>0</v>
      </c>
      <c r="R671" s="306">
        <f t="shared" ca="1" si="310"/>
        <v>0</v>
      </c>
      <c r="S671" s="307">
        <f t="shared" ca="1" si="311"/>
        <v>3.1652999999999984</v>
      </c>
      <c r="T671" s="304">
        <f t="shared" ca="1" si="291"/>
        <v>31.051592999999986</v>
      </c>
      <c r="U671" s="311">
        <f t="shared" ca="1" si="292"/>
        <v>0</v>
      </c>
      <c r="V671" s="306">
        <f t="shared" ca="1" si="293"/>
        <v>1.2259442549110016</v>
      </c>
      <c r="W671" s="304">
        <f t="shared" ca="1" si="294"/>
        <v>28.757103750972767</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0.69695542753195561</v>
      </c>
      <c r="AH671" s="304">
        <f t="shared" ca="1" si="318"/>
        <v>-9.0850900766984974</v>
      </c>
    </row>
    <row r="672" spans="1:34" x14ac:dyDescent="0.2">
      <c r="A672" s="347">
        <f t="shared" ca="1" si="296"/>
        <v>1E-4</v>
      </c>
      <c r="B672" s="304">
        <f t="shared" ca="1" si="297"/>
        <v>37.016400000000765</v>
      </c>
      <c r="D672" s="306">
        <f t="shared" ca="1" si="298"/>
        <v>-0.68536673041161866</v>
      </c>
      <c r="E672" s="307">
        <f t="shared" ca="1" si="299"/>
        <v>-0.75077678554339045</v>
      </c>
      <c r="F672" s="304">
        <f t="shared" ca="1" si="300"/>
        <v>1.016559558936897</v>
      </c>
      <c r="G672" s="306">
        <f t="shared" ca="1" si="301"/>
        <v>8.0882525307666064</v>
      </c>
      <c r="H672" s="307">
        <f t="shared" ca="1" si="302"/>
        <v>-106.91204312159111</v>
      </c>
      <c r="I672" s="304">
        <f t="shared" ca="1" si="303"/>
        <v>107.21755823294247</v>
      </c>
      <c r="J672" s="306">
        <f t="shared" ca="1" si="304"/>
        <v>859.93432206528962</v>
      </c>
      <c r="K672" s="307">
        <f t="shared" ca="1" si="305"/>
        <v>-7.7159248802666269</v>
      </c>
      <c r="L672" s="304">
        <f t="shared" ca="1" si="290"/>
        <v>859.96893767312736</v>
      </c>
      <c r="M672" s="306">
        <f t="shared" ca="1" si="306"/>
        <v>-1.495286831055763</v>
      </c>
      <c r="N672" s="304">
        <f t="shared" ca="1" si="307"/>
        <v>-85.673624580986569</v>
      </c>
      <c r="P672" s="310">
        <f t="shared" ca="1" si="308"/>
        <v>23</v>
      </c>
      <c r="Q672" s="304">
        <f t="shared" ca="1" si="309"/>
        <v>0</v>
      </c>
      <c r="R672" s="306">
        <f t="shared" ca="1" si="310"/>
        <v>0</v>
      </c>
      <c r="S672" s="307">
        <f t="shared" ca="1" si="311"/>
        <v>3.1652999999999984</v>
      </c>
      <c r="T672" s="304">
        <f t="shared" ca="1" si="291"/>
        <v>31.051592999999986</v>
      </c>
      <c r="U672" s="311">
        <f t="shared" ca="1" si="292"/>
        <v>0</v>
      </c>
      <c r="V672" s="306">
        <f t="shared" ca="1" si="293"/>
        <v>1.2259455655934872</v>
      </c>
      <c r="W672" s="304">
        <f t="shared" ca="1" si="294"/>
        <v>28.757171881203302</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0.69693441394221622</v>
      </c>
      <c r="AH672" s="304">
        <f t="shared" ca="1" si="318"/>
        <v>-9.0851116011034598</v>
      </c>
    </row>
    <row r="673" spans="1:34" x14ac:dyDescent="0.2">
      <c r="A673" s="347">
        <f t="shared" ca="1" si="296"/>
        <v>1E-4</v>
      </c>
      <c r="B673" s="304">
        <f t="shared" ca="1" si="297"/>
        <v>37.016500000000768</v>
      </c>
      <c r="D673" s="306">
        <f t="shared" ca="1" si="298"/>
        <v>-0.68536210116462803</v>
      </c>
      <c r="E673" s="307">
        <f t="shared" ca="1" si="299"/>
        <v>-0.75075484971633877</v>
      </c>
      <c r="F673" s="304">
        <f t="shared" ca="1" si="300"/>
        <v>1.0165402373174395</v>
      </c>
      <c r="G673" s="306">
        <f t="shared" ca="1" si="301"/>
        <v>8.0881839945564895</v>
      </c>
      <c r="H673" s="307">
        <f t="shared" ca="1" si="302"/>
        <v>-106.91211819707608</v>
      </c>
      <c r="I673" s="304">
        <f t="shared" ca="1" si="303"/>
        <v>107.21762792430808</v>
      </c>
      <c r="J673" s="306">
        <f t="shared" ca="1" si="304"/>
        <v>859.93432206528962</v>
      </c>
      <c r="K673" s="307">
        <f t="shared" ca="1" si="305"/>
        <v>-7.7266160883325599</v>
      </c>
      <c r="L673" s="304">
        <f t="shared" ca="1" si="290"/>
        <v>859.96903366462311</v>
      </c>
      <c r="M673" s="306">
        <f t="shared" ca="1" si="306"/>
        <v>-1.4952875212822208</v>
      </c>
      <c r="N673" s="304">
        <f t="shared" ca="1" si="307"/>
        <v>-85.673664128049509</v>
      </c>
      <c r="P673" s="310">
        <f t="shared" ca="1" si="308"/>
        <v>23</v>
      </c>
      <c r="Q673" s="304">
        <f t="shared" ca="1" si="309"/>
        <v>0</v>
      </c>
      <c r="R673" s="306">
        <f t="shared" ca="1" si="310"/>
        <v>0</v>
      </c>
      <c r="S673" s="307">
        <f t="shared" ca="1" si="311"/>
        <v>3.1652999999999984</v>
      </c>
      <c r="T673" s="304">
        <f t="shared" ca="1" si="291"/>
        <v>31.051592999999986</v>
      </c>
      <c r="U673" s="311">
        <f t="shared" ca="1" si="292"/>
        <v>0</v>
      </c>
      <c r="V673" s="306">
        <f t="shared" ca="1" si="293"/>
        <v>1.2259468762782952</v>
      </c>
      <c r="W673" s="304">
        <f t="shared" ca="1" si="294"/>
        <v>28.757240010465345</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0.69691340064879803</v>
      </c>
      <c r="AH673" s="304">
        <f t="shared" ca="1" si="318"/>
        <v>-9.0851331252024501</v>
      </c>
    </row>
    <row r="674" spans="1:34" x14ac:dyDescent="0.2">
      <c r="A674" s="347">
        <f t="shared" ca="1" si="296"/>
        <v>1E-4</v>
      </c>
      <c r="B674" s="304">
        <f t="shared" ca="1" si="297"/>
        <v>37.016600000000771</v>
      </c>
      <c r="D674" s="306">
        <f t="shared" ca="1" si="298"/>
        <v>-0.68535747192571383</v>
      </c>
      <c r="E674" s="307">
        <f t="shared" ca="1" si="299"/>
        <v>-0.7507329142010839</v>
      </c>
      <c r="F674" s="304">
        <f t="shared" ca="1" si="300"/>
        <v>1.0165209160608835</v>
      </c>
      <c r="G674" s="306">
        <f t="shared" ca="1" si="301"/>
        <v>8.0881154588092965</v>
      </c>
      <c r="H674" s="307">
        <f t="shared" ca="1" si="302"/>
        <v>-106.91219327036751</v>
      </c>
      <c r="I674" s="304">
        <f t="shared" ca="1" si="303"/>
        <v>107.21769761357238</v>
      </c>
      <c r="J674" s="306">
        <f t="shared" ca="1" si="304"/>
        <v>859.93432206528962</v>
      </c>
      <c r="K674" s="307">
        <f t="shared" ca="1" si="305"/>
        <v>-7.7373073039059319</v>
      </c>
      <c r="L674" s="304">
        <f t="shared" ca="1" si="290"/>
        <v>859.96912978908983</v>
      </c>
      <c r="M674" s="306">
        <f t="shared" ca="1" si="306"/>
        <v>-1.4952882115019324</v>
      </c>
      <c r="N674" s="304">
        <f t="shared" ca="1" si="307"/>
        <v>-85.673703674725928</v>
      </c>
      <c r="P674" s="310">
        <f t="shared" ca="1" si="308"/>
        <v>23</v>
      </c>
      <c r="Q674" s="304">
        <f t="shared" ca="1" si="309"/>
        <v>0</v>
      </c>
      <c r="R674" s="306">
        <f t="shared" ca="1" si="310"/>
        <v>0</v>
      </c>
      <c r="S674" s="307">
        <f t="shared" ca="1" si="311"/>
        <v>3.1652999999999984</v>
      </c>
      <c r="T674" s="304">
        <f t="shared" ca="1" si="291"/>
        <v>31.051592999999986</v>
      </c>
      <c r="U674" s="311">
        <f t="shared" ca="1" si="292"/>
        <v>0</v>
      </c>
      <c r="V674" s="306">
        <f t="shared" ca="1" si="293"/>
        <v>1.225948186965425</v>
      </c>
      <c r="W674" s="304">
        <f t="shared" ca="1" si="294"/>
        <v>28.757308138758876</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0.69689238765169748</v>
      </c>
      <c r="AH674" s="304">
        <f t="shared" ca="1" si="318"/>
        <v>-9.08515464899547</v>
      </c>
    </row>
    <row r="675" spans="1:34" x14ac:dyDescent="0.2">
      <c r="A675" s="347">
        <f t="shared" ca="1" si="296"/>
        <v>1E-4</v>
      </c>
      <c r="B675" s="304">
        <f t="shared" ca="1" si="297"/>
        <v>37.016700000000775</v>
      </c>
      <c r="D675" s="306">
        <f t="shared" ca="1" si="298"/>
        <v>-0.68535284269487862</v>
      </c>
      <c r="E675" s="307">
        <f t="shared" ca="1" si="299"/>
        <v>-0.75071097899763295</v>
      </c>
      <c r="F675" s="304">
        <f t="shared" ca="1" si="300"/>
        <v>1.016501595167236</v>
      </c>
      <c r="G675" s="306">
        <f t="shared" ca="1" si="301"/>
        <v>8.0880469235250274</v>
      </c>
      <c r="H675" s="307">
        <f t="shared" ca="1" si="302"/>
        <v>-106.91226834146541</v>
      </c>
      <c r="I675" s="304">
        <f t="shared" ca="1" si="303"/>
        <v>107.21776730073542</v>
      </c>
      <c r="J675" s="306">
        <f t="shared" ca="1" si="304"/>
        <v>859.93432206528962</v>
      </c>
      <c r="K675" s="307">
        <f t="shared" ca="1" si="305"/>
        <v>-7.7479985269865237</v>
      </c>
      <c r="L675" s="304">
        <f t="shared" ca="1" si="290"/>
        <v>859.96922604652741</v>
      </c>
      <c r="M675" s="306">
        <f t="shared" ca="1" si="306"/>
        <v>-1.4952889017148983</v>
      </c>
      <c r="N675" s="304">
        <f t="shared" ca="1" si="307"/>
        <v>-85.67374322101584</v>
      </c>
      <c r="P675" s="310">
        <f t="shared" ca="1" si="308"/>
        <v>23</v>
      </c>
      <c r="Q675" s="304">
        <f t="shared" ca="1" si="309"/>
        <v>0</v>
      </c>
      <c r="R675" s="306">
        <f t="shared" ca="1" si="310"/>
        <v>0</v>
      </c>
      <c r="S675" s="307">
        <f t="shared" ca="1" si="311"/>
        <v>3.1652999999999984</v>
      </c>
      <c r="T675" s="304">
        <f t="shared" ca="1" si="291"/>
        <v>31.051592999999986</v>
      </c>
      <c r="U675" s="311">
        <f t="shared" ca="1" si="292"/>
        <v>0</v>
      </c>
      <c r="V675" s="306">
        <f t="shared" ca="1" si="293"/>
        <v>1.2259494976548775</v>
      </c>
      <c r="W675" s="304">
        <f t="shared" ca="1" si="294"/>
        <v>28.757376266083952</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0.69687137495092344</v>
      </c>
      <c r="AH675" s="304">
        <f t="shared" ca="1" si="318"/>
        <v>-9.0851761724825106</v>
      </c>
    </row>
    <row r="676" spans="1:34" x14ac:dyDescent="0.2">
      <c r="A676" s="347">
        <f t="shared" ca="1" si="296"/>
        <v>1E-4</v>
      </c>
      <c r="B676" s="304">
        <f t="shared" ca="1" si="297"/>
        <v>37.016800000000778</v>
      </c>
      <c r="D676" s="306">
        <f t="shared" ca="1" si="298"/>
        <v>-0.68534821347212105</v>
      </c>
      <c r="E676" s="307">
        <f t="shared" ca="1" si="299"/>
        <v>-0.75068904410596993</v>
      </c>
      <c r="F676" s="304">
        <f t="shared" ca="1" si="300"/>
        <v>1.0164822746364852</v>
      </c>
      <c r="G676" s="306">
        <f t="shared" ca="1" si="301"/>
        <v>8.0879783887036805</v>
      </c>
      <c r="H676" s="307">
        <f t="shared" ca="1" si="302"/>
        <v>-106.91234341036981</v>
      </c>
      <c r="I676" s="304">
        <f t="shared" ca="1" si="303"/>
        <v>107.21783698579721</v>
      </c>
      <c r="J676" s="306">
        <f t="shared" ca="1" si="304"/>
        <v>859.93432206528962</v>
      </c>
      <c r="K676" s="307">
        <f t="shared" ca="1" si="305"/>
        <v>-7.7586897575741158</v>
      </c>
      <c r="L676" s="304">
        <f t="shared" ca="1" si="290"/>
        <v>859.96932243693641</v>
      </c>
      <c r="M676" s="306">
        <f t="shared" ca="1" si="306"/>
        <v>-1.4952895919211184</v>
      </c>
      <c r="N676" s="304">
        <f t="shared" ca="1" si="307"/>
        <v>-85.673782766919246</v>
      </c>
      <c r="P676" s="310">
        <f t="shared" ca="1" si="308"/>
        <v>23</v>
      </c>
      <c r="Q676" s="304">
        <f t="shared" ca="1" si="309"/>
        <v>0</v>
      </c>
      <c r="R676" s="306">
        <f t="shared" ca="1" si="310"/>
        <v>0</v>
      </c>
      <c r="S676" s="307">
        <f t="shared" ca="1" si="311"/>
        <v>3.1652999999999984</v>
      </c>
      <c r="T676" s="304">
        <f t="shared" ca="1" si="291"/>
        <v>31.051592999999986</v>
      </c>
      <c r="U676" s="311">
        <f t="shared" ca="1" si="292"/>
        <v>0</v>
      </c>
      <c r="V676" s="306">
        <f t="shared" ca="1" si="293"/>
        <v>1.2259508083466519</v>
      </c>
      <c r="W676" s="304">
        <f t="shared" ca="1" si="294"/>
        <v>28.757444392440547</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0.69685036254645638</v>
      </c>
      <c r="AH676" s="304">
        <f t="shared" ca="1" si="318"/>
        <v>-9.0851976956635916</v>
      </c>
    </row>
    <row r="677" spans="1:34" x14ac:dyDescent="0.2">
      <c r="A677" s="347">
        <f t="shared" ca="1" si="296"/>
        <v>1E-4</v>
      </c>
      <c r="B677" s="304">
        <f t="shared" ca="1" si="297"/>
        <v>37.016900000000781</v>
      </c>
      <c r="D677" s="306">
        <f t="shared" ca="1" si="298"/>
        <v>-0.68534358425744146</v>
      </c>
      <c r="E677" s="307">
        <f t="shared" ca="1" si="299"/>
        <v>-0.75066710952610016</v>
      </c>
      <c r="F677" s="304">
        <f t="shared" ca="1" si="300"/>
        <v>1.0164629544686352</v>
      </c>
      <c r="G677" s="306">
        <f t="shared" ca="1" si="301"/>
        <v>8.0879098543452539</v>
      </c>
      <c r="H677" s="307">
        <f t="shared" ca="1" si="302"/>
        <v>-106.91241847708076</v>
      </c>
      <c r="I677" s="304">
        <f t="shared" ca="1" si="303"/>
        <v>107.21790666875779</v>
      </c>
      <c r="J677" s="306">
        <f t="shared" ca="1" si="304"/>
        <v>859.93432206528962</v>
      </c>
      <c r="K677" s="307">
        <f t="shared" ca="1" si="305"/>
        <v>-7.7693809956684881</v>
      </c>
      <c r="L677" s="304">
        <f t="shared" ca="1" si="290"/>
        <v>859.96941896031694</v>
      </c>
      <c r="M677" s="306">
        <f t="shared" ca="1" si="306"/>
        <v>-1.4952902821205929</v>
      </c>
      <c r="N677" s="304">
        <f t="shared" ca="1" si="307"/>
        <v>-85.673822312436158</v>
      </c>
      <c r="P677" s="310">
        <f t="shared" ca="1" si="308"/>
        <v>23</v>
      </c>
      <c r="Q677" s="304">
        <f t="shared" ca="1" si="309"/>
        <v>0</v>
      </c>
      <c r="R677" s="306">
        <f t="shared" ca="1" si="310"/>
        <v>0</v>
      </c>
      <c r="S677" s="307">
        <f t="shared" ca="1" si="311"/>
        <v>3.1652999999999984</v>
      </c>
      <c r="T677" s="304">
        <f t="shared" ca="1" si="291"/>
        <v>31.051592999999986</v>
      </c>
      <c r="U677" s="311">
        <f t="shared" ca="1" si="292"/>
        <v>0</v>
      </c>
      <c r="V677" s="306">
        <f t="shared" ca="1" si="293"/>
        <v>1.2259521190407485</v>
      </c>
      <c r="W677" s="304">
        <f t="shared" ca="1" si="294"/>
        <v>28.75751251782869</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0.69682935043830696</v>
      </c>
      <c r="AH677" s="304">
        <f t="shared" ca="1" si="318"/>
        <v>-9.085219218538704</v>
      </c>
    </row>
    <row r="678" spans="1:34" x14ac:dyDescent="0.2">
      <c r="A678" s="347">
        <f t="shared" ca="1" si="296"/>
        <v>1E-4</v>
      </c>
      <c r="B678" s="304">
        <f t="shared" ca="1" si="297"/>
        <v>37.017000000000785</v>
      </c>
      <c r="D678" s="306">
        <f t="shared" ca="1" si="298"/>
        <v>-0.68533895505084164</v>
      </c>
      <c r="E678" s="307">
        <f t="shared" ca="1" si="299"/>
        <v>-0.75064517525801477</v>
      </c>
      <c r="F678" s="304">
        <f t="shared" ca="1" si="300"/>
        <v>1.0164436346636814</v>
      </c>
      <c r="G678" s="306">
        <f t="shared" ca="1" si="301"/>
        <v>8.0878413204497495</v>
      </c>
      <c r="H678" s="307">
        <f t="shared" ca="1" si="302"/>
        <v>-106.91249354159829</v>
      </c>
      <c r="I678" s="304">
        <f t="shared" ca="1" si="303"/>
        <v>107.21797634961719</v>
      </c>
      <c r="J678" s="306">
        <f t="shared" ca="1" si="304"/>
        <v>859.93432206528962</v>
      </c>
      <c r="K678" s="307">
        <f t="shared" ca="1" si="305"/>
        <v>-7.7800722412694219</v>
      </c>
      <c r="L678" s="304">
        <f t="shared" ca="1" si="290"/>
        <v>859.96951561666924</v>
      </c>
      <c r="M678" s="306">
        <f t="shared" ca="1" si="306"/>
        <v>-1.4952909723133216</v>
      </c>
      <c r="N678" s="304">
        <f t="shared" ca="1" si="307"/>
        <v>-85.673861857566564</v>
      </c>
      <c r="P678" s="310">
        <f t="shared" ca="1" si="308"/>
        <v>23</v>
      </c>
      <c r="Q678" s="304">
        <f t="shared" ca="1" si="309"/>
        <v>0</v>
      </c>
      <c r="R678" s="306">
        <f t="shared" ca="1" si="310"/>
        <v>0</v>
      </c>
      <c r="S678" s="307">
        <f t="shared" ca="1" si="311"/>
        <v>3.1652999999999984</v>
      </c>
      <c r="T678" s="304">
        <f t="shared" ca="1" si="291"/>
        <v>31.051592999999986</v>
      </c>
      <c r="U678" s="311">
        <f t="shared" ca="1" si="292"/>
        <v>0</v>
      </c>
      <c r="V678" s="306">
        <f t="shared" ca="1" si="293"/>
        <v>1.225953429737167</v>
      </c>
      <c r="W678" s="304">
        <f t="shared" ca="1" si="294"/>
        <v>28.757580642248378</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0.69680833862646097</v>
      </c>
      <c r="AH678" s="304">
        <f t="shared" ca="1" si="318"/>
        <v>-9.0852407411078584</v>
      </c>
    </row>
    <row r="679" spans="1:34" x14ac:dyDescent="0.2">
      <c r="A679" s="347">
        <f t="shared" ca="1" si="296"/>
        <v>1E-4</v>
      </c>
      <c r="B679" s="304">
        <f t="shared" ca="1" si="297"/>
        <v>37.017100000000788</v>
      </c>
      <c r="D679" s="306">
        <f t="shared" ca="1" si="298"/>
        <v>-0.68533432585232257</v>
      </c>
      <c r="E679" s="307">
        <f t="shared" ca="1" si="299"/>
        <v>-0.75062324130171554</v>
      </c>
      <c r="F679" s="304">
        <f t="shared" ca="1" si="300"/>
        <v>1.0164243152216259</v>
      </c>
      <c r="G679" s="306">
        <f t="shared" ca="1" si="301"/>
        <v>8.0877727870171636</v>
      </c>
      <c r="H679" s="307">
        <f t="shared" ca="1" si="302"/>
        <v>-106.91256860392242</v>
      </c>
      <c r="I679" s="304">
        <f t="shared" ca="1" si="303"/>
        <v>107.21804602837544</v>
      </c>
      <c r="J679" s="306">
        <f t="shared" ca="1" si="304"/>
        <v>859.93432206528962</v>
      </c>
      <c r="K679" s="307">
        <f t="shared" ca="1" si="305"/>
        <v>-7.7907634943766979</v>
      </c>
      <c r="L679" s="304">
        <f t="shared" ca="1" si="290"/>
        <v>859.96961240599342</v>
      </c>
      <c r="M679" s="306">
        <f t="shared" ca="1" si="306"/>
        <v>-1.4952916624993049</v>
      </c>
      <c r="N679" s="304">
        <f t="shared" ca="1" si="307"/>
        <v>-85.673901402310477</v>
      </c>
      <c r="P679" s="310">
        <f t="shared" ca="1" si="308"/>
        <v>23</v>
      </c>
      <c r="Q679" s="304">
        <f t="shared" ca="1" si="309"/>
        <v>0</v>
      </c>
      <c r="R679" s="306">
        <f t="shared" ca="1" si="310"/>
        <v>0</v>
      </c>
      <c r="S679" s="307">
        <f t="shared" ca="1" si="311"/>
        <v>3.1652999999999984</v>
      </c>
      <c r="T679" s="304">
        <f t="shared" ca="1" si="291"/>
        <v>31.051592999999986</v>
      </c>
      <c r="U679" s="311">
        <f t="shared" ca="1" si="292"/>
        <v>0</v>
      </c>
      <c r="V679" s="306">
        <f t="shared" ca="1" si="293"/>
        <v>1.2259547404359079</v>
      </c>
      <c r="W679" s="304">
        <f t="shared" ca="1" si="294"/>
        <v>28.757648765699631</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0.6967873271109255</v>
      </c>
      <c r="AH679" s="304">
        <f t="shared" ca="1" si="318"/>
        <v>-9.0852622633710531</v>
      </c>
    </row>
    <row r="680" spans="1:34" x14ac:dyDescent="0.2">
      <c r="A680" s="347">
        <f t="shared" ca="1" si="296"/>
        <v>1E-4</v>
      </c>
      <c r="B680" s="304">
        <f t="shared" ca="1" si="297"/>
        <v>37.017200000000791</v>
      </c>
      <c r="D680" s="306">
        <f t="shared" ca="1" si="298"/>
        <v>-0.6853296966618837</v>
      </c>
      <c r="E680" s="307">
        <f t="shared" ca="1" si="299"/>
        <v>-0.75060130765719535</v>
      </c>
      <c r="F680" s="304">
        <f t="shared" ca="1" si="300"/>
        <v>1.0164049961424635</v>
      </c>
      <c r="G680" s="306">
        <f t="shared" ca="1" si="301"/>
        <v>8.0877042540474982</v>
      </c>
      <c r="H680" s="307">
        <f t="shared" ca="1" si="302"/>
        <v>-106.91264366405319</v>
      </c>
      <c r="I680" s="304">
        <f t="shared" ca="1" si="303"/>
        <v>107.21811570503257</v>
      </c>
      <c r="J680" s="306">
        <f t="shared" ca="1" si="304"/>
        <v>859.93432206528962</v>
      </c>
      <c r="K680" s="307">
        <f t="shared" ca="1" si="305"/>
        <v>-7.8014547549900968</v>
      </c>
      <c r="L680" s="304">
        <f t="shared" ca="1" si="290"/>
        <v>859.96970932828992</v>
      </c>
      <c r="M680" s="306">
        <f t="shared" ca="1" si="306"/>
        <v>-1.4952923526785427</v>
      </c>
      <c r="N680" s="304">
        <f t="shared" ca="1" si="307"/>
        <v>-85.673940946667912</v>
      </c>
      <c r="P680" s="310">
        <f t="shared" ca="1" si="308"/>
        <v>23</v>
      </c>
      <c r="Q680" s="304">
        <f t="shared" ca="1" si="309"/>
        <v>0</v>
      </c>
      <c r="R680" s="306">
        <f t="shared" ca="1" si="310"/>
        <v>0</v>
      </c>
      <c r="S680" s="307">
        <f t="shared" ca="1" si="311"/>
        <v>3.1652999999999984</v>
      </c>
      <c r="T680" s="304">
        <f t="shared" ca="1" si="291"/>
        <v>31.051592999999986</v>
      </c>
      <c r="U680" s="311">
        <f t="shared" ca="1" si="292"/>
        <v>0</v>
      </c>
      <c r="V680" s="306">
        <f t="shared" ca="1" si="293"/>
        <v>1.2259560511369709</v>
      </c>
      <c r="W680" s="304">
        <f t="shared" ca="1" si="294"/>
        <v>28.757716888182465</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0.69676631589169169</v>
      </c>
      <c r="AH680" s="304">
        <f t="shared" ca="1" si="318"/>
        <v>-9.0852837853282935</v>
      </c>
    </row>
    <row r="681" spans="1:34" x14ac:dyDescent="0.2">
      <c r="A681" s="347">
        <f t="shared" ca="1" si="296"/>
        <v>1E-4</v>
      </c>
      <c r="B681" s="304">
        <f t="shared" ca="1" si="297"/>
        <v>37.017300000000795</v>
      </c>
      <c r="D681" s="306">
        <f t="shared" ca="1" si="298"/>
        <v>-0.6853250674795266</v>
      </c>
      <c r="E681" s="307">
        <f t="shared" ca="1" si="299"/>
        <v>-0.75057937432444888</v>
      </c>
      <c r="F681" s="304">
        <f t="shared" ca="1" si="300"/>
        <v>1.0163856774261919</v>
      </c>
      <c r="G681" s="306">
        <f t="shared" ca="1" si="301"/>
        <v>8.0876357215407495</v>
      </c>
      <c r="H681" s="307">
        <f t="shared" ca="1" si="302"/>
        <v>-106.91271872199063</v>
      </c>
      <c r="I681" s="304">
        <f t="shared" ca="1" si="303"/>
        <v>107.2181853795886</v>
      </c>
      <c r="J681" s="306">
        <f t="shared" ca="1" si="304"/>
        <v>859.93432206528962</v>
      </c>
      <c r="K681" s="307">
        <f t="shared" ca="1" si="305"/>
        <v>-7.8121460231093991</v>
      </c>
      <c r="L681" s="304">
        <f t="shared" ca="1" si="290"/>
        <v>859.96980638355876</v>
      </c>
      <c r="M681" s="306">
        <f t="shared" ca="1" si="306"/>
        <v>-1.4952930428510351</v>
      </c>
      <c r="N681" s="304">
        <f t="shared" ca="1" si="307"/>
        <v>-85.673980490638868</v>
      </c>
      <c r="P681" s="310">
        <f t="shared" ca="1" si="308"/>
        <v>23</v>
      </c>
      <c r="Q681" s="304">
        <f t="shared" ca="1" si="309"/>
        <v>0</v>
      </c>
      <c r="R681" s="306">
        <f t="shared" ca="1" si="310"/>
        <v>0</v>
      </c>
      <c r="S681" s="307">
        <f t="shared" ca="1" si="311"/>
        <v>3.1652999999999984</v>
      </c>
      <c r="T681" s="304">
        <f t="shared" ca="1" si="291"/>
        <v>31.051592999999986</v>
      </c>
      <c r="U681" s="311">
        <f t="shared" ca="1" si="292"/>
        <v>0</v>
      </c>
      <c r="V681" s="306">
        <f t="shared" ca="1" si="293"/>
        <v>1.2259573618403554</v>
      </c>
      <c r="W681" s="304">
        <f t="shared" ca="1" si="294"/>
        <v>28.757785009696857</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0.69674530496875597</v>
      </c>
      <c r="AH681" s="304">
        <f t="shared" ca="1" si="318"/>
        <v>-9.0853053069795848</v>
      </c>
    </row>
    <row r="682" spans="1:34" x14ac:dyDescent="0.2">
      <c r="A682" s="347">
        <f t="shared" ca="1" si="296"/>
        <v>1E-4</v>
      </c>
      <c r="B682" s="304">
        <f t="shared" ca="1" si="297"/>
        <v>37.017400000000798</v>
      </c>
      <c r="D682" s="306">
        <f t="shared" ca="1" si="298"/>
        <v>-0.68532043830524958</v>
      </c>
      <c r="E682" s="307">
        <f t="shared" ca="1" si="299"/>
        <v>-0.75055744130348501</v>
      </c>
      <c r="F682" s="304">
        <f t="shared" ca="1" si="300"/>
        <v>1.0163663590728167</v>
      </c>
      <c r="G682" s="306">
        <f t="shared" ca="1" si="301"/>
        <v>8.0875671894969194</v>
      </c>
      <c r="H682" s="307">
        <f t="shared" ca="1" si="302"/>
        <v>-106.91279377773476</v>
      </c>
      <c r="I682" s="304">
        <f t="shared" ca="1" si="303"/>
        <v>107.21825505204357</v>
      </c>
      <c r="J682" s="306">
        <f t="shared" ca="1" si="304"/>
        <v>859.93432206528962</v>
      </c>
      <c r="K682" s="307">
        <f t="shared" ca="1" si="305"/>
        <v>-7.8228372987343855</v>
      </c>
      <c r="L682" s="304">
        <f t="shared" ca="1" si="290"/>
        <v>859.96990357180039</v>
      </c>
      <c r="M682" s="306">
        <f t="shared" ca="1" si="306"/>
        <v>-1.4952937330167824</v>
      </c>
      <c r="N682" s="304">
        <f t="shared" ca="1" si="307"/>
        <v>-85.674020034223346</v>
      </c>
      <c r="P682" s="310">
        <f t="shared" ca="1" si="308"/>
        <v>23</v>
      </c>
      <c r="Q682" s="304">
        <f t="shared" ca="1" si="309"/>
        <v>0</v>
      </c>
      <c r="R682" s="306">
        <f t="shared" ca="1" si="310"/>
        <v>0</v>
      </c>
      <c r="S682" s="307">
        <f t="shared" ca="1" si="311"/>
        <v>3.1652999999999984</v>
      </c>
      <c r="T682" s="304">
        <f t="shared" ca="1" si="291"/>
        <v>31.051592999999986</v>
      </c>
      <c r="U682" s="311">
        <f t="shared" ca="1" si="292"/>
        <v>0</v>
      </c>
      <c r="V682" s="306">
        <f t="shared" ca="1" si="293"/>
        <v>1.2259586725460627</v>
      </c>
      <c r="W682" s="304">
        <f t="shared" ca="1" si="294"/>
        <v>28.757853130242857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0.69672429434212546</v>
      </c>
      <c r="AH682" s="304">
        <f t="shared" ca="1" si="318"/>
        <v>-9.08532682832492</v>
      </c>
    </row>
    <row r="683" spans="1:34" x14ac:dyDescent="0.2">
      <c r="A683" s="347">
        <f t="shared" ca="1" si="296"/>
        <v>1E-4</v>
      </c>
      <c r="B683" s="304">
        <f t="shared" ca="1" si="297"/>
        <v>37.017500000000801</v>
      </c>
      <c r="D683" s="306">
        <f t="shared" ca="1" si="298"/>
        <v>-0.68531580913905543</v>
      </c>
      <c r="E683" s="307">
        <f t="shared" ca="1" si="299"/>
        <v>-0.75053550859428597</v>
      </c>
      <c r="F683" s="304">
        <f t="shared" ca="1" si="300"/>
        <v>1.0163470410823272</v>
      </c>
      <c r="G683" s="306">
        <f t="shared" ca="1" si="301"/>
        <v>8.0874986579160062</v>
      </c>
      <c r="H683" s="307">
        <f t="shared" ca="1" si="302"/>
        <v>-106.91286883128562</v>
      </c>
      <c r="I683" s="304">
        <f t="shared" ca="1" si="303"/>
        <v>107.21832472239751</v>
      </c>
      <c r="J683" s="306">
        <f t="shared" ca="1" si="304"/>
        <v>859.93432206528962</v>
      </c>
      <c r="K683" s="307">
        <f t="shared" ca="1" si="305"/>
        <v>-7.8335285818648366</v>
      </c>
      <c r="L683" s="304">
        <f t="shared" ca="1" si="290"/>
        <v>859.97000089301503</v>
      </c>
      <c r="M683" s="306">
        <f t="shared" ca="1" si="306"/>
        <v>-1.4952944231757843</v>
      </c>
      <c r="N683" s="304">
        <f t="shared" ca="1" si="307"/>
        <v>-85.674059577421346</v>
      </c>
      <c r="P683" s="310">
        <f t="shared" ca="1" si="308"/>
        <v>23</v>
      </c>
      <c r="Q683" s="304">
        <f t="shared" ca="1" si="309"/>
        <v>0</v>
      </c>
      <c r="R683" s="306">
        <f t="shared" ca="1" si="310"/>
        <v>0</v>
      </c>
      <c r="S683" s="307">
        <f t="shared" ca="1" si="311"/>
        <v>3.1652999999999984</v>
      </c>
      <c r="T683" s="304">
        <f t="shared" ca="1" si="291"/>
        <v>31.051592999999986</v>
      </c>
      <c r="U683" s="311">
        <f t="shared" ca="1" si="292"/>
        <v>0</v>
      </c>
      <c r="V683" s="306">
        <f t="shared" ca="1" si="293"/>
        <v>1.2259599832540915</v>
      </c>
      <c r="W683" s="304">
        <f t="shared" ca="1" si="294"/>
        <v>28.757921249820456</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0.69670328401178416</v>
      </c>
      <c r="AH683" s="304">
        <f t="shared" ca="1" si="318"/>
        <v>-9.0853483493643168</v>
      </c>
    </row>
    <row r="684" spans="1:34" x14ac:dyDescent="0.2">
      <c r="A684" s="347">
        <f t="shared" ca="1" si="296"/>
        <v>1E-4</v>
      </c>
      <c r="B684" s="304">
        <f t="shared" ca="1" si="297"/>
        <v>37.017600000000805</v>
      </c>
      <c r="D684" s="306">
        <f t="shared" ca="1" si="298"/>
        <v>-0.68531117998094448</v>
      </c>
      <c r="E684" s="307">
        <f t="shared" ca="1" si="299"/>
        <v>-0.75051357619685533</v>
      </c>
      <c r="F684" s="304">
        <f t="shared" ca="1" si="300"/>
        <v>1.0163277234547268</v>
      </c>
      <c r="G684" s="306">
        <f t="shared" ca="1" si="301"/>
        <v>8.087430126798008</v>
      </c>
      <c r="H684" s="307">
        <f t="shared" ca="1" si="302"/>
        <v>-106.91294388264325</v>
      </c>
      <c r="I684" s="304">
        <f t="shared" ca="1" si="303"/>
        <v>107.21839439065046</v>
      </c>
      <c r="J684" s="306">
        <f t="shared" ca="1" si="304"/>
        <v>859.93432206528962</v>
      </c>
      <c r="K684" s="307">
        <f t="shared" ca="1" si="305"/>
        <v>-7.844219872500533</v>
      </c>
      <c r="L684" s="304">
        <f t="shared" ca="1" si="290"/>
        <v>859.97009834720268</v>
      </c>
      <c r="M684" s="306">
        <f t="shared" ca="1" si="306"/>
        <v>-1.4952951133280412</v>
      </c>
      <c r="N684" s="304">
        <f t="shared" ca="1" si="307"/>
        <v>-85.674099120232896</v>
      </c>
      <c r="P684" s="310">
        <f t="shared" ca="1" si="308"/>
        <v>23</v>
      </c>
      <c r="Q684" s="304">
        <f t="shared" ca="1" si="309"/>
        <v>0</v>
      </c>
      <c r="R684" s="306">
        <f t="shared" ca="1" si="310"/>
        <v>0</v>
      </c>
      <c r="S684" s="307">
        <f t="shared" ca="1" si="311"/>
        <v>3.1652999999999984</v>
      </c>
      <c r="T684" s="304">
        <f t="shared" ca="1" si="291"/>
        <v>31.051592999999986</v>
      </c>
      <c r="U684" s="311">
        <f t="shared" ca="1" si="292"/>
        <v>0</v>
      </c>
      <c r="V684" s="306">
        <f t="shared" ca="1" si="293"/>
        <v>1.2259612939644422</v>
      </c>
      <c r="W684" s="304">
        <f t="shared" ca="1" si="294"/>
        <v>28.757989368429669</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0.69668227397773208</v>
      </c>
      <c r="AH684" s="304">
        <f t="shared" ca="1" si="318"/>
        <v>-9.0853698700977699</v>
      </c>
    </row>
    <row r="685" spans="1:34" x14ac:dyDescent="0.2">
      <c r="A685" s="347">
        <f t="shared" ca="1" si="296"/>
        <v>1E-4</v>
      </c>
      <c r="B685" s="304">
        <f t="shared" ca="1" si="297"/>
        <v>37.017700000000808</v>
      </c>
      <c r="D685" s="306">
        <f t="shared" ca="1" si="298"/>
        <v>-0.68530655083091629</v>
      </c>
      <c r="E685" s="307">
        <f t="shared" ca="1" si="299"/>
        <v>-0.75049164411118952</v>
      </c>
      <c r="F685" s="304">
        <f t="shared" ca="1" si="300"/>
        <v>1.0163084061900125</v>
      </c>
      <c r="G685" s="306">
        <f t="shared" ca="1" si="301"/>
        <v>8.0873615961429248</v>
      </c>
      <c r="H685" s="307">
        <f t="shared" ca="1" si="302"/>
        <v>-106.91301893180766</v>
      </c>
      <c r="I685" s="304">
        <f t="shared" ca="1" si="303"/>
        <v>107.2184640568024</v>
      </c>
      <c r="J685" s="306">
        <f t="shared" ca="1" si="304"/>
        <v>859.93432206528962</v>
      </c>
      <c r="K685" s="307">
        <f t="shared" ca="1" si="305"/>
        <v>-7.8549111706412553</v>
      </c>
      <c r="L685" s="304">
        <f t="shared" ca="1" si="290"/>
        <v>859.97019593436369</v>
      </c>
      <c r="M685" s="306">
        <f t="shared" ca="1" si="306"/>
        <v>-1.4952958034735533</v>
      </c>
      <c r="N685" s="304">
        <f t="shared" ca="1" si="307"/>
        <v>-85.674138662657981</v>
      </c>
      <c r="P685" s="310">
        <f t="shared" ca="1" si="308"/>
        <v>23</v>
      </c>
      <c r="Q685" s="304">
        <f t="shared" ca="1" si="309"/>
        <v>0</v>
      </c>
      <c r="R685" s="306">
        <f t="shared" ca="1" si="310"/>
        <v>0</v>
      </c>
      <c r="S685" s="307">
        <f t="shared" ca="1" si="311"/>
        <v>3.1652999999999984</v>
      </c>
      <c r="T685" s="304">
        <f t="shared" ca="1" si="291"/>
        <v>31.051592999999986</v>
      </c>
      <c r="U685" s="311">
        <f t="shared" ca="1" si="292"/>
        <v>0</v>
      </c>
      <c r="V685" s="306">
        <f t="shared" ca="1" si="293"/>
        <v>1.2259626046771153</v>
      </c>
      <c r="W685" s="304">
        <f t="shared" ca="1" si="294"/>
        <v>28.758057486070488</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0.69666126423996921</v>
      </c>
      <c r="AH685" s="304">
        <f t="shared" ca="1" si="318"/>
        <v>-9.0853913905252845</v>
      </c>
    </row>
    <row r="686" spans="1:34" x14ac:dyDescent="0.2">
      <c r="A686" s="347">
        <f t="shared" ca="1" si="296"/>
        <v>1E-4</v>
      </c>
      <c r="B686" s="304">
        <f t="shared" ca="1" si="297"/>
        <v>37.017800000000811</v>
      </c>
      <c r="D686" s="306">
        <f t="shared" ca="1" si="298"/>
        <v>-0.68530192168896997</v>
      </c>
      <c r="E686" s="307">
        <f t="shared" ca="1" si="299"/>
        <v>-0.75046971233728677</v>
      </c>
      <c r="F686" s="304">
        <f t="shared" ca="1" si="300"/>
        <v>1.0162890892881833</v>
      </c>
      <c r="G686" s="306">
        <f t="shared" ca="1" si="301"/>
        <v>8.0872930659507567</v>
      </c>
      <c r="H686" s="307">
        <f t="shared" ca="1" si="302"/>
        <v>-106.91309397877889</v>
      </c>
      <c r="I686" s="304">
        <f t="shared" ca="1" si="303"/>
        <v>107.21853372085342</v>
      </c>
      <c r="J686" s="306">
        <f t="shared" ca="1" si="304"/>
        <v>859.93432206528962</v>
      </c>
      <c r="K686" s="307">
        <f t="shared" ca="1" si="305"/>
        <v>-7.8656024762867842</v>
      </c>
      <c r="L686" s="304">
        <f t="shared" ca="1" si="290"/>
        <v>859.97029365449839</v>
      </c>
      <c r="M686" s="306">
        <f t="shared" ca="1" si="306"/>
        <v>-1.4952964936123201</v>
      </c>
      <c r="N686" s="304">
        <f t="shared" ca="1" si="307"/>
        <v>-85.674178204696602</v>
      </c>
      <c r="P686" s="310">
        <f t="shared" ca="1" si="308"/>
        <v>23</v>
      </c>
      <c r="Q686" s="304">
        <f t="shared" ca="1" si="309"/>
        <v>0</v>
      </c>
      <c r="R686" s="306">
        <f t="shared" ca="1" si="310"/>
        <v>0</v>
      </c>
      <c r="S686" s="307">
        <f t="shared" ca="1" si="311"/>
        <v>3.1652999999999984</v>
      </c>
      <c r="T686" s="304">
        <f t="shared" ca="1" si="291"/>
        <v>31.051592999999986</v>
      </c>
      <c r="U686" s="311">
        <f t="shared" ca="1" si="292"/>
        <v>0</v>
      </c>
      <c r="V686" s="306">
        <f t="shared" ca="1" si="293"/>
        <v>1.2259639153921098</v>
      </c>
      <c r="W686" s="304">
        <f t="shared" ca="1" si="294"/>
        <v>28.758125602742936</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0.69664025479849734</v>
      </c>
      <c r="AH686" s="304">
        <f t="shared" ca="1" si="318"/>
        <v>-9.0854129106468591</v>
      </c>
    </row>
    <row r="687" spans="1:34" x14ac:dyDescent="0.2">
      <c r="A687" s="347">
        <f t="shared" ca="1" si="296"/>
        <v>1E-4</v>
      </c>
      <c r="B687" s="304">
        <f t="shared" ca="1" si="297"/>
        <v>37.017900000000814</v>
      </c>
      <c r="D687" s="306">
        <f t="shared" ca="1" si="298"/>
        <v>-0.68529729255511096</v>
      </c>
      <c r="E687" s="307">
        <f t="shared" ca="1" si="299"/>
        <v>-0.7504477808751453</v>
      </c>
      <c r="F687" s="304">
        <f t="shared" ca="1" si="300"/>
        <v>1.0162697727492418</v>
      </c>
      <c r="G687" s="306">
        <f t="shared" ca="1" si="301"/>
        <v>8.0872245362215018</v>
      </c>
      <c r="H687" s="307">
        <f t="shared" ca="1" si="302"/>
        <v>-106.91316902355697</v>
      </c>
      <c r="I687" s="304">
        <f t="shared" ca="1" si="303"/>
        <v>107.21860338280352</v>
      </c>
      <c r="J687" s="306">
        <f t="shared" ca="1" si="304"/>
        <v>859.93432206528962</v>
      </c>
      <c r="K687" s="307">
        <f t="shared" ca="1" si="305"/>
        <v>-7.8762937894369012</v>
      </c>
      <c r="L687" s="304">
        <f t="shared" ca="1" si="290"/>
        <v>859.97039150760691</v>
      </c>
      <c r="M687" s="306">
        <f t="shared" ca="1" si="306"/>
        <v>-1.4952971837443423</v>
      </c>
      <c r="N687" s="304">
        <f t="shared" ca="1" si="307"/>
        <v>-85.674217746348774</v>
      </c>
      <c r="P687" s="310">
        <f t="shared" ca="1" si="308"/>
        <v>23</v>
      </c>
      <c r="Q687" s="304">
        <f t="shared" ca="1" si="309"/>
        <v>0</v>
      </c>
      <c r="R687" s="306">
        <f t="shared" ca="1" si="310"/>
        <v>0</v>
      </c>
      <c r="S687" s="307">
        <f t="shared" ca="1" si="311"/>
        <v>3.1652999999999984</v>
      </c>
      <c r="T687" s="304">
        <f t="shared" ca="1" si="291"/>
        <v>31.051592999999986</v>
      </c>
      <c r="U687" s="311">
        <f t="shared" ca="1" si="292"/>
        <v>0</v>
      </c>
      <c r="V687" s="306">
        <f t="shared" ca="1" si="293"/>
        <v>1.2259652261094265</v>
      </c>
      <c r="W687" s="304">
        <f t="shared" ca="1" si="294"/>
        <v>28.758193718447036</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0.69661924565330757</v>
      </c>
      <c r="AH687" s="304">
        <f t="shared" ca="1" si="318"/>
        <v>-9.0854344304625005</v>
      </c>
    </row>
    <row r="688" spans="1:34" x14ac:dyDescent="0.2">
      <c r="A688" s="347">
        <f t="shared" ca="1" si="296"/>
        <v>1E-4</v>
      </c>
      <c r="B688" s="304">
        <f t="shared" ca="1" si="297"/>
        <v>37.018000000000818</v>
      </c>
      <c r="D688" s="306">
        <f t="shared" ca="1" si="298"/>
        <v>-0.6852926634293347</v>
      </c>
      <c r="E688" s="307">
        <f t="shared" ca="1" si="299"/>
        <v>-0.75042584972475446</v>
      </c>
      <c r="F688" s="304">
        <f t="shared" ca="1" si="300"/>
        <v>1.0162504565731771</v>
      </c>
      <c r="G688" s="306">
        <f t="shared" ca="1" si="301"/>
        <v>8.0871560069551585</v>
      </c>
      <c r="H688" s="307">
        <f t="shared" ca="1" si="302"/>
        <v>-106.91324406614194</v>
      </c>
      <c r="I688" s="304">
        <f t="shared" ca="1" si="303"/>
        <v>107.21867304265272</v>
      </c>
      <c r="J688" s="306">
        <f t="shared" ca="1" si="304"/>
        <v>859.93432206528962</v>
      </c>
      <c r="K688" s="307">
        <f t="shared" ca="1" si="305"/>
        <v>-7.8869851100913859</v>
      </c>
      <c r="L688" s="304">
        <f t="shared" ca="1" si="290"/>
        <v>859.97048949368957</v>
      </c>
      <c r="M688" s="306">
        <f t="shared" ca="1" si="306"/>
        <v>-1.4952978738696197</v>
      </c>
      <c r="N688" s="304">
        <f t="shared" ca="1" si="307"/>
        <v>-85.674257287614509</v>
      </c>
      <c r="P688" s="310">
        <f t="shared" ca="1" si="308"/>
        <v>23</v>
      </c>
      <c r="Q688" s="304">
        <f t="shared" ca="1" si="309"/>
        <v>0</v>
      </c>
      <c r="R688" s="306">
        <f t="shared" ca="1" si="310"/>
        <v>0</v>
      </c>
      <c r="S688" s="307">
        <f t="shared" ca="1" si="311"/>
        <v>3.1652999999999984</v>
      </c>
      <c r="T688" s="304">
        <f t="shared" ca="1" si="291"/>
        <v>31.051592999999986</v>
      </c>
      <c r="U688" s="311">
        <f t="shared" ca="1" si="292"/>
        <v>0</v>
      </c>
      <c r="V688" s="306">
        <f t="shared" ca="1" si="293"/>
        <v>1.2259665368290649</v>
      </c>
      <c r="W688" s="304">
        <f t="shared" ca="1" si="294"/>
        <v>28.758261833182768</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0.69659823680439459</v>
      </c>
      <c r="AH688" s="304">
        <f t="shared" ca="1" si="318"/>
        <v>-9.0854559499722143</v>
      </c>
    </row>
    <row r="689" spans="1:34" x14ac:dyDescent="0.2">
      <c r="A689" s="347">
        <f t="shared" ca="1" si="296"/>
        <v>1E-4</v>
      </c>
      <c r="B689" s="304">
        <f t="shared" ca="1" si="297"/>
        <v>37.018100000000821</v>
      </c>
      <c r="D689" s="306">
        <f t="shared" ca="1" si="298"/>
        <v>-0.68528803431164398</v>
      </c>
      <c r="E689" s="307">
        <f t="shared" ca="1" si="299"/>
        <v>-0.75040391888612135</v>
      </c>
      <c r="F689" s="304">
        <f t="shared" ca="1" si="300"/>
        <v>1.0162311407599973</v>
      </c>
      <c r="G689" s="306">
        <f t="shared" ca="1" si="301"/>
        <v>8.0870874781517266</v>
      </c>
      <c r="H689" s="307">
        <f t="shared" ca="1" si="302"/>
        <v>-106.91331910653383</v>
      </c>
      <c r="I689" s="304">
        <f t="shared" ca="1" si="303"/>
        <v>107.21874270040109</v>
      </c>
      <c r="J689" s="306">
        <f t="shared" ca="1" si="304"/>
        <v>859.93432206528962</v>
      </c>
      <c r="K689" s="307">
        <f t="shared" ca="1" si="305"/>
        <v>-7.89767643825002</v>
      </c>
      <c r="L689" s="304">
        <f t="shared" ca="1" si="290"/>
        <v>859.97058761274661</v>
      </c>
      <c r="M689" s="306">
        <f t="shared" ca="1" si="306"/>
        <v>-1.4952985639881522</v>
      </c>
      <c r="N689" s="304">
        <f t="shared" ca="1" si="307"/>
        <v>-85.674296828493794</v>
      </c>
      <c r="P689" s="310">
        <f t="shared" ca="1" si="308"/>
        <v>23</v>
      </c>
      <c r="Q689" s="304">
        <f t="shared" ca="1" si="309"/>
        <v>0</v>
      </c>
      <c r="R689" s="306">
        <f t="shared" ca="1" si="310"/>
        <v>0</v>
      </c>
      <c r="S689" s="307">
        <f t="shared" ca="1" si="311"/>
        <v>3.1652999999999984</v>
      </c>
      <c r="T689" s="304">
        <f t="shared" ca="1" si="291"/>
        <v>31.051592999999986</v>
      </c>
      <c r="U689" s="311">
        <f t="shared" ca="1" si="292"/>
        <v>0</v>
      </c>
      <c r="V689" s="306">
        <f t="shared" ca="1" si="293"/>
        <v>1.2259678475510256</v>
      </c>
      <c r="W689" s="304">
        <f t="shared" ca="1" si="294"/>
        <v>28.758329946950187</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0.69657722825176549</v>
      </c>
      <c r="AH689" s="304">
        <f t="shared" ca="1" si="318"/>
        <v>-9.0854774691759967</v>
      </c>
    </row>
    <row r="690" spans="1:34" x14ac:dyDescent="0.2">
      <c r="A690" s="347">
        <f t="shared" ca="1" si="296"/>
        <v>1E-4</v>
      </c>
      <c r="B690" s="304">
        <f t="shared" ca="1" si="297"/>
        <v>37.018200000000824</v>
      </c>
      <c r="D690" s="306">
        <f t="shared" ca="1" si="298"/>
        <v>-0.68528340520204134</v>
      </c>
      <c r="E690" s="307">
        <f t="shared" ca="1" si="299"/>
        <v>-0.7503819883592282</v>
      </c>
      <c r="F690" s="304">
        <f t="shared" ca="1" si="300"/>
        <v>1.016211825309691</v>
      </c>
      <c r="G690" s="306">
        <f t="shared" ca="1" si="301"/>
        <v>8.0870189498112062</v>
      </c>
      <c r="H690" s="307">
        <f t="shared" ca="1" si="302"/>
        <v>-106.91339414473266</v>
      </c>
      <c r="I690" s="304">
        <f t="shared" ca="1" si="303"/>
        <v>107.21881235604862</v>
      </c>
      <c r="J690" s="306">
        <f t="shared" ca="1" si="304"/>
        <v>859.93432206528962</v>
      </c>
      <c r="K690" s="307">
        <f t="shared" ca="1" si="305"/>
        <v>-7.9083677739125831</v>
      </c>
      <c r="L690" s="304">
        <f t="shared" ca="1" si="290"/>
        <v>859.97068586477803</v>
      </c>
      <c r="M690" s="306">
        <f t="shared" ca="1" si="306"/>
        <v>-1.4952992540999404</v>
      </c>
      <c r="N690" s="304">
        <f t="shared" ca="1" si="307"/>
        <v>-85.674336368986644</v>
      </c>
      <c r="P690" s="310">
        <f t="shared" ca="1" si="308"/>
        <v>23</v>
      </c>
      <c r="Q690" s="304">
        <f t="shared" ca="1" si="309"/>
        <v>0</v>
      </c>
      <c r="R690" s="306">
        <f t="shared" ca="1" si="310"/>
        <v>0</v>
      </c>
      <c r="S690" s="307">
        <f t="shared" ca="1" si="311"/>
        <v>3.1652999999999984</v>
      </c>
      <c r="T690" s="304">
        <f t="shared" ca="1" si="291"/>
        <v>31.051592999999986</v>
      </c>
      <c r="U690" s="311">
        <f t="shared" ca="1" si="292"/>
        <v>0</v>
      </c>
      <c r="V690" s="306">
        <f t="shared" ca="1" si="293"/>
        <v>1.2259691582753078</v>
      </c>
      <c r="W690" s="304">
        <f t="shared" ca="1" si="294"/>
        <v>28.758398059749258</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0.69655621999540251</v>
      </c>
      <c r="AH690" s="304">
        <f t="shared" ca="1" si="318"/>
        <v>-9.0854989880738639</v>
      </c>
    </row>
    <row r="691" spans="1:34" x14ac:dyDescent="0.2">
      <c r="A691" s="347">
        <f t="shared" ca="1" si="296"/>
        <v>1E-4</v>
      </c>
      <c r="B691" s="304">
        <f t="shared" ca="1" si="297"/>
        <v>37.018300000000828</v>
      </c>
      <c r="D691" s="306">
        <f t="shared" ca="1" si="298"/>
        <v>-0.68527877610052268</v>
      </c>
      <c r="E691" s="307">
        <f t="shared" ca="1" si="299"/>
        <v>-0.75036005814408568</v>
      </c>
      <c r="F691" s="304">
        <f t="shared" ca="1" si="300"/>
        <v>1.016192510222264</v>
      </c>
      <c r="G691" s="306">
        <f t="shared" ca="1" si="301"/>
        <v>8.0869504219335955</v>
      </c>
      <c r="H691" s="307">
        <f t="shared" ca="1" si="302"/>
        <v>-106.91346918073847</v>
      </c>
      <c r="I691" s="304">
        <f t="shared" ca="1" si="303"/>
        <v>107.21888200959533</v>
      </c>
      <c r="J691" s="306">
        <f t="shared" ca="1" si="304"/>
        <v>859.93432206528962</v>
      </c>
      <c r="K691" s="307">
        <f t="shared" ca="1" si="305"/>
        <v>-7.9190591170788567</v>
      </c>
      <c r="L691" s="304">
        <f t="shared" ca="1" si="290"/>
        <v>859.97078424978429</v>
      </c>
      <c r="M691" s="306">
        <f t="shared" ca="1" si="306"/>
        <v>-1.4952999442049837</v>
      </c>
      <c r="N691" s="304">
        <f t="shared" ca="1" si="307"/>
        <v>-85.674375909093044</v>
      </c>
      <c r="P691" s="310">
        <f t="shared" ca="1" si="308"/>
        <v>23</v>
      </c>
      <c r="Q691" s="304">
        <f t="shared" ca="1" si="309"/>
        <v>0</v>
      </c>
      <c r="R691" s="306">
        <f t="shared" ca="1" si="310"/>
        <v>0</v>
      </c>
      <c r="S691" s="307">
        <f t="shared" ca="1" si="311"/>
        <v>3.1652999999999984</v>
      </c>
      <c r="T691" s="304">
        <f t="shared" ca="1" si="291"/>
        <v>31.051592999999986</v>
      </c>
      <c r="U691" s="311">
        <f t="shared" ca="1" si="292"/>
        <v>0</v>
      </c>
      <c r="V691" s="306">
        <f t="shared" ca="1" si="293"/>
        <v>1.225970469001912</v>
      </c>
      <c r="W691" s="304">
        <f t="shared" ca="1" si="294"/>
        <v>28.758466171580004</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0.69653521203531454</v>
      </c>
      <c r="AH691" s="304">
        <f t="shared" ca="1" si="318"/>
        <v>-9.0855205066658051</v>
      </c>
    </row>
    <row r="692" spans="1:34" x14ac:dyDescent="0.2">
      <c r="A692" s="347">
        <f t="shared" ca="1" si="296"/>
        <v>1E-4</v>
      </c>
      <c r="B692" s="304">
        <f t="shared" ca="1" si="297"/>
        <v>37.018400000000831</v>
      </c>
      <c r="D692" s="306">
        <f t="shared" ca="1" si="298"/>
        <v>-0.68527414700709399</v>
      </c>
      <c r="E692" s="307">
        <f t="shared" ca="1" si="299"/>
        <v>-0.75033812824068669</v>
      </c>
      <c r="F692" s="304">
        <f t="shared" ca="1" si="300"/>
        <v>1.0161731954977151</v>
      </c>
      <c r="G692" s="306">
        <f t="shared" ca="1" si="301"/>
        <v>8.0868818945188945</v>
      </c>
      <c r="H692" s="307">
        <f t="shared" ca="1" si="302"/>
        <v>-106.91354421455129</v>
      </c>
      <c r="I692" s="304">
        <f t="shared" ca="1" si="303"/>
        <v>107.2189516610413</v>
      </c>
      <c r="J692" s="306">
        <f t="shared" ca="1" si="304"/>
        <v>859.93432206528962</v>
      </c>
      <c r="K692" s="307">
        <f t="shared" ca="1" si="305"/>
        <v>-7.9297504677486215</v>
      </c>
      <c r="L692" s="304">
        <f t="shared" ca="1" si="290"/>
        <v>859.9708827677656</v>
      </c>
      <c r="M692" s="306">
        <f t="shared" ca="1" si="306"/>
        <v>-1.4953006343032829</v>
      </c>
      <c r="N692" s="304">
        <f t="shared" ca="1" si="307"/>
        <v>-85.674415448813036</v>
      </c>
      <c r="P692" s="310">
        <f t="shared" ca="1" si="308"/>
        <v>23</v>
      </c>
      <c r="Q692" s="304">
        <f t="shared" ca="1" si="309"/>
        <v>0</v>
      </c>
      <c r="R692" s="306">
        <f t="shared" ca="1" si="310"/>
        <v>0</v>
      </c>
      <c r="S692" s="307">
        <f t="shared" ca="1" si="311"/>
        <v>3.1652999999999984</v>
      </c>
      <c r="T692" s="304">
        <f t="shared" ca="1" si="291"/>
        <v>31.051592999999986</v>
      </c>
      <c r="U692" s="311">
        <f t="shared" ca="1" si="292"/>
        <v>0</v>
      </c>
      <c r="V692" s="306">
        <f t="shared" ca="1" si="293"/>
        <v>1.225971779730838</v>
      </c>
      <c r="W692" s="304">
        <f t="shared" ca="1" si="294"/>
        <v>28.758534282442444</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0.69651420437149625</v>
      </c>
      <c r="AH692" s="304">
        <f t="shared" ca="1" si="318"/>
        <v>-9.0855420249518275</v>
      </c>
    </row>
    <row r="693" spans="1:34" x14ac:dyDescent="0.2">
      <c r="A693" s="347">
        <f t="shared" ca="1" si="296"/>
        <v>1E-4</v>
      </c>
      <c r="B693" s="304">
        <f t="shared" ca="1" si="297"/>
        <v>37.018500000000834</v>
      </c>
      <c r="D693" s="306">
        <f t="shared" ca="1" si="298"/>
        <v>-0.6852695179217505</v>
      </c>
      <c r="E693" s="307">
        <f t="shared" ca="1" si="299"/>
        <v>-0.75031619864902765</v>
      </c>
      <c r="F693" s="304">
        <f t="shared" ca="1" si="300"/>
        <v>1.0161538811360391</v>
      </c>
      <c r="G693" s="306">
        <f t="shared" ca="1" si="301"/>
        <v>8.0868133675671015</v>
      </c>
      <c r="H693" s="307">
        <f t="shared" ca="1" si="302"/>
        <v>-106.91361924617117</v>
      </c>
      <c r="I693" s="304">
        <f t="shared" ca="1" si="303"/>
        <v>107.21902131038654</v>
      </c>
      <c r="J693" s="306">
        <f t="shared" ca="1" si="304"/>
        <v>859.93432206528962</v>
      </c>
      <c r="K693" s="307">
        <f t="shared" ca="1" si="305"/>
        <v>-7.9404418259216571</v>
      </c>
      <c r="L693" s="304">
        <f t="shared" ca="1" si="290"/>
        <v>859.9709814187222</v>
      </c>
      <c r="M693" s="306">
        <f t="shared" ca="1" si="306"/>
        <v>-1.4953013243948376</v>
      </c>
      <c r="N693" s="304">
        <f t="shared" ca="1" si="307"/>
        <v>-85.674454988146607</v>
      </c>
      <c r="P693" s="310">
        <f t="shared" ca="1" si="308"/>
        <v>23</v>
      </c>
      <c r="Q693" s="304">
        <f t="shared" ca="1" si="309"/>
        <v>0</v>
      </c>
      <c r="R693" s="306">
        <f t="shared" ca="1" si="310"/>
        <v>0</v>
      </c>
      <c r="S693" s="307">
        <f t="shared" ca="1" si="311"/>
        <v>3.1652999999999984</v>
      </c>
      <c r="T693" s="304">
        <f t="shared" ca="1" si="291"/>
        <v>31.051592999999986</v>
      </c>
      <c r="U693" s="311">
        <f t="shared" ca="1" si="292"/>
        <v>0</v>
      </c>
      <c r="V693" s="306">
        <f t="shared" ca="1" si="293"/>
        <v>1.2259730904620858</v>
      </c>
      <c r="W693" s="304">
        <f t="shared" ca="1" si="294"/>
        <v>28.758602392336599</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0.6964931970039423</v>
      </c>
      <c r="AH693" s="304">
        <f t="shared" ca="1" si="318"/>
        <v>-9.0855635429319364</v>
      </c>
    </row>
    <row r="694" spans="1:34" x14ac:dyDescent="0.2">
      <c r="A694" s="347">
        <f t="shared" ca="1" si="296"/>
        <v>1E-4</v>
      </c>
      <c r="B694" s="304">
        <f t="shared" ca="1" si="297"/>
        <v>37.018600000000838</v>
      </c>
      <c r="D694" s="306">
        <f t="shared" ca="1" si="298"/>
        <v>-0.68526488884449577</v>
      </c>
      <c r="E694" s="307">
        <f t="shared" ca="1" si="299"/>
        <v>-0.75029426936909971</v>
      </c>
      <c r="F694" s="304">
        <f t="shared" ca="1" si="300"/>
        <v>1.0161345671372322</v>
      </c>
      <c r="G694" s="306">
        <f t="shared" ca="1" si="301"/>
        <v>8.0867448410782163</v>
      </c>
      <c r="H694" s="307">
        <f t="shared" ca="1" si="302"/>
        <v>-106.9136942755981</v>
      </c>
      <c r="I694" s="304">
        <f t="shared" ca="1" si="303"/>
        <v>107.21909095763107</v>
      </c>
      <c r="J694" s="306">
        <f t="shared" ca="1" si="304"/>
        <v>859.93432206528962</v>
      </c>
      <c r="K694" s="307">
        <f t="shared" ca="1" si="305"/>
        <v>-7.9511331915977452</v>
      </c>
      <c r="L694" s="304">
        <f t="shared" ca="1" si="290"/>
        <v>859.97108020265421</v>
      </c>
      <c r="M694" s="306">
        <f t="shared" ca="1" si="306"/>
        <v>-1.4953020144796481</v>
      </c>
      <c r="N694" s="304">
        <f t="shared" ca="1" si="307"/>
        <v>-85.674494527093742</v>
      </c>
      <c r="P694" s="310">
        <f t="shared" ca="1" si="308"/>
        <v>23</v>
      </c>
      <c r="Q694" s="304">
        <f t="shared" ca="1" si="309"/>
        <v>0</v>
      </c>
      <c r="R694" s="306">
        <f t="shared" ca="1" si="310"/>
        <v>0</v>
      </c>
      <c r="S694" s="307">
        <f t="shared" ca="1" si="311"/>
        <v>3.1652999999999984</v>
      </c>
      <c r="T694" s="304">
        <f t="shared" ca="1" si="291"/>
        <v>31.051592999999986</v>
      </c>
      <c r="U694" s="311">
        <f t="shared" ca="1" si="292"/>
        <v>0</v>
      </c>
      <c r="V694" s="306">
        <f t="shared" ca="1" si="293"/>
        <v>1.225974401195655</v>
      </c>
      <c r="W694" s="304">
        <f t="shared" ca="1" si="294"/>
        <v>28.758670501262447</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0.69647218993264559</v>
      </c>
      <c r="AH694" s="304">
        <f t="shared" ca="1" si="318"/>
        <v>-9.0855850606061388</v>
      </c>
    </row>
    <row r="695" spans="1:34" x14ac:dyDescent="0.2">
      <c r="A695" s="347">
        <f t="shared" ca="1" si="296"/>
        <v>1E-4</v>
      </c>
      <c r="B695" s="304">
        <f t="shared" ca="1" si="297"/>
        <v>37.018700000000841</v>
      </c>
      <c r="D695" s="306">
        <f t="shared" ca="1" si="298"/>
        <v>-0.68526025977533056</v>
      </c>
      <c r="E695" s="307">
        <f t="shared" ca="1" si="299"/>
        <v>-0.7502723404009064</v>
      </c>
      <c r="F695" s="304">
        <f t="shared" ca="1" si="300"/>
        <v>1.0161152535012978</v>
      </c>
      <c r="G695" s="306">
        <f t="shared" ca="1" si="301"/>
        <v>8.0866763150522392</v>
      </c>
      <c r="H695" s="307">
        <f t="shared" ca="1" si="302"/>
        <v>-106.91376930283215</v>
      </c>
      <c r="I695" s="304">
        <f t="shared" ca="1" si="303"/>
        <v>107.21916060277492</v>
      </c>
      <c r="J695" s="306">
        <f t="shared" ca="1" si="304"/>
        <v>859.93432206528962</v>
      </c>
      <c r="K695" s="307">
        <f t="shared" ca="1" si="305"/>
        <v>-7.9618245647766663</v>
      </c>
      <c r="L695" s="304">
        <f t="shared" ca="1" si="290"/>
        <v>859.97117911956184</v>
      </c>
      <c r="M695" s="306">
        <f t="shared" ca="1" si="306"/>
        <v>-1.4953027045577143</v>
      </c>
      <c r="N695" s="304">
        <f t="shared" ca="1" si="307"/>
        <v>-85.67453406565447</v>
      </c>
      <c r="P695" s="310">
        <f t="shared" ca="1" si="308"/>
        <v>23</v>
      </c>
      <c r="Q695" s="304">
        <f t="shared" ca="1" si="309"/>
        <v>0</v>
      </c>
      <c r="R695" s="306">
        <f t="shared" ca="1" si="310"/>
        <v>0</v>
      </c>
      <c r="S695" s="307">
        <f t="shared" ca="1" si="311"/>
        <v>3.1652999999999984</v>
      </c>
      <c r="T695" s="304">
        <f t="shared" ca="1" si="291"/>
        <v>31.051592999999986</v>
      </c>
      <c r="U695" s="311">
        <f t="shared" ca="1" si="292"/>
        <v>0</v>
      </c>
      <c r="V695" s="306">
        <f t="shared" ca="1" si="293"/>
        <v>1.2259757119315464</v>
      </c>
      <c r="W695" s="304">
        <f t="shared" ca="1" si="294"/>
        <v>28.758738609220014</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0.69645118315761323</v>
      </c>
      <c r="AH695" s="304">
        <f t="shared" ca="1" si="318"/>
        <v>-9.0856065779744295</v>
      </c>
    </row>
    <row r="696" spans="1:34" x14ac:dyDescent="0.2">
      <c r="A696" s="347">
        <f t="shared" ca="1" si="296"/>
        <v>1E-4</v>
      </c>
      <c r="B696" s="304">
        <f t="shared" ca="1" si="297"/>
        <v>37.018800000000844</v>
      </c>
      <c r="D696" s="306">
        <f t="shared" ca="1" si="298"/>
        <v>-0.68525563071425433</v>
      </c>
      <c r="E696" s="307">
        <f t="shared" ca="1" si="299"/>
        <v>-0.75025041174444596</v>
      </c>
      <c r="F696" s="304">
        <f t="shared" ca="1" si="300"/>
        <v>1.016095940228235</v>
      </c>
      <c r="G696" s="306">
        <f t="shared" ca="1" si="301"/>
        <v>8.0866077894891681</v>
      </c>
      <c r="H696" s="307">
        <f t="shared" ca="1" si="302"/>
        <v>-106.91384432787332</v>
      </c>
      <c r="I696" s="304">
        <f t="shared" ca="1" si="303"/>
        <v>107.21923024581811</v>
      </c>
      <c r="J696" s="306">
        <f t="shared" ca="1" si="304"/>
        <v>859.93432206528962</v>
      </c>
      <c r="K696" s="307">
        <f t="shared" ca="1" si="305"/>
        <v>-7.972515945458202</v>
      </c>
      <c r="L696" s="304">
        <f t="shared" ca="1" si="290"/>
        <v>859.97127816944555</v>
      </c>
      <c r="M696" s="306">
        <f t="shared" ca="1" si="306"/>
        <v>-1.4953033946290366</v>
      </c>
      <c r="N696" s="304">
        <f t="shared" ca="1" si="307"/>
        <v>-85.674573603828804</v>
      </c>
      <c r="P696" s="310">
        <f t="shared" ca="1" si="308"/>
        <v>23</v>
      </c>
      <c r="Q696" s="304">
        <f t="shared" ca="1" si="309"/>
        <v>0</v>
      </c>
      <c r="R696" s="306">
        <f t="shared" ca="1" si="310"/>
        <v>0</v>
      </c>
      <c r="S696" s="307">
        <f t="shared" ca="1" si="311"/>
        <v>3.1652999999999984</v>
      </c>
      <c r="T696" s="304">
        <f t="shared" ca="1" si="291"/>
        <v>31.051592999999986</v>
      </c>
      <c r="U696" s="311">
        <f t="shared" ca="1" si="292"/>
        <v>0</v>
      </c>
      <c r="V696" s="306">
        <f t="shared" ca="1" si="293"/>
        <v>1.2259770226697593</v>
      </c>
      <c r="W696" s="304">
        <f t="shared" ca="1" si="294"/>
        <v>28.758806716209314</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0.69643017667883989</v>
      </c>
      <c r="AH696" s="304">
        <f t="shared" ca="1" si="318"/>
        <v>-9.0856280950368138</v>
      </c>
    </row>
    <row r="697" spans="1:34" x14ac:dyDescent="0.2">
      <c r="A697" s="347">
        <f t="shared" ca="1" si="296"/>
        <v>1E-4</v>
      </c>
      <c r="B697" s="304">
        <f t="shared" ca="1" si="297"/>
        <v>37.018900000000848</v>
      </c>
      <c r="D697" s="306">
        <f t="shared" ca="1" si="298"/>
        <v>-0.68525100166126685</v>
      </c>
      <c r="E697" s="307">
        <f t="shared" ca="1" si="299"/>
        <v>-0.75022848339970949</v>
      </c>
      <c r="F697" s="304">
        <f t="shared" ca="1" si="300"/>
        <v>1.0160766273180373</v>
      </c>
      <c r="G697" s="306">
        <f t="shared" ca="1" si="301"/>
        <v>8.0865392643890015</v>
      </c>
      <c r="H697" s="307">
        <f t="shared" ca="1" si="302"/>
        <v>-106.91391935072166</v>
      </c>
      <c r="I697" s="304">
        <f t="shared" ca="1" si="303"/>
        <v>107.21929988676068</v>
      </c>
      <c r="J697" s="306">
        <f t="shared" ca="1" si="304"/>
        <v>859.93432206528962</v>
      </c>
      <c r="K697" s="307">
        <f t="shared" ca="1" si="305"/>
        <v>-7.9832073336421319</v>
      </c>
      <c r="L697" s="304">
        <f t="shared" ca="1" si="290"/>
        <v>859.97137735230535</v>
      </c>
      <c r="M697" s="306">
        <f t="shared" ca="1" si="306"/>
        <v>-1.4953040846936148</v>
      </c>
      <c r="N697" s="304">
        <f t="shared" ca="1" si="307"/>
        <v>-85.674613141616732</v>
      </c>
      <c r="P697" s="310">
        <f t="shared" ca="1" si="308"/>
        <v>23</v>
      </c>
      <c r="Q697" s="304">
        <f t="shared" ca="1" si="309"/>
        <v>0</v>
      </c>
      <c r="R697" s="306">
        <f t="shared" ca="1" si="310"/>
        <v>0</v>
      </c>
      <c r="S697" s="307">
        <f t="shared" ca="1" si="311"/>
        <v>3.1652999999999984</v>
      </c>
      <c r="T697" s="304">
        <f t="shared" ca="1" si="291"/>
        <v>31.051592999999986</v>
      </c>
      <c r="U697" s="311">
        <f t="shared" ca="1" si="292"/>
        <v>0</v>
      </c>
      <c r="V697" s="306">
        <f t="shared" ca="1" si="293"/>
        <v>1.2259783334102943</v>
      </c>
      <c r="W697" s="304">
        <f t="shared" ca="1" si="294"/>
        <v>28.75887482223035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0.69640917049631668</v>
      </c>
      <c r="AH697" s="304">
        <f t="shared" ca="1" si="318"/>
        <v>-9.0856496117932988</v>
      </c>
    </row>
    <row r="698" spans="1:34" x14ac:dyDescent="0.2">
      <c r="A698" s="347">
        <f t="shared" ca="1" si="296"/>
        <v>1E-4</v>
      </c>
      <c r="B698" s="304">
        <f t="shared" ca="1" si="297"/>
        <v>37.019000000000851</v>
      </c>
      <c r="D698" s="306">
        <f t="shared" ca="1" si="298"/>
        <v>-0.68524637261637078</v>
      </c>
      <c r="E698" s="307">
        <f t="shared" ca="1" si="299"/>
        <v>-0.750206555366697</v>
      </c>
      <c r="F698" s="304">
        <f t="shared" ca="1" si="300"/>
        <v>1.0160573147707068</v>
      </c>
      <c r="G698" s="306">
        <f t="shared" ca="1" si="301"/>
        <v>8.0864707397517392</v>
      </c>
      <c r="H698" s="307">
        <f t="shared" ca="1" si="302"/>
        <v>-106.9139943713772</v>
      </c>
      <c r="I698" s="304">
        <f t="shared" ca="1" si="303"/>
        <v>107.21936952560267</v>
      </c>
      <c r="J698" s="306">
        <f t="shared" ca="1" si="304"/>
        <v>859.93432206528962</v>
      </c>
      <c r="K698" s="307">
        <f t="shared" ca="1" si="305"/>
        <v>-7.9938987293282366</v>
      </c>
      <c r="L698" s="304">
        <f t="shared" ca="1" si="290"/>
        <v>859.97147666814169</v>
      </c>
      <c r="M698" s="306">
        <f t="shared" ca="1" si="306"/>
        <v>-1.495304774751449</v>
      </c>
      <c r="N698" s="304">
        <f t="shared" ca="1" si="307"/>
        <v>-85.674652679018251</v>
      </c>
      <c r="P698" s="310">
        <f t="shared" ca="1" si="308"/>
        <v>23</v>
      </c>
      <c r="Q698" s="304">
        <f t="shared" ca="1" si="309"/>
        <v>0</v>
      </c>
      <c r="R698" s="306">
        <f t="shared" ca="1" si="310"/>
        <v>0</v>
      </c>
      <c r="S698" s="307">
        <f t="shared" ca="1" si="311"/>
        <v>3.1652999999999984</v>
      </c>
      <c r="T698" s="304">
        <f t="shared" ca="1" si="291"/>
        <v>31.051592999999986</v>
      </c>
      <c r="U698" s="311">
        <f t="shared" ca="1" si="292"/>
        <v>0</v>
      </c>
      <c r="V698" s="306">
        <f t="shared" ca="1" si="293"/>
        <v>1.2259796441531503</v>
      </c>
      <c r="W698" s="304">
        <f t="shared" ca="1" si="294"/>
        <v>28.758942927283137</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0.69638816461004538</v>
      </c>
      <c r="AH698" s="304">
        <f t="shared" ca="1" si="318"/>
        <v>-9.0856711282438827</v>
      </c>
    </row>
    <row r="699" spans="1:34" x14ac:dyDescent="0.2">
      <c r="A699" s="347">
        <f t="shared" ca="1" si="296"/>
        <v>1E-4</v>
      </c>
      <c r="B699" s="304">
        <f t="shared" ca="1" si="297"/>
        <v>37.019100000000854</v>
      </c>
      <c r="D699" s="306">
        <f t="shared" ca="1" si="298"/>
        <v>-0.6852417435795658</v>
      </c>
      <c r="E699" s="307">
        <f t="shared" ca="1" si="299"/>
        <v>-0.75018462764540494</v>
      </c>
      <c r="F699" s="304">
        <f t="shared" ca="1" si="300"/>
        <v>1.016038002586241</v>
      </c>
      <c r="G699" s="306">
        <f t="shared" ca="1" si="301"/>
        <v>8.0864022155773814</v>
      </c>
      <c r="H699" s="307">
        <f t="shared" ca="1" si="302"/>
        <v>-106.91406938983997</v>
      </c>
      <c r="I699" s="304">
        <f t="shared" ca="1" si="303"/>
        <v>107.21943916234412</v>
      </c>
      <c r="J699" s="306">
        <f t="shared" ca="1" si="304"/>
        <v>859.93432206528962</v>
      </c>
      <c r="K699" s="307">
        <f t="shared" ca="1" si="305"/>
        <v>-8.0045901325162969</v>
      </c>
      <c r="L699" s="304">
        <f t="shared" ca="1" si="290"/>
        <v>859.97157611695445</v>
      </c>
      <c r="M699" s="306">
        <f t="shared" ca="1" si="306"/>
        <v>-1.4953054648025392</v>
      </c>
      <c r="N699" s="304">
        <f t="shared" ca="1" si="307"/>
        <v>-85.674692216033364</v>
      </c>
      <c r="P699" s="310">
        <f t="shared" ca="1" si="308"/>
        <v>23</v>
      </c>
      <c r="Q699" s="304">
        <f t="shared" ca="1" si="309"/>
        <v>0</v>
      </c>
      <c r="R699" s="306">
        <f t="shared" ca="1" si="310"/>
        <v>0</v>
      </c>
      <c r="S699" s="307">
        <f t="shared" ca="1" si="311"/>
        <v>3.1652999999999984</v>
      </c>
      <c r="T699" s="304">
        <f t="shared" ca="1" si="291"/>
        <v>31.051592999999986</v>
      </c>
      <c r="U699" s="311">
        <f t="shared" ca="1" si="292"/>
        <v>0</v>
      </c>
      <c r="V699" s="306">
        <f t="shared" ca="1" si="293"/>
        <v>1.2259809548983285</v>
      </c>
      <c r="W699" s="304">
        <f t="shared" ca="1" si="294"/>
        <v>28.759011031367692</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0.69636715902002067</v>
      </c>
      <c r="AH699" s="304">
        <f t="shared" ca="1" si="318"/>
        <v>-9.0856926443885726</v>
      </c>
    </row>
    <row r="700" spans="1:34" x14ac:dyDescent="0.2">
      <c r="A700" s="347">
        <f t="shared" ca="1" si="296"/>
        <v>1E-4</v>
      </c>
      <c r="B700" s="304">
        <f t="shared" ca="1" si="297"/>
        <v>37.019200000000858</v>
      </c>
      <c r="D700" s="306">
        <f t="shared" ca="1" si="298"/>
        <v>-0.68523711455085357</v>
      </c>
      <c r="E700" s="307">
        <f t="shared" ca="1" si="299"/>
        <v>-0.75016270023582443</v>
      </c>
      <c r="F700" s="304">
        <f t="shared" ca="1" si="300"/>
        <v>1.0160186907646349</v>
      </c>
      <c r="G700" s="306">
        <f t="shared" ca="1" si="301"/>
        <v>8.0863336918659261</v>
      </c>
      <c r="H700" s="307">
        <f t="shared" ca="1" si="302"/>
        <v>-106.91414440610998</v>
      </c>
      <c r="I700" s="304">
        <f t="shared" ca="1" si="303"/>
        <v>107.21950879698501</v>
      </c>
      <c r="J700" s="306">
        <f t="shared" ca="1" si="304"/>
        <v>859.93432206528962</v>
      </c>
      <c r="K700" s="307">
        <f t="shared" ca="1" si="305"/>
        <v>-8.0152815432060951</v>
      </c>
      <c r="L700" s="304">
        <f t="shared" ca="1" si="290"/>
        <v>859.97167569874421</v>
      </c>
      <c r="M700" s="306">
        <f t="shared" ca="1" si="306"/>
        <v>-1.4953061548468858</v>
      </c>
      <c r="N700" s="304">
        <f t="shared" ca="1" si="307"/>
        <v>-85.674731752662098</v>
      </c>
      <c r="P700" s="310">
        <f t="shared" ca="1" si="308"/>
        <v>23</v>
      </c>
      <c r="Q700" s="304">
        <f t="shared" ca="1" si="309"/>
        <v>0</v>
      </c>
      <c r="R700" s="306">
        <f t="shared" ca="1" si="310"/>
        <v>0</v>
      </c>
      <c r="S700" s="307">
        <f t="shared" ca="1" si="311"/>
        <v>3.1652999999999984</v>
      </c>
      <c r="T700" s="304">
        <f t="shared" ca="1" si="291"/>
        <v>31.051592999999986</v>
      </c>
      <c r="U700" s="311">
        <f t="shared" ca="1" si="292"/>
        <v>0</v>
      </c>
      <c r="V700" s="306">
        <f t="shared" ca="1" si="293"/>
        <v>1.2259822656458277</v>
      </c>
      <c r="W700" s="304">
        <f t="shared" ca="1" si="294"/>
        <v>28.759079134483997</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0.69634615372623898</v>
      </c>
      <c r="AH700" s="304">
        <f t="shared" ca="1" si="318"/>
        <v>-9.0857141602273739</v>
      </c>
    </row>
    <row r="701" spans="1:34" x14ac:dyDescent="0.2">
      <c r="A701" s="347">
        <f t="shared" ca="1" si="296"/>
        <v>1E-4</v>
      </c>
      <c r="B701" s="304">
        <f t="shared" ca="1" si="297"/>
        <v>37.019300000000861</v>
      </c>
      <c r="D701" s="306">
        <f t="shared" ca="1" si="298"/>
        <v>-0.68523248553023242</v>
      </c>
      <c r="E701" s="307">
        <f t="shared" ca="1" si="299"/>
        <v>-0.75014077313796435</v>
      </c>
      <c r="F701" s="304">
        <f t="shared" ca="1" si="300"/>
        <v>1.0159993793058946</v>
      </c>
      <c r="G701" s="306">
        <f t="shared" ca="1" si="301"/>
        <v>8.0862651686173734</v>
      </c>
      <c r="H701" s="307">
        <f t="shared" ca="1" si="302"/>
        <v>-106.91421942018729</v>
      </c>
      <c r="I701" s="304">
        <f t="shared" ca="1" si="303"/>
        <v>107.2195784295254</v>
      </c>
      <c r="J701" s="306">
        <f t="shared" ca="1" si="304"/>
        <v>859.93432206528962</v>
      </c>
      <c r="K701" s="307">
        <f t="shared" ca="1" si="305"/>
        <v>-8.0259729613974091</v>
      </c>
      <c r="L701" s="304">
        <f t="shared" ca="1" si="290"/>
        <v>859.97177541351107</v>
      </c>
      <c r="M701" s="306">
        <f t="shared" ca="1" si="306"/>
        <v>-1.4953068448844888</v>
      </c>
      <c r="N701" s="304">
        <f t="shared" ca="1" si="307"/>
        <v>-85.674771288904466</v>
      </c>
      <c r="P701" s="310">
        <f t="shared" ca="1" si="308"/>
        <v>23</v>
      </c>
      <c r="Q701" s="304">
        <f t="shared" ca="1" si="309"/>
        <v>0</v>
      </c>
      <c r="R701" s="306">
        <f t="shared" ca="1" si="310"/>
        <v>0</v>
      </c>
      <c r="S701" s="307">
        <f t="shared" ca="1" si="311"/>
        <v>3.1652999999999984</v>
      </c>
      <c r="T701" s="304">
        <f t="shared" ca="1" si="291"/>
        <v>31.051592999999986</v>
      </c>
      <c r="U701" s="311">
        <f t="shared" ca="1" si="292"/>
        <v>0</v>
      </c>
      <c r="V701" s="306">
        <f t="shared" ca="1" si="293"/>
        <v>1.2259835763956493</v>
      </c>
      <c r="W701" s="304">
        <f t="shared" ca="1" si="294"/>
        <v>28.759147236632089</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0.69632514872870388</v>
      </c>
      <c r="AH701" s="304">
        <f t="shared" ca="1" si="318"/>
        <v>-9.0857356757602794</v>
      </c>
    </row>
    <row r="702" spans="1:34" x14ac:dyDescent="0.2">
      <c r="A702" s="347">
        <f t="shared" ca="1" si="296"/>
        <v>1E-4</v>
      </c>
      <c r="B702" s="304">
        <f t="shared" ca="1" si="297"/>
        <v>37.019400000000864</v>
      </c>
      <c r="D702" s="306">
        <f t="shared" ca="1" si="298"/>
        <v>-0.68522785651770235</v>
      </c>
      <c r="E702" s="307">
        <f t="shared" ca="1" si="299"/>
        <v>-0.75011884635181403</v>
      </c>
      <c r="F702" s="304">
        <f t="shared" ca="1" si="300"/>
        <v>1.0159800682100122</v>
      </c>
      <c r="G702" s="306">
        <f t="shared" ca="1" si="301"/>
        <v>8.0861966458317216</v>
      </c>
      <c r="H702" s="307">
        <f t="shared" ca="1" si="302"/>
        <v>-106.91429443207193</v>
      </c>
      <c r="I702" s="304">
        <f t="shared" ca="1" si="303"/>
        <v>107.21964805996532</v>
      </c>
      <c r="J702" s="306">
        <f t="shared" ca="1" si="304"/>
        <v>859.93432206528962</v>
      </c>
      <c r="K702" s="307">
        <f t="shared" ca="1" si="305"/>
        <v>-8.0366643870900223</v>
      </c>
      <c r="L702" s="304">
        <f t="shared" ca="1" si="290"/>
        <v>859.97187526125526</v>
      </c>
      <c r="M702" s="306">
        <f t="shared" ca="1" si="306"/>
        <v>-1.4953075349153482</v>
      </c>
      <c r="N702" s="304">
        <f t="shared" ca="1" si="307"/>
        <v>-85.674810824760442</v>
      </c>
      <c r="P702" s="310">
        <f t="shared" ca="1" si="308"/>
        <v>23</v>
      </c>
      <c r="Q702" s="304">
        <f t="shared" ca="1" si="309"/>
        <v>0</v>
      </c>
      <c r="R702" s="306">
        <f t="shared" ca="1" si="310"/>
        <v>0</v>
      </c>
      <c r="S702" s="307">
        <f t="shared" ca="1" si="311"/>
        <v>3.1652999999999984</v>
      </c>
      <c r="T702" s="304">
        <f t="shared" ca="1" si="291"/>
        <v>31.051592999999986</v>
      </c>
      <c r="U702" s="311">
        <f t="shared" ca="1" si="292"/>
        <v>0</v>
      </c>
      <c r="V702" s="306">
        <f t="shared" ca="1" si="293"/>
        <v>1.2259848871477921</v>
      </c>
      <c r="W702" s="304">
        <f t="shared" ca="1" si="294"/>
        <v>28.759215337811963</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0.69630414402740826</v>
      </c>
      <c r="AH702" s="304">
        <f t="shared" ca="1" si="318"/>
        <v>-9.0857571909872998</v>
      </c>
    </row>
    <row r="703" spans="1:34" x14ac:dyDescent="0.2">
      <c r="A703" s="347">
        <f t="shared" ca="1" si="296"/>
        <v>1E-4</v>
      </c>
      <c r="B703" s="304">
        <f t="shared" ca="1" si="297"/>
        <v>37.019500000000868</v>
      </c>
      <c r="D703" s="306">
        <f t="shared" ca="1" si="298"/>
        <v>-0.68522322751326659</v>
      </c>
      <c r="E703" s="307">
        <f t="shared" ca="1" si="299"/>
        <v>-0.7500969198773717</v>
      </c>
      <c r="F703" s="304">
        <f t="shared" ca="1" si="300"/>
        <v>1.0159607574769893</v>
      </c>
      <c r="G703" s="306">
        <f t="shared" ca="1" si="301"/>
        <v>8.0861281235089706</v>
      </c>
      <c r="H703" s="307">
        <f t="shared" ca="1" si="302"/>
        <v>-106.91436944176391</v>
      </c>
      <c r="I703" s="304">
        <f t="shared" ca="1" si="303"/>
        <v>107.21971768830481</v>
      </c>
      <c r="J703" s="306">
        <f t="shared" ca="1" si="304"/>
        <v>859.93432206528962</v>
      </c>
      <c r="K703" s="307">
        <f t="shared" ca="1" si="305"/>
        <v>-8.0473558202837143</v>
      </c>
      <c r="L703" s="304">
        <f t="shared" ca="1" si="290"/>
        <v>859.97197524197702</v>
      </c>
      <c r="M703" s="306">
        <f t="shared" ca="1" si="306"/>
        <v>-1.4953082249394638</v>
      </c>
      <c r="N703" s="304">
        <f t="shared" ca="1" si="307"/>
        <v>-85.674850360230025</v>
      </c>
      <c r="P703" s="310">
        <f t="shared" ca="1" si="308"/>
        <v>23</v>
      </c>
      <c r="Q703" s="304">
        <f t="shared" ca="1" si="309"/>
        <v>0</v>
      </c>
      <c r="R703" s="306">
        <f t="shared" ca="1" si="310"/>
        <v>0</v>
      </c>
      <c r="S703" s="307">
        <f t="shared" ca="1" si="311"/>
        <v>3.1652999999999984</v>
      </c>
      <c r="T703" s="304">
        <f t="shared" ca="1" si="291"/>
        <v>31.051592999999986</v>
      </c>
      <c r="U703" s="311">
        <f t="shared" ca="1" si="292"/>
        <v>0</v>
      </c>
      <c r="V703" s="306">
        <f t="shared" ca="1" si="293"/>
        <v>1.2259861979022562</v>
      </c>
      <c r="W703" s="304">
        <f t="shared" ca="1" si="294"/>
        <v>28.759283438023633</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0.69628313962234678</v>
      </c>
      <c r="AH703" s="304">
        <f t="shared" ca="1" si="318"/>
        <v>-9.0857787059084369</v>
      </c>
    </row>
    <row r="704" spans="1:34" x14ac:dyDescent="0.2">
      <c r="A704" s="347">
        <f t="shared" ca="1" si="296"/>
        <v>1E-4</v>
      </c>
      <c r="B704" s="304">
        <f t="shared" ca="1" si="297"/>
        <v>37.019600000000871</v>
      </c>
      <c r="D704" s="306">
        <f t="shared" ca="1" si="298"/>
        <v>-0.68521859851692624</v>
      </c>
      <c r="E704" s="307">
        <f t="shared" ca="1" si="299"/>
        <v>-0.75007499371463382</v>
      </c>
      <c r="F704" s="304">
        <f t="shared" ca="1" si="300"/>
        <v>1.0159414471068244</v>
      </c>
      <c r="G704" s="306">
        <f t="shared" ca="1" si="301"/>
        <v>8.0860596016491186</v>
      </c>
      <c r="H704" s="307">
        <f t="shared" ca="1" si="302"/>
        <v>-106.91444444926329</v>
      </c>
      <c r="I704" s="304">
        <f t="shared" ca="1" si="303"/>
        <v>107.21978731454389</v>
      </c>
      <c r="J704" s="306">
        <f t="shared" ca="1" si="304"/>
        <v>859.93432206528962</v>
      </c>
      <c r="K704" s="307">
        <f t="shared" ca="1" si="305"/>
        <v>-8.058047260978265</v>
      </c>
      <c r="L704" s="304">
        <f t="shared" ca="1" si="290"/>
        <v>859.97207535567657</v>
      </c>
      <c r="M704" s="306">
        <f t="shared" ca="1" si="306"/>
        <v>-1.4953089149568362</v>
      </c>
      <c r="N704" s="304">
        <f t="shared" ca="1" si="307"/>
        <v>-85.674889895313257</v>
      </c>
      <c r="P704" s="310">
        <f t="shared" ca="1" si="308"/>
        <v>23</v>
      </c>
      <c r="Q704" s="304">
        <f t="shared" ca="1" si="309"/>
        <v>0</v>
      </c>
      <c r="R704" s="306">
        <f t="shared" ca="1" si="310"/>
        <v>0</v>
      </c>
      <c r="S704" s="307">
        <f t="shared" ca="1" si="311"/>
        <v>3.1652999999999984</v>
      </c>
      <c r="T704" s="304">
        <f t="shared" ca="1" si="291"/>
        <v>31.051592999999986</v>
      </c>
      <c r="U704" s="311">
        <f t="shared" ca="1" si="292"/>
        <v>0</v>
      </c>
      <c r="V704" s="306">
        <f t="shared" ca="1" si="293"/>
        <v>1.2259875086590424</v>
      </c>
      <c r="W704" s="304">
        <f t="shared" ca="1" si="294"/>
        <v>28.759351537267129</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0.69626213551352123</v>
      </c>
      <c r="AH704" s="304">
        <f t="shared" ca="1" si="318"/>
        <v>-9.0858002205236943</v>
      </c>
    </row>
    <row r="705" spans="1:34" x14ac:dyDescent="0.2">
      <c r="A705" s="347">
        <f t="shared" ca="1" si="296"/>
        <v>1E-4</v>
      </c>
      <c r="B705" s="304">
        <f t="shared" ca="1" si="297"/>
        <v>37.019700000000874</v>
      </c>
      <c r="D705" s="306">
        <f t="shared" ca="1" si="298"/>
        <v>-0.68521396952867919</v>
      </c>
      <c r="E705" s="307">
        <f t="shared" ca="1" si="299"/>
        <v>-0.75005306786359149</v>
      </c>
      <c r="F705" s="304">
        <f t="shared" ca="1" si="300"/>
        <v>1.0159221370995097</v>
      </c>
      <c r="G705" s="306">
        <f t="shared" ca="1" si="301"/>
        <v>8.0859910802521657</v>
      </c>
      <c r="H705" s="307">
        <f t="shared" ca="1" si="302"/>
        <v>-106.91451945457007</v>
      </c>
      <c r="I705" s="304">
        <f t="shared" ca="1" si="303"/>
        <v>107.21985693868258</v>
      </c>
      <c r="J705" s="306">
        <f t="shared" ca="1" si="304"/>
        <v>859.93432206528962</v>
      </c>
      <c r="K705" s="307">
        <f t="shared" ca="1" si="305"/>
        <v>-8.0687387091734575</v>
      </c>
      <c r="L705" s="304">
        <f t="shared" ca="1" si="290"/>
        <v>859.97217560235413</v>
      </c>
      <c r="M705" s="306">
        <f t="shared" ca="1" si="306"/>
        <v>-1.4953096049674652</v>
      </c>
      <c r="N705" s="304">
        <f t="shared" ca="1" si="307"/>
        <v>-85.67492943001011</v>
      </c>
      <c r="P705" s="310">
        <f t="shared" ca="1" si="308"/>
        <v>23</v>
      </c>
      <c r="Q705" s="304">
        <f t="shared" ca="1" si="309"/>
        <v>0</v>
      </c>
      <c r="R705" s="306">
        <f t="shared" ca="1" si="310"/>
        <v>0</v>
      </c>
      <c r="S705" s="307">
        <f t="shared" ca="1" si="311"/>
        <v>3.1652999999999984</v>
      </c>
      <c r="T705" s="304">
        <f t="shared" ca="1" si="291"/>
        <v>31.051592999999986</v>
      </c>
      <c r="U705" s="311">
        <f t="shared" ca="1" si="292"/>
        <v>0</v>
      </c>
      <c r="V705" s="306">
        <f t="shared" ca="1" si="293"/>
        <v>1.2259888194181499</v>
      </c>
      <c r="W705" s="304">
        <f t="shared" ca="1" si="294"/>
        <v>28.759419635542422</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0.69624113170091917</v>
      </c>
      <c r="AH705" s="304">
        <f t="shared" ca="1" si="318"/>
        <v>-9.085821734833079</v>
      </c>
    </row>
    <row r="706" spans="1:34" x14ac:dyDescent="0.2">
      <c r="A706" s="347">
        <f t="shared" ca="1" si="296"/>
        <v>1E-4</v>
      </c>
      <c r="B706" s="304">
        <f t="shared" ca="1" si="297"/>
        <v>37.019800000000878</v>
      </c>
      <c r="D706" s="306">
        <f t="shared" ca="1" si="298"/>
        <v>-0.68520934054852578</v>
      </c>
      <c r="E706" s="307">
        <f t="shared" ca="1" si="299"/>
        <v>-0.75003114232425538</v>
      </c>
      <c r="F706" s="304">
        <f t="shared" ca="1" si="300"/>
        <v>1.0159028274550539</v>
      </c>
      <c r="G706" s="306">
        <f t="shared" ca="1" si="301"/>
        <v>8.0859225593181101</v>
      </c>
      <c r="H706" s="307">
        <f t="shared" ca="1" si="302"/>
        <v>-106.9145944576843</v>
      </c>
      <c r="I706" s="304">
        <f t="shared" ca="1" si="303"/>
        <v>107.21992656072094</v>
      </c>
      <c r="J706" s="306">
        <f t="shared" ca="1" si="304"/>
        <v>859.93432206528962</v>
      </c>
      <c r="K706" s="307">
        <f t="shared" ca="1" si="305"/>
        <v>-8.0794301648690698</v>
      </c>
      <c r="L706" s="304">
        <f t="shared" ca="1" si="290"/>
        <v>859.97227598200993</v>
      </c>
      <c r="M706" s="306">
        <f t="shared" ca="1" si="306"/>
        <v>-1.495310294971351</v>
      </c>
      <c r="N706" s="304">
        <f t="shared" ca="1" si="307"/>
        <v>-85.674968964320627</v>
      </c>
      <c r="P706" s="310">
        <f t="shared" ca="1" si="308"/>
        <v>23</v>
      </c>
      <c r="Q706" s="304">
        <f t="shared" ca="1" si="309"/>
        <v>0</v>
      </c>
      <c r="R706" s="306">
        <f t="shared" ca="1" si="310"/>
        <v>0</v>
      </c>
      <c r="S706" s="307">
        <f t="shared" ca="1" si="311"/>
        <v>3.1652999999999984</v>
      </c>
      <c r="T706" s="304">
        <f t="shared" ca="1" si="291"/>
        <v>31.051592999999986</v>
      </c>
      <c r="U706" s="311">
        <f t="shared" ca="1" si="292"/>
        <v>0</v>
      </c>
      <c r="V706" s="306">
        <f t="shared" ca="1" si="293"/>
        <v>1.2259901301795784</v>
      </c>
      <c r="W706" s="304">
        <f t="shared" ca="1" si="294"/>
        <v>28.75948773284955</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0.69622012818455481</v>
      </c>
      <c r="AH706" s="304">
        <f t="shared" ca="1" si="318"/>
        <v>-9.0858432488365821</v>
      </c>
    </row>
    <row r="707" spans="1:34" x14ac:dyDescent="0.2">
      <c r="A707" s="347">
        <f t="shared" ca="1" si="296"/>
        <v>1E-4</v>
      </c>
      <c r="B707" s="304">
        <f t="shared" ca="1" si="297"/>
        <v>37.019900000000881</v>
      </c>
      <c r="D707" s="306">
        <f t="shared" ca="1" si="298"/>
        <v>-0.68520471157646801</v>
      </c>
      <c r="E707" s="307">
        <f t="shared" ca="1" si="299"/>
        <v>-0.75000921709660773</v>
      </c>
      <c r="F707" s="304">
        <f t="shared" ca="1" si="300"/>
        <v>1.0158835181734456</v>
      </c>
      <c r="G707" s="306">
        <f t="shared" ca="1" si="301"/>
        <v>8.0858540388469518</v>
      </c>
      <c r="H707" s="307">
        <f t="shared" ca="1" si="302"/>
        <v>-106.91466945860601</v>
      </c>
      <c r="I707" s="304">
        <f t="shared" ca="1" si="303"/>
        <v>107.21999618065895</v>
      </c>
      <c r="J707" s="306">
        <f t="shared" ca="1" si="304"/>
        <v>859.93432206528962</v>
      </c>
      <c r="K707" s="307">
        <f t="shared" ca="1" si="305"/>
        <v>-8.0901216280648836</v>
      </c>
      <c r="L707" s="304">
        <f t="shared" ca="1" si="290"/>
        <v>859.97237649464432</v>
      </c>
      <c r="M707" s="306">
        <f t="shared" ca="1" si="306"/>
        <v>-1.4953109849684936</v>
      </c>
      <c r="N707" s="304">
        <f t="shared" ca="1" si="307"/>
        <v>-85.675008498244765</v>
      </c>
      <c r="P707" s="310">
        <f t="shared" ca="1" si="308"/>
        <v>23</v>
      </c>
      <c r="Q707" s="304">
        <f t="shared" ca="1" si="309"/>
        <v>0</v>
      </c>
      <c r="R707" s="306">
        <f t="shared" ca="1" si="310"/>
        <v>0</v>
      </c>
      <c r="S707" s="307">
        <f t="shared" ca="1" si="311"/>
        <v>3.1652999999999984</v>
      </c>
      <c r="T707" s="304">
        <f t="shared" ca="1" si="291"/>
        <v>31.051592999999986</v>
      </c>
      <c r="U707" s="311">
        <f t="shared" ca="1" si="292"/>
        <v>0</v>
      </c>
      <c r="V707" s="306">
        <f t="shared" ca="1" si="293"/>
        <v>1.225991440943329</v>
      </c>
      <c r="W707" s="304">
        <f t="shared" ca="1" si="294"/>
        <v>28.759555829188521</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0.69619912496440683</v>
      </c>
      <c r="AH707" s="304">
        <f t="shared" ca="1" si="318"/>
        <v>-9.0858647625342197</v>
      </c>
    </row>
    <row r="708" spans="1:34" x14ac:dyDescent="0.2">
      <c r="A708" s="347">
        <f t="shared" ca="1" si="296"/>
        <v>1E-4</v>
      </c>
      <c r="B708" s="304">
        <f t="shared" ca="1" si="297"/>
        <v>37.020000000000884</v>
      </c>
      <c r="D708" s="306">
        <f t="shared" ca="1" si="298"/>
        <v>-0.6852000826125072</v>
      </c>
      <c r="E708" s="307">
        <f t="shared" ca="1" si="299"/>
        <v>-0.74998729218065208</v>
      </c>
      <c r="F708" s="304">
        <f t="shared" ca="1" si="300"/>
        <v>1.0158642092546886</v>
      </c>
      <c r="G708" s="306">
        <f t="shared" ca="1" si="301"/>
        <v>8.0857855188386907</v>
      </c>
      <c r="H708" s="307">
        <f t="shared" ca="1" si="302"/>
        <v>-106.91474445733523</v>
      </c>
      <c r="I708" s="304">
        <f t="shared" ca="1" si="303"/>
        <v>107.22006579849666</v>
      </c>
      <c r="J708" s="306">
        <f t="shared" ca="1" si="304"/>
        <v>859.93432206528962</v>
      </c>
      <c r="K708" s="307">
        <f t="shared" ca="1" si="305"/>
        <v>-8.1008130987606801</v>
      </c>
      <c r="L708" s="304">
        <f t="shared" ref="L708:L771" ca="1" si="319">SQRT(pos_x^2+pos_z^2)</f>
        <v>859.9724771402573</v>
      </c>
      <c r="M708" s="306">
        <f t="shared" ca="1" si="306"/>
        <v>-1.4953116749588931</v>
      </c>
      <c r="N708" s="304">
        <f t="shared" ca="1" si="307"/>
        <v>-85.675048031782552</v>
      </c>
      <c r="P708" s="310">
        <f t="shared" ca="1" si="308"/>
        <v>23</v>
      </c>
      <c r="Q708" s="304">
        <f t="shared" ca="1" si="309"/>
        <v>0</v>
      </c>
      <c r="R708" s="306">
        <f t="shared" ca="1" si="310"/>
        <v>0</v>
      </c>
      <c r="S708" s="307">
        <f t="shared" ca="1" si="311"/>
        <v>3.1652999999999984</v>
      </c>
      <c r="T708" s="304">
        <f t="shared" ref="T708:T771" ca="1" si="320">m*g</f>
        <v>31.051592999999986</v>
      </c>
      <c r="U708" s="311">
        <f t="shared" ref="U708:U771" ca="1" si="321">IF(pos_xz&lt;L_rampe,Poids*COS(Beta),0)</f>
        <v>0</v>
      </c>
      <c r="V708" s="306">
        <f t="shared" ref="V708:V771" ca="1" si="322">Rho_moyen*(20000-Alt_rampe-pos_z)/(20000+Alt_rampe+pos_z)</f>
        <v>1.2259927517094009</v>
      </c>
      <c r="W708" s="304">
        <f t="shared" ref="W708:W771" ca="1" si="323">1/2*Rho*Sref*Cx*vit_xz^2</f>
        <v>28.759623924559321</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0.69617812204048235</v>
      </c>
      <c r="AH708" s="304">
        <f t="shared" ca="1" si="318"/>
        <v>-9.08588627592599</v>
      </c>
    </row>
    <row r="709" spans="1:34" x14ac:dyDescent="0.2">
      <c r="A709" s="347">
        <f t="shared" ref="A709:A772" ca="1" si="325">IF(B708+0.01&lt;=T_ini+ROUNDUP(Temps_fin_propu,0), 0.01, IF(K708&gt;0, 0.1, 0.0001))</f>
        <v>1E-4</v>
      </c>
      <c r="B709" s="304">
        <f t="shared" ref="B709:B772" ca="1" si="326">B708+pas</f>
        <v>37.020100000000888</v>
      </c>
      <c r="D709" s="306">
        <f t="shared" ref="D709:D772" ca="1" si="327">IF(AND(L708&lt;L_rampe,Poussee&lt;Poids*SIN(M708)),0,(-W708+Poussee)/m*COS(M708)-U708/m*SIN(M708))</f>
        <v>-0.68519545365664192</v>
      </c>
      <c r="E709" s="307">
        <f t="shared" ref="E709:E772" ca="1" si="328">IF(AND(L708&lt;L_rampe,Poussee&lt;Poids*SIN(M708)),0,(-W708+Poussee)/m*SIN(M708)+U708/m*COS(M708)-Poids/m)</f>
        <v>-0.74996536757639198</v>
      </c>
      <c r="F709" s="304">
        <f t="shared" ref="F709:F772" ca="1" si="329">SQRT(acc_x^2+acc_z^2)</f>
        <v>1.0158449006987849</v>
      </c>
      <c r="G709" s="306">
        <f t="shared" ref="G709:G772" ca="1" si="330">G708+acc_x*pas</f>
        <v>8.0857169992933251</v>
      </c>
      <c r="H709" s="307">
        <f t="shared" ref="H709:H772" ca="1" si="331">H708+acc_z*pas</f>
        <v>-106.91481945387198</v>
      </c>
      <c r="I709" s="304">
        <f t="shared" ref="I709:I772" ca="1" si="332">SQRT(vit_x^2+vit_z^2)</f>
        <v>107.22013541423414</v>
      </c>
      <c r="J709" s="306">
        <f t="shared" ref="J709:J772" ca="1" si="333">J708+0.5*(vit_x+G708)*pas*(K708&gt;=0)</f>
        <v>859.93432206528962</v>
      </c>
      <c r="K709" s="307">
        <f t="shared" ref="K709:K772" ca="1" si="334">K708+0.5*(vit_z+H708)*pas</f>
        <v>-8.1115045769562411</v>
      </c>
      <c r="L709" s="304">
        <f t="shared" ca="1" si="319"/>
        <v>859.9725779188492</v>
      </c>
      <c r="M709" s="306">
        <f t="shared" ref="M709:M772" ca="1" si="335">IF(AND(L708&gt;L_rampe,G709&gt;0),ATAN2(G709,H709),$M$4)</f>
        <v>-1.4953123649425495</v>
      </c>
      <c r="N709" s="304">
        <f t="shared" ref="N709:N772" ca="1" si="336">DEGREES(Beta)</f>
        <v>-85.675087564934003</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3.1652999999999984</v>
      </c>
      <c r="T709" s="304">
        <f t="shared" ca="1" si="320"/>
        <v>31.051592999999986</v>
      </c>
      <c r="U709" s="311">
        <f t="shared" ca="1" si="321"/>
        <v>0</v>
      </c>
      <c r="V709" s="306">
        <f t="shared" ca="1" si="322"/>
        <v>1.2259940624777939</v>
      </c>
      <c r="W709" s="304">
        <f t="shared" ca="1" si="323"/>
        <v>28.759692018961992</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0.69615711941278313</v>
      </c>
      <c r="AH709" s="304">
        <f t="shared" ref="AH709:AH772" ca="1" si="347">IF(AND(L708&lt;L_rampe,Poussee&lt;Poids*SIN(M708)), g*SIN(M708), (-W708+Poussee)/m)</f>
        <v>-9.0859077890118893</v>
      </c>
    </row>
    <row r="710" spans="1:34" x14ac:dyDescent="0.2">
      <c r="A710" s="347">
        <f t="shared" ca="1" si="325"/>
        <v>1E-4</v>
      </c>
      <c r="B710" s="304">
        <f t="shared" ca="1" si="326"/>
        <v>37.020200000000891</v>
      </c>
      <c r="D710" s="306">
        <f t="shared" ca="1" si="327"/>
        <v>-0.6851908247088746</v>
      </c>
      <c r="E710" s="307">
        <f t="shared" ca="1" si="328"/>
        <v>-0.74994344328380969</v>
      </c>
      <c r="F710" s="304">
        <f t="shared" ca="1" si="329"/>
        <v>1.0158255925057236</v>
      </c>
      <c r="G710" s="306">
        <f t="shared" ca="1" si="330"/>
        <v>8.085648480210855</v>
      </c>
      <c r="H710" s="307">
        <f t="shared" ca="1" si="331"/>
        <v>-106.91489444821632</v>
      </c>
      <c r="I710" s="304">
        <f t="shared" ca="1" si="332"/>
        <v>107.22020502787137</v>
      </c>
      <c r="J710" s="306">
        <f t="shared" ca="1" si="333"/>
        <v>859.93432206528962</v>
      </c>
      <c r="K710" s="307">
        <f t="shared" ca="1" si="334"/>
        <v>-8.1221960626513461</v>
      </c>
      <c r="L710" s="304">
        <f t="shared" ca="1" si="319"/>
        <v>859.97267883042036</v>
      </c>
      <c r="M710" s="306">
        <f t="shared" ca="1" si="335"/>
        <v>-1.4953130549194629</v>
      </c>
      <c r="N710" s="304">
        <f t="shared" ca="1" si="336"/>
        <v>-85.675127097699104</v>
      </c>
      <c r="P710" s="310">
        <f t="shared" ca="1" si="337"/>
        <v>23</v>
      </c>
      <c r="Q710" s="304">
        <f t="shared" ca="1" si="338"/>
        <v>0</v>
      </c>
      <c r="R710" s="306">
        <f t="shared" ca="1" si="339"/>
        <v>0</v>
      </c>
      <c r="S710" s="307">
        <f t="shared" ca="1" si="340"/>
        <v>3.1652999999999984</v>
      </c>
      <c r="T710" s="304">
        <f t="shared" ca="1" si="320"/>
        <v>31.051592999999986</v>
      </c>
      <c r="U710" s="311">
        <f t="shared" ca="1" si="321"/>
        <v>0</v>
      </c>
      <c r="V710" s="306">
        <f t="shared" ca="1" si="322"/>
        <v>1.2259953732485087</v>
      </c>
      <c r="W710" s="304">
        <f t="shared" ca="1" si="323"/>
        <v>28.759760112396535</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0.69613611708129319</v>
      </c>
      <c r="AH710" s="304">
        <f t="shared" ca="1" si="347"/>
        <v>-9.0859293017919338</v>
      </c>
    </row>
    <row r="711" spans="1:34" x14ac:dyDescent="0.2">
      <c r="A711" s="347">
        <f t="shared" ca="1" si="325"/>
        <v>1E-4</v>
      </c>
      <c r="B711" s="304">
        <f t="shared" ca="1" si="326"/>
        <v>37.020300000000894</v>
      </c>
      <c r="D711" s="306">
        <f t="shared" ca="1" si="327"/>
        <v>-0.68518619576920581</v>
      </c>
      <c r="E711" s="307">
        <f t="shared" ca="1" si="328"/>
        <v>-0.74992151930291051</v>
      </c>
      <c r="F711" s="304">
        <f t="shared" ca="1" si="329"/>
        <v>1.0158062846755094</v>
      </c>
      <c r="G711" s="306">
        <f t="shared" ca="1" si="330"/>
        <v>8.0855799615912787</v>
      </c>
      <c r="H711" s="307">
        <f t="shared" ca="1" si="331"/>
        <v>-106.91496944036825</v>
      </c>
      <c r="I711" s="304">
        <f t="shared" ca="1" si="332"/>
        <v>107.2202746394084</v>
      </c>
      <c r="J711" s="306">
        <f t="shared" ca="1" si="333"/>
        <v>859.93432206528962</v>
      </c>
      <c r="K711" s="307">
        <f t="shared" ca="1" si="334"/>
        <v>-8.1328875558457749</v>
      </c>
      <c r="L711" s="304">
        <f t="shared" ca="1" si="319"/>
        <v>859.97277987497102</v>
      </c>
      <c r="M711" s="306">
        <f t="shared" ca="1" si="335"/>
        <v>-1.4953137448896336</v>
      </c>
      <c r="N711" s="304">
        <f t="shared" ca="1" si="336"/>
        <v>-85.675166630077882</v>
      </c>
      <c r="P711" s="310">
        <f t="shared" ca="1" si="337"/>
        <v>23</v>
      </c>
      <c r="Q711" s="304">
        <f t="shared" ca="1" si="338"/>
        <v>0</v>
      </c>
      <c r="R711" s="306">
        <f t="shared" ca="1" si="339"/>
        <v>0</v>
      </c>
      <c r="S711" s="307">
        <f t="shared" ca="1" si="340"/>
        <v>3.1652999999999984</v>
      </c>
      <c r="T711" s="304">
        <f t="shared" ca="1" si="320"/>
        <v>31.051592999999986</v>
      </c>
      <c r="U711" s="311">
        <f t="shared" ca="1" si="321"/>
        <v>0</v>
      </c>
      <c r="V711" s="306">
        <f t="shared" ca="1" si="322"/>
        <v>1.225996684021545</v>
      </c>
      <c r="W711" s="304">
        <f t="shared" ca="1" si="323"/>
        <v>28.759828204862949</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0.69611511504601431</v>
      </c>
      <c r="AH711" s="304">
        <f t="shared" ca="1" si="347"/>
        <v>-9.0859508142661198</v>
      </c>
    </row>
    <row r="712" spans="1:34" x14ac:dyDescent="0.2">
      <c r="A712" s="347">
        <f t="shared" ca="1" si="325"/>
        <v>1E-4</v>
      </c>
      <c r="B712" s="304">
        <f t="shared" ca="1" si="326"/>
        <v>37.020400000000897</v>
      </c>
      <c r="D712" s="306">
        <f t="shared" ca="1" si="327"/>
        <v>-0.68518156683763309</v>
      </c>
      <c r="E712" s="307">
        <f t="shared" ca="1" si="328"/>
        <v>-0.74989959563369091</v>
      </c>
      <c r="F712" s="304">
        <f t="shared" ca="1" si="329"/>
        <v>1.0157869772081383</v>
      </c>
      <c r="G712" s="306">
        <f t="shared" ca="1" si="330"/>
        <v>8.0855114434345943</v>
      </c>
      <c r="H712" s="307">
        <f t="shared" ca="1" si="331"/>
        <v>-106.91504443032781</v>
      </c>
      <c r="I712" s="304">
        <f t="shared" ca="1" si="332"/>
        <v>107.22034424884525</v>
      </c>
      <c r="J712" s="306">
        <f t="shared" ca="1" si="333"/>
        <v>859.93432206528962</v>
      </c>
      <c r="K712" s="307">
        <f t="shared" ca="1" si="334"/>
        <v>-8.1435790565393091</v>
      </c>
      <c r="L712" s="304">
        <f t="shared" ca="1" si="319"/>
        <v>859.97288105250118</v>
      </c>
      <c r="M712" s="306">
        <f t="shared" ca="1" si="335"/>
        <v>-1.4953144348530614</v>
      </c>
      <c r="N712" s="304">
        <f t="shared" ca="1" si="336"/>
        <v>-85.67520616207031</v>
      </c>
      <c r="P712" s="310">
        <f t="shared" ca="1" si="337"/>
        <v>23</v>
      </c>
      <c r="Q712" s="304">
        <f t="shared" ca="1" si="338"/>
        <v>0</v>
      </c>
      <c r="R712" s="306">
        <f t="shared" ca="1" si="339"/>
        <v>0</v>
      </c>
      <c r="S712" s="307">
        <f t="shared" ca="1" si="340"/>
        <v>3.1652999999999984</v>
      </c>
      <c r="T712" s="304">
        <f t="shared" ca="1" si="320"/>
        <v>31.051592999999986</v>
      </c>
      <c r="U712" s="311">
        <f t="shared" ca="1" si="321"/>
        <v>0</v>
      </c>
      <c r="V712" s="306">
        <f t="shared" ca="1" si="322"/>
        <v>1.2259979947969026</v>
      </c>
      <c r="W712" s="304">
        <f t="shared" ca="1" si="323"/>
        <v>28.759896296361251</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0.69609411330695004</v>
      </c>
      <c r="AH712" s="304">
        <f t="shared" ca="1" si="347"/>
        <v>-9.0859723264344492</v>
      </c>
    </row>
    <row r="713" spans="1:34" x14ac:dyDescent="0.2">
      <c r="A713" s="347">
        <f t="shared" ca="1" si="325"/>
        <v>1E-4</v>
      </c>
      <c r="B713" s="304">
        <f t="shared" ca="1" si="326"/>
        <v>37.020500000000901</v>
      </c>
      <c r="D713" s="306">
        <f t="shared" ca="1" si="327"/>
        <v>-0.68517693791416168</v>
      </c>
      <c r="E713" s="307">
        <f t="shared" ca="1" si="328"/>
        <v>-0.74987767227614732</v>
      </c>
      <c r="F713" s="304">
        <f t="shared" ca="1" si="329"/>
        <v>1.0157676701036118</v>
      </c>
      <c r="G713" s="306">
        <f t="shared" ca="1" si="330"/>
        <v>8.0854429257408036</v>
      </c>
      <c r="H713" s="307">
        <f t="shared" ca="1" si="331"/>
        <v>-106.91511941809503</v>
      </c>
      <c r="I713" s="304">
        <f t="shared" ca="1" si="332"/>
        <v>107.22041385618195</v>
      </c>
      <c r="J713" s="306">
        <f t="shared" ca="1" si="333"/>
        <v>859.93432206528962</v>
      </c>
      <c r="K713" s="307">
        <f t="shared" ca="1" si="334"/>
        <v>-8.1542705647317302</v>
      </c>
      <c r="L713" s="304">
        <f t="shared" ca="1" si="319"/>
        <v>859.97298236301128</v>
      </c>
      <c r="M713" s="306">
        <f t="shared" ca="1" si="335"/>
        <v>-1.4953151248097467</v>
      </c>
      <c r="N713" s="304">
        <f t="shared" ca="1" si="336"/>
        <v>-85.675245693676416</v>
      </c>
      <c r="P713" s="310">
        <f t="shared" ca="1" si="337"/>
        <v>23</v>
      </c>
      <c r="Q713" s="304">
        <f t="shared" ca="1" si="338"/>
        <v>0</v>
      </c>
      <c r="R713" s="306">
        <f t="shared" ca="1" si="339"/>
        <v>0</v>
      </c>
      <c r="S713" s="307">
        <f t="shared" ca="1" si="340"/>
        <v>3.1652999999999984</v>
      </c>
      <c r="T713" s="304">
        <f t="shared" ca="1" si="320"/>
        <v>31.051592999999986</v>
      </c>
      <c r="U713" s="311">
        <f t="shared" ca="1" si="321"/>
        <v>0</v>
      </c>
      <c r="V713" s="306">
        <f t="shared" ca="1" si="322"/>
        <v>1.2259993055745817</v>
      </c>
      <c r="W713" s="304">
        <f t="shared" ca="1" si="323"/>
        <v>28.759964386891451</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0.69607311186408971</v>
      </c>
      <c r="AH713" s="304">
        <f t="shared" ca="1" si="347"/>
        <v>-9.0859938382969272</v>
      </c>
    </row>
    <row r="714" spans="1:34" x14ac:dyDescent="0.2">
      <c r="A714" s="347">
        <f t="shared" ca="1" si="325"/>
        <v>1E-4</v>
      </c>
      <c r="B714" s="304">
        <f t="shared" ca="1" si="326"/>
        <v>37.020600000000904</v>
      </c>
      <c r="D714" s="306">
        <f t="shared" ca="1" si="327"/>
        <v>-0.68517230899878678</v>
      </c>
      <c r="E714" s="307">
        <f t="shared" ca="1" si="328"/>
        <v>-0.74985574923027443</v>
      </c>
      <c r="F714" s="304">
        <f t="shared" ca="1" si="329"/>
        <v>1.0157483633619231</v>
      </c>
      <c r="G714" s="306">
        <f t="shared" ca="1" si="330"/>
        <v>8.0853744085099031</v>
      </c>
      <c r="H714" s="307">
        <f t="shared" ca="1" si="331"/>
        <v>-106.91519440366996</v>
      </c>
      <c r="I714" s="304">
        <f t="shared" ca="1" si="332"/>
        <v>107.22048346141855</v>
      </c>
      <c r="J714" s="306">
        <f t="shared" ca="1" si="333"/>
        <v>859.93432206528962</v>
      </c>
      <c r="K714" s="307">
        <f t="shared" ca="1" si="334"/>
        <v>-8.1649620804228178</v>
      </c>
      <c r="L714" s="304">
        <f t="shared" ca="1" si="319"/>
        <v>859.97308380650145</v>
      </c>
      <c r="M714" s="306">
        <f t="shared" ca="1" si="335"/>
        <v>-1.4953158147596892</v>
      </c>
      <c r="N714" s="304">
        <f t="shared" ca="1" si="336"/>
        <v>-85.6752852248962</v>
      </c>
      <c r="P714" s="310">
        <f t="shared" ca="1" si="337"/>
        <v>23</v>
      </c>
      <c r="Q714" s="304">
        <f t="shared" ca="1" si="338"/>
        <v>0</v>
      </c>
      <c r="R714" s="306">
        <f t="shared" ca="1" si="339"/>
        <v>0</v>
      </c>
      <c r="S714" s="307">
        <f t="shared" ca="1" si="340"/>
        <v>3.1652999999999984</v>
      </c>
      <c r="T714" s="304">
        <f t="shared" ca="1" si="320"/>
        <v>31.051592999999986</v>
      </c>
      <c r="U714" s="311">
        <f t="shared" ca="1" si="321"/>
        <v>0</v>
      </c>
      <c r="V714" s="306">
        <f t="shared" ca="1" si="322"/>
        <v>1.2260006163545816</v>
      </c>
      <c r="W714" s="304">
        <f t="shared" ca="1" si="323"/>
        <v>28.760032476453553</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0.69605211071743156</v>
      </c>
      <c r="AH714" s="304">
        <f t="shared" ca="1" si="347"/>
        <v>-9.0860153498535574</v>
      </c>
    </row>
    <row r="715" spans="1:34" x14ac:dyDescent="0.2">
      <c r="A715" s="347">
        <f t="shared" ca="1" si="325"/>
        <v>1E-4</v>
      </c>
      <c r="B715" s="304">
        <f t="shared" ca="1" si="326"/>
        <v>37.020700000000907</v>
      </c>
      <c r="D715" s="306">
        <f t="shared" ca="1" si="327"/>
        <v>-0.68516768009151385</v>
      </c>
      <c r="E715" s="307">
        <f t="shared" ca="1" si="328"/>
        <v>-0.74983382649607222</v>
      </c>
      <c r="F715" s="304">
        <f t="shared" ca="1" si="329"/>
        <v>1.0157290569830761</v>
      </c>
      <c r="G715" s="306">
        <f t="shared" ca="1" si="330"/>
        <v>8.0853058917418945</v>
      </c>
      <c r="H715" s="307">
        <f t="shared" ca="1" si="331"/>
        <v>-106.9152693870526</v>
      </c>
      <c r="I715" s="304">
        <f t="shared" ca="1" si="332"/>
        <v>107.22055306455505</v>
      </c>
      <c r="J715" s="306">
        <f t="shared" ca="1" si="333"/>
        <v>859.93432206528962</v>
      </c>
      <c r="K715" s="307">
        <f t="shared" ca="1" si="334"/>
        <v>-8.1756536036123535</v>
      </c>
      <c r="L715" s="304">
        <f t="shared" ca="1" si="319"/>
        <v>859.97318538297202</v>
      </c>
      <c r="M715" s="306">
        <f t="shared" ca="1" si="335"/>
        <v>-1.4953165047028893</v>
      </c>
      <c r="N715" s="304">
        <f t="shared" ca="1" si="336"/>
        <v>-85.675324755729676</v>
      </c>
      <c r="P715" s="310">
        <f t="shared" ca="1" si="337"/>
        <v>23</v>
      </c>
      <c r="Q715" s="304">
        <f t="shared" ca="1" si="338"/>
        <v>0</v>
      </c>
      <c r="R715" s="306">
        <f t="shared" ca="1" si="339"/>
        <v>0</v>
      </c>
      <c r="S715" s="307">
        <f t="shared" ca="1" si="340"/>
        <v>3.1652999999999984</v>
      </c>
      <c r="T715" s="304">
        <f t="shared" ca="1" si="320"/>
        <v>31.051592999999986</v>
      </c>
      <c r="U715" s="311">
        <f t="shared" ca="1" si="321"/>
        <v>0</v>
      </c>
      <c r="V715" s="306">
        <f t="shared" ca="1" si="322"/>
        <v>1.2260019271369029</v>
      </c>
      <c r="W715" s="304">
        <f t="shared" ca="1" si="323"/>
        <v>28.760100565047562</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0.69603110986697914</v>
      </c>
      <c r="AH715" s="304">
        <f t="shared" ca="1" si="347"/>
        <v>-9.0860368611043398</v>
      </c>
    </row>
    <row r="716" spans="1:34" x14ac:dyDescent="0.2">
      <c r="A716" s="347">
        <f t="shared" ca="1" si="325"/>
        <v>1E-4</v>
      </c>
      <c r="B716" s="304">
        <f t="shared" ca="1" si="326"/>
        <v>37.020800000000911</v>
      </c>
      <c r="D716" s="306">
        <f t="shared" ca="1" si="327"/>
        <v>-0.68516305119233989</v>
      </c>
      <c r="E716" s="307">
        <f t="shared" ca="1" si="328"/>
        <v>-0.7498119040735407</v>
      </c>
      <c r="F716" s="304">
        <f t="shared" ca="1" si="329"/>
        <v>1.0157097509670689</v>
      </c>
      <c r="G716" s="306">
        <f t="shared" ca="1" si="330"/>
        <v>8.0852373754367761</v>
      </c>
      <c r="H716" s="307">
        <f t="shared" ca="1" si="331"/>
        <v>-106.91534436824301</v>
      </c>
      <c r="I716" s="304">
        <f t="shared" ca="1" si="332"/>
        <v>107.22062266559149</v>
      </c>
      <c r="J716" s="306">
        <f t="shared" ca="1" si="333"/>
        <v>859.93432206528962</v>
      </c>
      <c r="K716" s="307">
        <f t="shared" ca="1" si="334"/>
        <v>-8.1863451343001188</v>
      </c>
      <c r="L716" s="304">
        <f t="shared" ca="1" si="319"/>
        <v>859.97328709242311</v>
      </c>
      <c r="M716" s="306">
        <f t="shared" ca="1" si="335"/>
        <v>-1.4953171946393469</v>
      </c>
      <c r="N716" s="304">
        <f t="shared" ca="1" si="336"/>
        <v>-85.675364286176816</v>
      </c>
      <c r="P716" s="310">
        <f t="shared" ca="1" si="337"/>
        <v>23</v>
      </c>
      <c r="Q716" s="304">
        <f t="shared" ca="1" si="338"/>
        <v>0</v>
      </c>
      <c r="R716" s="306">
        <f t="shared" ca="1" si="339"/>
        <v>0</v>
      </c>
      <c r="S716" s="307">
        <f t="shared" ca="1" si="340"/>
        <v>3.1652999999999984</v>
      </c>
      <c r="T716" s="304">
        <f t="shared" ca="1" si="320"/>
        <v>31.051592999999986</v>
      </c>
      <c r="U716" s="311">
        <f t="shared" ca="1" si="321"/>
        <v>0</v>
      </c>
      <c r="V716" s="306">
        <f t="shared" ca="1" si="322"/>
        <v>1.226003237921546</v>
      </c>
      <c r="W716" s="304">
        <f t="shared" ca="1" si="323"/>
        <v>28.760168652673514</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0.69601010931272711</v>
      </c>
      <c r="AH716" s="304">
        <f t="shared" ca="1" si="347"/>
        <v>-9.0860583720492762</v>
      </c>
    </row>
    <row r="717" spans="1:34" x14ac:dyDescent="0.2">
      <c r="A717" s="347">
        <f t="shared" ca="1" si="325"/>
        <v>1E-4</v>
      </c>
      <c r="B717" s="304">
        <f t="shared" ca="1" si="326"/>
        <v>37.020900000000914</v>
      </c>
      <c r="D717" s="306">
        <f t="shared" ca="1" si="327"/>
        <v>-0.68515842230126889</v>
      </c>
      <c r="E717" s="307">
        <f t="shared" ca="1" si="328"/>
        <v>-0.74978998196266389</v>
      </c>
      <c r="F717" s="304">
        <f t="shared" ca="1" si="329"/>
        <v>1.0156904453138937</v>
      </c>
      <c r="G717" s="306">
        <f t="shared" ca="1" si="330"/>
        <v>8.0851688595945461</v>
      </c>
      <c r="H717" s="307">
        <f t="shared" ca="1" si="331"/>
        <v>-106.91541934724121</v>
      </c>
      <c r="I717" s="304">
        <f t="shared" ca="1" si="332"/>
        <v>107.22069226452791</v>
      </c>
      <c r="J717" s="306">
        <f t="shared" ca="1" si="333"/>
        <v>859.93432206528962</v>
      </c>
      <c r="K717" s="307">
        <f t="shared" ca="1" si="334"/>
        <v>-8.1970366724858934</v>
      </c>
      <c r="L717" s="304">
        <f t="shared" ca="1" si="319"/>
        <v>859.97338893485494</v>
      </c>
      <c r="M717" s="306">
        <f t="shared" ca="1" si="335"/>
        <v>-1.4953178845690622</v>
      </c>
      <c r="N717" s="304">
        <f t="shared" ca="1" si="336"/>
        <v>-85.675403816237676</v>
      </c>
      <c r="P717" s="310">
        <f t="shared" ca="1" si="337"/>
        <v>23</v>
      </c>
      <c r="Q717" s="304">
        <f t="shared" ca="1" si="338"/>
        <v>0</v>
      </c>
      <c r="R717" s="306">
        <f t="shared" ca="1" si="339"/>
        <v>0</v>
      </c>
      <c r="S717" s="307">
        <f t="shared" ca="1" si="340"/>
        <v>3.1652999999999984</v>
      </c>
      <c r="T717" s="304">
        <f t="shared" ca="1" si="320"/>
        <v>31.051592999999986</v>
      </c>
      <c r="U717" s="311">
        <f t="shared" ca="1" si="321"/>
        <v>0</v>
      </c>
      <c r="V717" s="306">
        <f t="shared" ca="1" si="322"/>
        <v>1.2260045487085098</v>
      </c>
      <c r="W717" s="304">
        <f t="shared" ca="1" si="323"/>
        <v>28.760236739331386</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0.6959891090546666</v>
      </c>
      <c r="AH717" s="304">
        <f t="shared" ca="1" si="347"/>
        <v>-9.0860798826883791</v>
      </c>
    </row>
    <row r="718" spans="1:34" x14ac:dyDescent="0.2">
      <c r="A718" s="347">
        <f t="shared" ca="1" si="325"/>
        <v>1E-4</v>
      </c>
      <c r="B718" s="304">
        <f t="shared" ca="1" si="326"/>
        <v>37.021000000000917</v>
      </c>
      <c r="D718" s="306">
        <f t="shared" ca="1" si="327"/>
        <v>-0.68515379341829741</v>
      </c>
      <c r="E718" s="307">
        <f t="shared" ca="1" si="328"/>
        <v>-0.74976806016345243</v>
      </c>
      <c r="F718" s="304">
        <f t="shared" ca="1" si="329"/>
        <v>1.0156711400235556</v>
      </c>
      <c r="G718" s="306">
        <f t="shared" ca="1" si="330"/>
        <v>8.0851003442152045</v>
      </c>
      <c r="H718" s="307">
        <f t="shared" ca="1" si="331"/>
        <v>-106.91549432404723</v>
      </c>
      <c r="I718" s="304">
        <f t="shared" ca="1" si="332"/>
        <v>107.22076186136435</v>
      </c>
      <c r="J718" s="306">
        <f t="shared" ca="1" si="333"/>
        <v>859.93432206528962</v>
      </c>
      <c r="K718" s="307">
        <f t="shared" ca="1" si="334"/>
        <v>-8.2077282181694571</v>
      </c>
      <c r="L718" s="304">
        <f t="shared" ca="1" si="319"/>
        <v>859.97349091026786</v>
      </c>
      <c r="M718" s="306">
        <f t="shared" ca="1" si="335"/>
        <v>-1.4953185744920352</v>
      </c>
      <c r="N718" s="304">
        <f t="shared" ca="1" si="336"/>
        <v>-85.675443345912214</v>
      </c>
      <c r="P718" s="310">
        <f t="shared" ca="1" si="337"/>
        <v>23</v>
      </c>
      <c r="Q718" s="304">
        <f t="shared" ca="1" si="338"/>
        <v>0</v>
      </c>
      <c r="R718" s="306">
        <f t="shared" ca="1" si="339"/>
        <v>0</v>
      </c>
      <c r="S718" s="307">
        <f t="shared" ca="1" si="340"/>
        <v>3.1652999999999984</v>
      </c>
      <c r="T718" s="304">
        <f t="shared" ca="1" si="320"/>
        <v>31.051592999999986</v>
      </c>
      <c r="U718" s="311">
        <f t="shared" ca="1" si="321"/>
        <v>0</v>
      </c>
      <c r="V718" s="306">
        <f t="shared" ca="1" si="322"/>
        <v>1.2260058594977952</v>
      </c>
      <c r="W718" s="304">
        <f t="shared" ca="1" si="323"/>
        <v>28.760304825021219</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0.69596810909279938</v>
      </c>
      <c r="AH718" s="304">
        <f t="shared" ca="1" si="347"/>
        <v>-9.0861013930216412</v>
      </c>
    </row>
    <row r="719" spans="1:34" x14ac:dyDescent="0.2">
      <c r="A719" s="347">
        <f t="shared" ca="1" si="325"/>
        <v>1E-4</v>
      </c>
      <c r="B719" s="304">
        <f t="shared" ca="1" si="326"/>
        <v>37.021100000000921</v>
      </c>
      <c r="D719" s="306">
        <f t="shared" ca="1" si="327"/>
        <v>-0.68514916454342922</v>
      </c>
      <c r="E719" s="307">
        <f t="shared" ca="1" si="328"/>
        <v>-0.74974613867589568</v>
      </c>
      <c r="F719" s="304">
        <f t="shared" ca="1" si="329"/>
        <v>1.0156518350960504</v>
      </c>
      <c r="G719" s="306">
        <f t="shared" ca="1" si="330"/>
        <v>8.0850318292987495</v>
      </c>
      <c r="H719" s="307">
        <f t="shared" ca="1" si="331"/>
        <v>-106.9155692986611</v>
      </c>
      <c r="I719" s="304">
        <f t="shared" ca="1" si="332"/>
        <v>107.22083145610081</v>
      </c>
      <c r="J719" s="306">
        <f t="shared" ca="1" si="333"/>
        <v>859.93432206528962</v>
      </c>
      <c r="K719" s="307">
        <f t="shared" ca="1" si="334"/>
        <v>-8.2184197713505931</v>
      </c>
      <c r="L719" s="304">
        <f t="shared" ca="1" si="319"/>
        <v>859.97359301866209</v>
      </c>
      <c r="M719" s="306">
        <f t="shared" ca="1" si="335"/>
        <v>-1.495319264408266</v>
      </c>
      <c r="N719" s="304">
        <f t="shared" ca="1" si="336"/>
        <v>-85.675482875200458</v>
      </c>
      <c r="P719" s="310">
        <f t="shared" ca="1" si="337"/>
        <v>23</v>
      </c>
      <c r="Q719" s="304">
        <f t="shared" ca="1" si="338"/>
        <v>0</v>
      </c>
      <c r="R719" s="306">
        <f t="shared" ca="1" si="339"/>
        <v>0</v>
      </c>
      <c r="S719" s="307">
        <f t="shared" ca="1" si="340"/>
        <v>3.1652999999999984</v>
      </c>
      <c r="T719" s="304">
        <f t="shared" ca="1" si="320"/>
        <v>31.051592999999986</v>
      </c>
      <c r="U719" s="311">
        <f t="shared" ca="1" si="321"/>
        <v>0</v>
      </c>
      <c r="V719" s="306">
        <f t="shared" ca="1" si="322"/>
        <v>1.2260071702894015</v>
      </c>
      <c r="W719" s="304">
        <f t="shared" ca="1" si="323"/>
        <v>28.760372909742998</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0.69594710942712013</v>
      </c>
      <c r="AH719" s="304">
        <f t="shared" ca="1" si="347"/>
        <v>-9.0861229030490733</v>
      </c>
    </row>
    <row r="720" spans="1:34" x14ac:dyDescent="0.2">
      <c r="A720" s="347">
        <f t="shared" ca="1" si="325"/>
        <v>1E-4</v>
      </c>
      <c r="B720" s="304">
        <f t="shared" ca="1" si="326"/>
        <v>37.021200000000924</v>
      </c>
      <c r="D720" s="306">
        <f t="shared" ca="1" si="327"/>
        <v>-0.68514453567666345</v>
      </c>
      <c r="E720" s="307">
        <f t="shared" ca="1" si="328"/>
        <v>-0.74972421749999185</v>
      </c>
      <c r="F720" s="304">
        <f t="shared" ca="1" si="329"/>
        <v>1.0156325305313758</v>
      </c>
      <c r="G720" s="306">
        <f t="shared" ca="1" si="330"/>
        <v>8.0849633148451812</v>
      </c>
      <c r="H720" s="307">
        <f t="shared" ca="1" si="331"/>
        <v>-106.91564427108285</v>
      </c>
      <c r="I720" s="304">
        <f t="shared" ca="1" si="332"/>
        <v>107.22090104873735</v>
      </c>
      <c r="J720" s="306">
        <f t="shared" ca="1" si="333"/>
        <v>859.93432206528962</v>
      </c>
      <c r="K720" s="307">
        <f t="shared" ca="1" si="334"/>
        <v>-8.2291113320290794</v>
      </c>
      <c r="L720" s="304">
        <f t="shared" ca="1" si="319"/>
        <v>859.97369526003763</v>
      </c>
      <c r="M720" s="306">
        <f t="shared" ca="1" si="335"/>
        <v>-1.4953199543177549</v>
      </c>
      <c r="N720" s="304">
        <f t="shared" ca="1" si="336"/>
        <v>-85.675522404102409</v>
      </c>
      <c r="P720" s="310">
        <f t="shared" ca="1" si="337"/>
        <v>23</v>
      </c>
      <c r="Q720" s="304">
        <f t="shared" ca="1" si="338"/>
        <v>0</v>
      </c>
      <c r="R720" s="306">
        <f t="shared" ca="1" si="339"/>
        <v>0</v>
      </c>
      <c r="S720" s="307">
        <f t="shared" ca="1" si="340"/>
        <v>3.1652999999999984</v>
      </c>
      <c r="T720" s="304">
        <f t="shared" ca="1" si="320"/>
        <v>31.051592999999986</v>
      </c>
      <c r="U720" s="311">
        <f t="shared" ca="1" si="321"/>
        <v>0</v>
      </c>
      <c r="V720" s="306">
        <f t="shared" ca="1" si="322"/>
        <v>1.2260084810833292</v>
      </c>
      <c r="W720" s="304">
        <f t="shared" ca="1" si="323"/>
        <v>28.760440993496747</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0.69592611005762883</v>
      </c>
      <c r="AH720" s="304">
        <f t="shared" ca="1" si="347"/>
        <v>-9.0861444127706736</v>
      </c>
    </row>
    <row r="721" spans="1:34" x14ac:dyDescent="0.2">
      <c r="A721" s="347">
        <f t="shared" ca="1" si="325"/>
        <v>1E-4</v>
      </c>
      <c r="B721" s="304">
        <f t="shared" ca="1" si="326"/>
        <v>37.021300000000927</v>
      </c>
      <c r="D721" s="306">
        <f t="shared" ca="1" si="327"/>
        <v>-0.68513990681799952</v>
      </c>
      <c r="E721" s="307">
        <f t="shared" ca="1" si="328"/>
        <v>-0.74970229663573917</v>
      </c>
      <c r="F721" s="304">
        <f t="shared" ca="1" si="329"/>
        <v>1.0156132263295308</v>
      </c>
      <c r="G721" s="306">
        <f t="shared" ca="1" si="330"/>
        <v>8.0848948008544994</v>
      </c>
      <c r="H721" s="307">
        <f t="shared" ca="1" si="331"/>
        <v>-106.91571924131252</v>
      </c>
      <c r="I721" s="304">
        <f t="shared" ca="1" si="332"/>
        <v>107.22097063927396</v>
      </c>
      <c r="J721" s="306">
        <f t="shared" ca="1" si="333"/>
        <v>859.93432206528962</v>
      </c>
      <c r="K721" s="307">
        <f t="shared" ca="1" si="334"/>
        <v>-8.2398029002046993</v>
      </c>
      <c r="L721" s="304">
        <f t="shared" ca="1" si="319"/>
        <v>859.97379763439505</v>
      </c>
      <c r="M721" s="306">
        <f t="shared" ca="1" si="335"/>
        <v>-1.4953206442205016</v>
      </c>
      <c r="N721" s="304">
        <f t="shared" ca="1" si="336"/>
        <v>-85.675561932618081</v>
      </c>
      <c r="P721" s="310">
        <f t="shared" ca="1" si="337"/>
        <v>23</v>
      </c>
      <c r="Q721" s="304">
        <f t="shared" ca="1" si="338"/>
        <v>0</v>
      </c>
      <c r="R721" s="306">
        <f t="shared" ca="1" si="339"/>
        <v>0</v>
      </c>
      <c r="S721" s="307">
        <f t="shared" ca="1" si="340"/>
        <v>3.1652999999999984</v>
      </c>
      <c r="T721" s="304">
        <f t="shared" ca="1" si="320"/>
        <v>31.051592999999986</v>
      </c>
      <c r="U721" s="311">
        <f t="shared" ca="1" si="321"/>
        <v>0</v>
      </c>
      <c r="V721" s="306">
        <f t="shared" ca="1" si="322"/>
        <v>1.2260097918795778</v>
      </c>
      <c r="W721" s="304">
        <f t="shared" ca="1" si="323"/>
        <v>28.76050907628246</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0.69590511098432195</v>
      </c>
      <c r="AH721" s="304">
        <f t="shared" ca="1" si="347"/>
        <v>-9.0861659221864475</v>
      </c>
    </row>
    <row r="722" spans="1:34" x14ac:dyDescent="0.2">
      <c r="A722" s="347">
        <f t="shared" ca="1" si="325"/>
        <v>1E-4</v>
      </c>
      <c r="B722" s="304">
        <f t="shared" ca="1" si="326"/>
        <v>37.021400000000931</v>
      </c>
      <c r="D722" s="306">
        <f t="shared" ca="1" si="327"/>
        <v>-0.68513527796744023</v>
      </c>
      <c r="E722" s="307">
        <f t="shared" ca="1" si="328"/>
        <v>-0.74968037608313587</v>
      </c>
      <c r="F722" s="304">
        <f t="shared" ca="1" si="329"/>
        <v>1.0155939224905166</v>
      </c>
      <c r="G722" s="306">
        <f t="shared" ca="1" si="330"/>
        <v>8.0848262873267025</v>
      </c>
      <c r="H722" s="307">
        <f t="shared" ca="1" si="331"/>
        <v>-106.91579420935012</v>
      </c>
      <c r="I722" s="304">
        <f t="shared" ca="1" si="332"/>
        <v>107.22104022771069</v>
      </c>
      <c r="J722" s="306">
        <f t="shared" ca="1" si="333"/>
        <v>859.93432206528962</v>
      </c>
      <c r="K722" s="307">
        <f t="shared" ca="1" si="334"/>
        <v>-8.2504944758772325</v>
      </c>
      <c r="L722" s="304">
        <f t="shared" ca="1" si="319"/>
        <v>859.97390014173436</v>
      </c>
      <c r="M722" s="306">
        <f t="shared" ca="1" si="335"/>
        <v>-1.4953213341165064</v>
      </c>
      <c r="N722" s="304">
        <f t="shared" ca="1" si="336"/>
        <v>-85.675601460747458</v>
      </c>
      <c r="P722" s="310">
        <f t="shared" ca="1" si="337"/>
        <v>23</v>
      </c>
      <c r="Q722" s="304">
        <f t="shared" ca="1" si="338"/>
        <v>0</v>
      </c>
      <c r="R722" s="306">
        <f t="shared" ca="1" si="339"/>
        <v>0</v>
      </c>
      <c r="S722" s="307">
        <f t="shared" ca="1" si="340"/>
        <v>3.1652999999999984</v>
      </c>
      <c r="T722" s="304">
        <f t="shared" ca="1" si="320"/>
        <v>31.051592999999986</v>
      </c>
      <c r="U722" s="311">
        <f t="shared" ca="1" si="321"/>
        <v>0</v>
      </c>
      <c r="V722" s="306">
        <f t="shared" ca="1" si="322"/>
        <v>1.2260111026781479</v>
      </c>
      <c r="W722" s="304">
        <f t="shared" ca="1" si="323"/>
        <v>28.760577158100169</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0.69588411220719948</v>
      </c>
      <c r="AH722" s="304">
        <f t="shared" ca="1" si="347"/>
        <v>-9.0861874312963931</v>
      </c>
    </row>
    <row r="723" spans="1:34" x14ac:dyDescent="0.2">
      <c r="A723" s="347">
        <f t="shared" ca="1" si="325"/>
        <v>1E-4</v>
      </c>
      <c r="B723" s="304">
        <f t="shared" ca="1" si="326"/>
        <v>37.021500000000934</v>
      </c>
      <c r="D723" s="306">
        <f t="shared" ca="1" si="327"/>
        <v>-0.68513064912498578</v>
      </c>
      <c r="E723" s="307">
        <f t="shared" ca="1" si="328"/>
        <v>-0.74965845584217305</v>
      </c>
      <c r="F723" s="304">
        <f t="shared" ca="1" si="329"/>
        <v>1.0155746190143271</v>
      </c>
      <c r="G723" s="306">
        <f t="shared" ca="1" si="330"/>
        <v>8.0847577742617904</v>
      </c>
      <c r="H723" s="307">
        <f t="shared" ca="1" si="331"/>
        <v>-106.91586917519571</v>
      </c>
      <c r="I723" s="304">
        <f t="shared" ca="1" si="332"/>
        <v>107.22110981404758</v>
      </c>
      <c r="J723" s="306">
        <f t="shared" ca="1" si="333"/>
        <v>859.93432206528962</v>
      </c>
      <c r="K723" s="307">
        <f t="shared" ca="1" si="334"/>
        <v>-8.2611860590464605</v>
      </c>
      <c r="L723" s="304">
        <f t="shared" ca="1" si="319"/>
        <v>859.97400278205589</v>
      </c>
      <c r="M723" s="306">
        <f t="shared" ca="1" si="335"/>
        <v>-1.4953220240057694</v>
      </c>
      <c r="N723" s="304">
        <f t="shared" ca="1" si="336"/>
        <v>-85.675640988490557</v>
      </c>
      <c r="P723" s="310">
        <f t="shared" ca="1" si="337"/>
        <v>23</v>
      </c>
      <c r="Q723" s="304">
        <f t="shared" ca="1" si="338"/>
        <v>0</v>
      </c>
      <c r="R723" s="306">
        <f t="shared" ca="1" si="339"/>
        <v>0</v>
      </c>
      <c r="S723" s="307">
        <f t="shared" ca="1" si="340"/>
        <v>3.1652999999999984</v>
      </c>
      <c r="T723" s="304">
        <f t="shared" ca="1" si="320"/>
        <v>31.051592999999986</v>
      </c>
      <c r="U723" s="311">
        <f t="shared" ca="1" si="321"/>
        <v>0</v>
      </c>
      <c r="V723" s="306">
        <f t="shared" ca="1" si="322"/>
        <v>1.2260124134790393</v>
      </c>
      <c r="W723" s="304">
        <f t="shared" ca="1" si="323"/>
        <v>28.760645238949881</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0.69586311372624721</v>
      </c>
      <c r="AH723" s="304">
        <f t="shared" ca="1" si="347"/>
        <v>-9.0862089401005228</v>
      </c>
    </row>
    <row r="724" spans="1:34" x14ac:dyDescent="0.2">
      <c r="A724" s="347">
        <f t="shared" ca="1" si="325"/>
        <v>1E-4</v>
      </c>
      <c r="B724" s="304">
        <f t="shared" ca="1" si="326"/>
        <v>37.021600000000937</v>
      </c>
      <c r="D724" s="306">
        <f t="shared" ca="1" si="327"/>
        <v>-0.68512602029063485</v>
      </c>
      <c r="E724" s="307">
        <f t="shared" ca="1" si="328"/>
        <v>-0.74963653591285073</v>
      </c>
      <c r="F724" s="304">
        <f t="shared" ca="1" si="329"/>
        <v>1.0155553159009618</v>
      </c>
      <c r="G724" s="306">
        <f t="shared" ca="1" si="330"/>
        <v>8.0846892616597614</v>
      </c>
      <c r="H724" s="307">
        <f t="shared" ca="1" si="331"/>
        <v>-106.9159441388493</v>
      </c>
      <c r="I724" s="304">
        <f t="shared" ca="1" si="332"/>
        <v>107.22117939828465</v>
      </c>
      <c r="J724" s="306">
        <f t="shared" ca="1" si="333"/>
        <v>859.93432206528962</v>
      </c>
      <c r="K724" s="307">
        <f t="shared" ca="1" si="334"/>
        <v>-8.2718776497121631</v>
      </c>
      <c r="L724" s="304">
        <f t="shared" ca="1" si="319"/>
        <v>859.97410555535976</v>
      </c>
      <c r="M724" s="306">
        <f t="shared" ca="1" si="335"/>
        <v>-1.4953227138882905</v>
      </c>
      <c r="N724" s="304">
        <f t="shared" ca="1" si="336"/>
        <v>-85.675680515847375</v>
      </c>
      <c r="P724" s="310">
        <f t="shared" ca="1" si="337"/>
        <v>23</v>
      </c>
      <c r="Q724" s="304">
        <f t="shared" ca="1" si="338"/>
        <v>0</v>
      </c>
      <c r="R724" s="306">
        <f t="shared" ca="1" si="339"/>
        <v>0</v>
      </c>
      <c r="S724" s="307">
        <f t="shared" ca="1" si="340"/>
        <v>3.1652999999999984</v>
      </c>
      <c r="T724" s="304">
        <f t="shared" ca="1" si="320"/>
        <v>31.051592999999986</v>
      </c>
      <c r="U724" s="311">
        <f t="shared" ca="1" si="321"/>
        <v>0</v>
      </c>
      <c r="V724" s="306">
        <f t="shared" ca="1" si="322"/>
        <v>1.2260137242822517</v>
      </c>
      <c r="W724" s="304">
        <f t="shared" ca="1" si="323"/>
        <v>28.760713318831591</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0.69584211554147402</v>
      </c>
      <c r="AH724" s="304">
        <f t="shared" ca="1" si="347"/>
        <v>-9.086230448598835</v>
      </c>
    </row>
    <row r="725" spans="1:34" x14ac:dyDescent="0.2">
      <c r="A725" s="347">
        <f t="shared" ca="1" si="325"/>
        <v>1E-4</v>
      </c>
      <c r="B725" s="304">
        <f t="shared" ca="1" si="326"/>
        <v>37.021700000000941</v>
      </c>
      <c r="D725" s="306">
        <f t="shared" ca="1" si="327"/>
        <v>-0.68512139146439111</v>
      </c>
      <c r="E725" s="307">
        <f t="shared" ca="1" si="328"/>
        <v>-0.74961461629516535</v>
      </c>
      <c r="F725" s="304">
        <f t="shared" ca="1" si="329"/>
        <v>1.0155360131504205</v>
      </c>
      <c r="G725" s="306">
        <f t="shared" ca="1" si="330"/>
        <v>8.0846207495206155</v>
      </c>
      <c r="H725" s="307">
        <f t="shared" ca="1" si="331"/>
        <v>-106.91601910031093</v>
      </c>
      <c r="I725" s="304">
        <f t="shared" ca="1" si="332"/>
        <v>107.22124898042193</v>
      </c>
      <c r="J725" s="306">
        <f t="shared" ca="1" si="333"/>
        <v>859.93432206528962</v>
      </c>
      <c r="K725" s="307">
        <f t="shared" ca="1" si="334"/>
        <v>-8.2825692478741217</v>
      </c>
      <c r="L725" s="304">
        <f t="shared" ca="1" si="319"/>
        <v>859.9742084616463</v>
      </c>
      <c r="M725" s="306">
        <f t="shared" ca="1" si="335"/>
        <v>-1.4953234037640699</v>
      </c>
      <c r="N725" s="304">
        <f t="shared" ca="1" si="336"/>
        <v>-85.675720042817929</v>
      </c>
      <c r="P725" s="310">
        <f t="shared" ca="1" si="337"/>
        <v>23</v>
      </c>
      <c r="Q725" s="304">
        <f t="shared" ca="1" si="338"/>
        <v>0</v>
      </c>
      <c r="R725" s="306">
        <f t="shared" ca="1" si="339"/>
        <v>0</v>
      </c>
      <c r="S725" s="307">
        <f t="shared" ca="1" si="340"/>
        <v>3.1652999999999984</v>
      </c>
      <c r="T725" s="304">
        <f t="shared" ca="1" si="320"/>
        <v>31.051592999999986</v>
      </c>
      <c r="U725" s="311">
        <f t="shared" ca="1" si="321"/>
        <v>0</v>
      </c>
      <c r="V725" s="306">
        <f t="shared" ca="1" si="322"/>
        <v>1.2260150350877848</v>
      </c>
      <c r="W725" s="304">
        <f t="shared" ca="1" si="323"/>
        <v>28.760781397745308</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0.69582111765286925</v>
      </c>
      <c r="AH725" s="304">
        <f t="shared" ca="1" si="347"/>
        <v>-9.0862519567913331</v>
      </c>
    </row>
    <row r="726" spans="1:34" x14ac:dyDescent="0.2">
      <c r="A726" s="347">
        <f t="shared" ca="1" si="325"/>
        <v>1E-4</v>
      </c>
      <c r="B726" s="304">
        <f t="shared" ca="1" si="326"/>
        <v>37.021800000000944</v>
      </c>
      <c r="D726" s="306">
        <f t="shared" ca="1" si="327"/>
        <v>-0.68511676264625321</v>
      </c>
      <c r="E726" s="307">
        <f t="shared" ca="1" si="328"/>
        <v>-0.7495926969891169</v>
      </c>
      <c r="F726" s="304">
        <f t="shared" ca="1" si="329"/>
        <v>1.0155167107627034</v>
      </c>
      <c r="G726" s="306">
        <f t="shared" ca="1" si="330"/>
        <v>8.0845522378443508</v>
      </c>
      <c r="H726" s="307">
        <f t="shared" ca="1" si="331"/>
        <v>-106.91609405958063</v>
      </c>
      <c r="I726" s="304">
        <f t="shared" ca="1" si="332"/>
        <v>107.22131856045945</v>
      </c>
      <c r="J726" s="306">
        <f t="shared" ca="1" si="333"/>
        <v>859.93432206528962</v>
      </c>
      <c r="K726" s="307">
        <f t="shared" ca="1" si="334"/>
        <v>-8.2932608535321162</v>
      </c>
      <c r="L726" s="304">
        <f t="shared" ca="1" si="319"/>
        <v>859.97431150091575</v>
      </c>
      <c r="M726" s="306">
        <f t="shared" ca="1" si="335"/>
        <v>-1.4953240936331078</v>
      </c>
      <c r="N726" s="304">
        <f t="shared" ca="1" si="336"/>
        <v>-85.675759569402217</v>
      </c>
      <c r="P726" s="310">
        <f t="shared" ca="1" si="337"/>
        <v>23</v>
      </c>
      <c r="Q726" s="304">
        <f t="shared" ca="1" si="338"/>
        <v>0</v>
      </c>
      <c r="R726" s="306">
        <f t="shared" ca="1" si="339"/>
        <v>0</v>
      </c>
      <c r="S726" s="307">
        <f t="shared" ca="1" si="340"/>
        <v>3.1652999999999984</v>
      </c>
      <c r="T726" s="304">
        <f t="shared" ca="1" si="320"/>
        <v>31.051592999999986</v>
      </c>
      <c r="U726" s="311">
        <f t="shared" ca="1" si="321"/>
        <v>0</v>
      </c>
      <c r="V726" s="306">
        <f t="shared" ca="1" si="322"/>
        <v>1.2260163458956395</v>
      </c>
      <c r="W726" s="304">
        <f t="shared" ca="1" si="323"/>
        <v>28.76084947569106</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0.69580012006043823</v>
      </c>
      <c r="AH726" s="304">
        <f t="shared" ca="1" si="347"/>
        <v>-9.0862734646780154</v>
      </c>
    </row>
    <row r="727" spans="1:34" x14ac:dyDescent="0.2">
      <c r="A727" s="347">
        <f t="shared" ca="1" si="325"/>
        <v>1E-4</v>
      </c>
      <c r="B727" s="304">
        <f t="shared" ca="1" si="326"/>
        <v>37.021900000000947</v>
      </c>
      <c r="D727" s="306">
        <f t="shared" ca="1" si="327"/>
        <v>-0.68511213383622127</v>
      </c>
      <c r="E727" s="307">
        <f t="shared" ca="1" si="328"/>
        <v>-0.74957077799469829</v>
      </c>
      <c r="F727" s="304">
        <f t="shared" ca="1" si="329"/>
        <v>1.0154974087378055</v>
      </c>
      <c r="G727" s="306">
        <f t="shared" ca="1" si="330"/>
        <v>8.0844837266309675</v>
      </c>
      <c r="H727" s="307">
        <f t="shared" ca="1" si="331"/>
        <v>-106.91616901665843</v>
      </c>
      <c r="I727" s="304">
        <f t="shared" ca="1" si="332"/>
        <v>107.22138813839724</v>
      </c>
      <c r="J727" s="306">
        <f t="shared" ca="1" si="333"/>
        <v>859.93432206528962</v>
      </c>
      <c r="K727" s="307">
        <f t="shared" ca="1" si="334"/>
        <v>-8.3039524666859279</v>
      </c>
      <c r="L727" s="304">
        <f t="shared" ca="1" si="319"/>
        <v>859.97441467316821</v>
      </c>
      <c r="M727" s="306">
        <f t="shared" ca="1" si="335"/>
        <v>-1.4953247834954042</v>
      </c>
      <c r="N727" s="304">
        <f t="shared" ca="1" si="336"/>
        <v>-85.67579909560024</v>
      </c>
      <c r="P727" s="310">
        <f t="shared" ca="1" si="337"/>
        <v>23</v>
      </c>
      <c r="Q727" s="304">
        <f t="shared" ca="1" si="338"/>
        <v>0</v>
      </c>
      <c r="R727" s="306">
        <f t="shared" ca="1" si="339"/>
        <v>0</v>
      </c>
      <c r="S727" s="307">
        <f t="shared" ca="1" si="340"/>
        <v>3.1652999999999984</v>
      </c>
      <c r="T727" s="304">
        <f t="shared" ca="1" si="320"/>
        <v>31.051592999999986</v>
      </c>
      <c r="U727" s="311">
        <f t="shared" ca="1" si="321"/>
        <v>0</v>
      </c>
      <c r="V727" s="306">
        <f t="shared" ca="1" si="322"/>
        <v>1.2260176567058148</v>
      </c>
      <c r="W727" s="304">
        <f t="shared" ca="1" si="323"/>
        <v>28.76091755266884</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0.69577912276417031</v>
      </c>
      <c r="AH727" s="304">
        <f t="shared" ca="1" si="347"/>
        <v>-9.0862949722588926</v>
      </c>
    </row>
    <row r="728" spans="1:34" x14ac:dyDescent="0.2">
      <c r="A728" s="347">
        <f t="shared" ca="1" si="325"/>
        <v>1E-4</v>
      </c>
      <c r="B728" s="304">
        <f t="shared" ca="1" si="326"/>
        <v>37.022000000000951</v>
      </c>
      <c r="D728" s="306">
        <f t="shared" ca="1" si="327"/>
        <v>-0.68510750503429607</v>
      </c>
      <c r="E728" s="307">
        <f t="shared" ca="1" si="328"/>
        <v>-0.74954885931190773</v>
      </c>
      <c r="F728" s="304">
        <f t="shared" ca="1" si="329"/>
        <v>1.0154781070757262</v>
      </c>
      <c r="G728" s="306">
        <f t="shared" ca="1" si="330"/>
        <v>8.0844152158804636</v>
      </c>
      <c r="H728" s="307">
        <f t="shared" ca="1" si="331"/>
        <v>-106.91624397154436</v>
      </c>
      <c r="I728" s="304">
        <f t="shared" ca="1" si="332"/>
        <v>107.22145771423533</v>
      </c>
      <c r="J728" s="306">
        <f t="shared" ca="1" si="333"/>
        <v>859.93432206528962</v>
      </c>
      <c r="K728" s="307">
        <f t="shared" ca="1" si="334"/>
        <v>-8.3146440873353384</v>
      </c>
      <c r="L728" s="304">
        <f t="shared" ca="1" si="319"/>
        <v>859.97451797840404</v>
      </c>
      <c r="M728" s="306">
        <f t="shared" ca="1" si="335"/>
        <v>-1.4953254733509593</v>
      </c>
      <c r="N728" s="304">
        <f t="shared" ca="1" si="336"/>
        <v>-85.675838621412026</v>
      </c>
      <c r="P728" s="310">
        <f t="shared" ca="1" si="337"/>
        <v>23</v>
      </c>
      <c r="Q728" s="304">
        <f t="shared" ca="1" si="338"/>
        <v>0</v>
      </c>
      <c r="R728" s="306">
        <f t="shared" ca="1" si="339"/>
        <v>0</v>
      </c>
      <c r="S728" s="307">
        <f t="shared" ca="1" si="340"/>
        <v>3.1652999999999984</v>
      </c>
      <c r="T728" s="304">
        <f t="shared" ca="1" si="320"/>
        <v>31.051592999999986</v>
      </c>
      <c r="U728" s="311">
        <f t="shared" ca="1" si="321"/>
        <v>0</v>
      </c>
      <c r="V728" s="306">
        <f t="shared" ca="1" si="322"/>
        <v>1.2260189675183111</v>
      </c>
      <c r="W728" s="304">
        <f t="shared" ca="1" si="323"/>
        <v>28.76098562867865</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0.69575812576406904</v>
      </c>
      <c r="AH728" s="304">
        <f t="shared" ca="1" si="347"/>
        <v>-9.0863164795339628</v>
      </c>
    </row>
    <row r="729" spans="1:34" x14ac:dyDescent="0.2">
      <c r="A729" s="347">
        <f t="shared" ca="1" si="325"/>
        <v>1E-4</v>
      </c>
      <c r="B729" s="304">
        <f t="shared" ca="1" si="326"/>
        <v>37.022100000000954</v>
      </c>
      <c r="D729" s="306">
        <f t="shared" ca="1" si="327"/>
        <v>-0.68510287624047672</v>
      </c>
      <c r="E729" s="307">
        <f t="shared" ca="1" si="328"/>
        <v>-0.74952694094074879</v>
      </c>
      <c r="F729" s="304">
        <f t="shared" ca="1" si="329"/>
        <v>1.015458805776468</v>
      </c>
      <c r="G729" s="306">
        <f t="shared" ca="1" si="330"/>
        <v>8.0843467055928393</v>
      </c>
      <c r="H729" s="307">
        <f t="shared" ca="1" si="331"/>
        <v>-106.91631892423845</v>
      </c>
      <c r="I729" s="304">
        <f t="shared" ca="1" si="332"/>
        <v>107.22152728797374</v>
      </c>
      <c r="J729" s="306">
        <f t="shared" ca="1" si="333"/>
        <v>859.93432206528962</v>
      </c>
      <c r="K729" s="307">
        <f t="shared" ca="1" si="334"/>
        <v>-8.3253357154801275</v>
      </c>
      <c r="L729" s="304">
        <f t="shared" ca="1" si="319"/>
        <v>859.97462141662334</v>
      </c>
      <c r="M729" s="306">
        <f t="shared" ca="1" si="335"/>
        <v>-1.495326163199773</v>
      </c>
      <c r="N729" s="304">
        <f t="shared" ca="1" si="336"/>
        <v>-85.675878146837547</v>
      </c>
      <c r="P729" s="310">
        <f t="shared" ca="1" si="337"/>
        <v>23</v>
      </c>
      <c r="Q729" s="304">
        <f t="shared" ca="1" si="338"/>
        <v>0</v>
      </c>
      <c r="R729" s="306">
        <f t="shared" ca="1" si="339"/>
        <v>0</v>
      </c>
      <c r="S729" s="307">
        <f t="shared" ca="1" si="340"/>
        <v>3.1652999999999984</v>
      </c>
      <c r="T729" s="304">
        <f t="shared" ca="1" si="320"/>
        <v>31.051592999999986</v>
      </c>
      <c r="U729" s="311">
        <f t="shared" ca="1" si="321"/>
        <v>0</v>
      </c>
      <c r="V729" s="306">
        <f t="shared" ca="1" si="322"/>
        <v>1.2260202783331287</v>
      </c>
      <c r="W729" s="304">
        <f t="shared" ca="1" si="323"/>
        <v>28.761053703720535</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0.69573712906013085</v>
      </c>
      <c r="AH729" s="304">
        <f t="shared" ca="1" si="347"/>
        <v>-9.0863379865032261</v>
      </c>
    </row>
    <row r="730" spans="1:34" x14ac:dyDescent="0.2">
      <c r="A730" s="347">
        <f t="shared" ca="1" si="325"/>
        <v>1E-4</v>
      </c>
      <c r="B730" s="304">
        <f t="shared" ca="1" si="326"/>
        <v>37.022200000000957</v>
      </c>
      <c r="D730" s="306">
        <f t="shared" ca="1" si="327"/>
        <v>-0.68509824745476733</v>
      </c>
      <c r="E730" s="307">
        <f t="shared" ca="1" si="328"/>
        <v>-0.74950502288120191</v>
      </c>
      <c r="F730" s="304">
        <f t="shared" ca="1" si="329"/>
        <v>1.0154395048400198</v>
      </c>
      <c r="G730" s="306">
        <f t="shared" ca="1" si="330"/>
        <v>8.0842781957680945</v>
      </c>
      <c r="H730" s="307">
        <f t="shared" ca="1" si="331"/>
        <v>-106.91639387474075</v>
      </c>
      <c r="I730" s="304">
        <f t="shared" ca="1" si="332"/>
        <v>107.22159685961253</v>
      </c>
      <c r="J730" s="306">
        <f t="shared" ca="1" si="333"/>
        <v>859.93432206528962</v>
      </c>
      <c r="K730" s="307">
        <f t="shared" ca="1" si="334"/>
        <v>-8.3360273511200766</v>
      </c>
      <c r="L730" s="304">
        <f t="shared" ca="1" si="319"/>
        <v>859.97472498782656</v>
      </c>
      <c r="M730" s="306">
        <f t="shared" ca="1" si="335"/>
        <v>-1.4953268530418453</v>
      </c>
      <c r="N730" s="304">
        <f t="shared" ca="1" si="336"/>
        <v>-85.675917671876817</v>
      </c>
      <c r="P730" s="310">
        <f t="shared" ca="1" si="337"/>
        <v>23</v>
      </c>
      <c r="Q730" s="304">
        <f t="shared" ca="1" si="338"/>
        <v>0</v>
      </c>
      <c r="R730" s="306">
        <f t="shared" ca="1" si="339"/>
        <v>0</v>
      </c>
      <c r="S730" s="307">
        <f t="shared" ca="1" si="340"/>
        <v>3.1652999999999984</v>
      </c>
      <c r="T730" s="304">
        <f t="shared" ca="1" si="320"/>
        <v>31.051592999999986</v>
      </c>
      <c r="U730" s="311">
        <f t="shared" ca="1" si="321"/>
        <v>0</v>
      </c>
      <c r="V730" s="306">
        <f t="shared" ca="1" si="322"/>
        <v>1.2260215891502673</v>
      </c>
      <c r="W730" s="304">
        <f t="shared" ca="1" si="323"/>
        <v>28.761121777794486</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0.69571613265234333</v>
      </c>
      <c r="AH730" s="304">
        <f t="shared" ca="1" si="347"/>
        <v>-9.0863594931666984</v>
      </c>
    </row>
    <row r="731" spans="1:34" x14ac:dyDescent="0.2">
      <c r="A731" s="347">
        <f t="shared" ca="1" si="325"/>
        <v>1E-4</v>
      </c>
      <c r="B731" s="304">
        <f t="shared" ca="1" si="326"/>
        <v>37.022300000000961</v>
      </c>
      <c r="D731" s="306">
        <f t="shared" ca="1" si="327"/>
        <v>-0.68509361867716689</v>
      </c>
      <c r="E731" s="307">
        <f t="shared" ca="1" si="328"/>
        <v>-0.74948310513327421</v>
      </c>
      <c r="F731" s="304">
        <f t="shared" ca="1" si="329"/>
        <v>1.0154202042663865</v>
      </c>
      <c r="G731" s="306">
        <f t="shared" ca="1" si="330"/>
        <v>8.0842096864062274</v>
      </c>
      <c r="H731" s="307">
        <f t="shared" ca="1" si="331"/>
        <v>-106.91646882305126</v>
      </c>
      <c r="I731" s="304">
        <f t="shared" ca="1" si="332"/>
        <v>107.2216664291517</v>
      </c>
      <c r="J731" s="306">
        <f t="shared" ca="1" si="333"/>
        <v>859.93432206528962</v>
      </c>
      <c r="K731" s="307">
        <f t="shared" ca="1" si="334"/>
        <v>-8.3467189942549656</v>
      </c>
      <c r="L731" s="304">
        <f t="shared" ca="1" si="319"/>
        <v>859.97482869201372</v>
      </c>
      <c r="M731" s="306">
        <f t="shared" ca="1" si="335"/>
        <v>-1.4953275428771764</v>
      </c>
      <c r="N731" s="304">
        <f t="shared" ca="1" si="336"/>
        <v>-85.675957196529851</v>
      </c>
      <c r="P731" s="310">
        <f t="shared" ca="1" si="337"/>
        <v>23</v>
      </c>
      <c r="Q731" s="304">
        <f t="shared" ca="1" si="338"/>
        <v>0</v>
      </c>
      <c r="R731" s="306">
        <f t="shared" ca="1" si="339"/>
        <v>0</v>
      </c>
      <c r="S731" s="307">
        <f t="shared" ca="1" si="340"/>
        <v>3.1652999999999984</v>
      </c>
      <c r="T731" s="304">
        <f t="shared" ca="1" si="320"/>
        <v>31.051592999999986</v>
      </c>
      <c r="U731" s="311">
        <f t="shared" ca="1" si="321"/>
        <v>0</v>
      </c>
      <c r="V731" s="306">
        <f t="shared" ca="1" si="322"/>
        <v>1.2260228999697267</v>
      </c>
      <c r="W731" s="304">
        <f t="shared" ca="1" si="323"/>
        <v>28.761189850900507</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0.69569513654071002</v>
      </c>
      <c r="AH731" s="304">
        <f t="shared" ca="1" si="347"/>
        <v>-9.0863809995243745</v>
      </c>
    </row>
    <row r="732" spans="1:34" x14ac:dyDescent="0.2">
      <c r="A732" s="347">
        <f t="shared" ca="1" si="325"/>
        <v>1E-4</v>
      </c>
      <c r="B732" s="304">
        <f t="shared" ca="1" si="326"/>
        <v>37.022400000000964</v>
      </c>
      <c r="D732" s="306">
        <f t="shared" ca="1" si="327"/>
        <v>-0.6850889899076763</v>
      </c>
      <c r="E732" s="307">
        <f t="shared" ca="1" si="328"/>
        <v>-0.74946118769696213</v>
      </c>
      <c r="F732" s="304">
        <f t="shared" ca="1" si="329"/>
        <v>1.0154009040555663</v>
      </c>
      <c r="G732" s="306">
        <f t="shared" ca="1" si="330"/>
        <v>8.0841411775072363</v>
      </c>
      <c r="H732" s="307">
        <f t="shared" ca="1" si="331"/>
        <v>-106.91654376917003</v>
      </c>
      <c r="I732" s="304">
        <f t="shared" ca="1" si="332"/>
        <v>107.22173599659129</v>
      </c>
      <c r="J732" s="306">
        <f t="shared" ca="1" si="333"/>
        <v>859.93432206528962</v>
      </c>
      <c r="K732" s="307">
        <f t="shared" ca="1" si="334"/>
        <v>-8.3574106448845757</v>
      </c>
      <c r="L732" s="304">
        <f t="shared" ca="1" si="319"/>
        <v>859.97493252918514</v>
      </c>
      <c r="M732" s="306">
        <f t="shared" ca="1" si="335"/>
        <v>-1.4953282327057664</v>
      </c>
      <c r="N732" s="304">
        <f t="shared" ca="1" si="336"/>
        <v>-85.675996720796647</v>
      </c>
      <c r="P732" s="310">
        <f t="shared" ca="1" si="337"/>
        <v>23</v>
      </c>
      <c r="Q732" s="304">
        <f t="shared" ca="1" si="338"/>
        <v>0</v>
      </c>
      <c r="R732" s="306">
        <f t="shared" ca="1" si="339"/>
        <v>0</v>
      </c>
      <c r="S732" s="307">
        <f t="shared" ca="1" si="340"/>
        <v>3.1652999999999984</v>
      </c>
      <c r="T732" s="304">
        <f t="shared" ca="1" si="320"/>
        <v>31.051592999999986</v>
      </c>
      <c r="U732" s="311">
        <f t="shared" ca="1" si="321"/>
        <v>0</v>
      </c>
      <c r="V732" s="306">
        <f t="shared" ca="1" si="322"/>
        <v>1.2260242107915067</v>
      </c>
      <c r="W732" s="304">
        <f t="shared" ca="1" si="323"/>
        <v>28.76125792303861</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0.69567414072523093</v>
      </c>
      <c r="AH732" s="304">
        <f t="shared" ca="1" si="347"/>
        <v>-9.0864025055762561</v>
      </c>
    </row>
    <row r="733" spans="1:34" x14ac:dyDescent="0.2">
      <c r="A733" s="347">
        <f t="shared" ca="1" si="325"/>
        <v>1E-4</v>
      </c>
      <c r="B733" s="304">
        <f t="shared" ca="1" si="326"/>
        <v>37.022500000000967</v>
      </c>
      <c r="D733" s="306">
        <f t="shared" ca="1" si="327"/>
        <v>-0.68508436114629512</v>
      </c>
      <c r="E733" s="307">
        <f t="shared" ca="1" si="328"/>
        <v>-0.74943927057226389</v>
      </c>
      <c r="F733" s="304">
        <f t="shared" ca="1" si="329"/>
        <v>1.0153816042075583</v>
      </c>
      <c r="G733" s="306">
        <f t="shared" ca="1" si="330"/>
        <v>8.0840726690711211</v>
      </c>
      <c r="H733" s="307">
        <f t="shared" ca="1" si="331"/>
        <v>-106.91661871309709</v>
      </c>
      <c r="I733" s="304">
        <f t="shared" ca="1" si="332"/>
        <v>107.22180556193132</v>
      </c>
      <c r="J733" s="306">
        <f t="shared" ca="1" si="333"/>
        <v>859.93432206528962</v>
      </c>
      <c r="K733" s="307">
        <f t="shared" ca="1" si="334"/>
        <v>-8.3681023030086887</v>
      </c>
      <c r="L733" s="304">
        <f t="shared" ca="1" si="319"/>
        <v>859.97503649934094</v>
      </c>
      <c r="M733" s="306">
        <f t="shared" ca="1" si="335"/>
        <v>-1.4953289225276154</v>
      </c>
      <c r="N733" s="304">
        <f t="shared" ca="1" si="336"/>
        <v>-85.676036244677206</v>
      </c>
      <c r="P733" s="310">
        <f t="shared" ca="1" si="337"/>
        <v>23</v>
      </c>
      <c r="Q733" s="304">
        <f t="shared" ca="1" si="338"/>
        <v>0</v>
      </c>
      <c r="R733" s="306">
        <f t="shared" ca="1" si="339"/>
        <v>0</v>
      </c>
      <c r="S733" s="307">
        <f t="shared" ca="1" si="340"/>
        <v>3.1652999999999984</v>
      </c>
      <c r="T733" s="304">
        <f t="shared" ca="1" si="320"/>
        <v>31.051592999999986</v>
      </c>
      <c r="U733" s="311">
        <f t="shared" ca="1" si="321"/>
        <v>0</v>
      </c>
      <c r="V733" s="306">
        <f t="shared" ca="1" si="322"/>
        <v>1.2260255216156082</v>
      </c>
      <c r="W733" s="304">
        <f t="shared" ca="1" si="323"/>
        <v>28.761325994208804</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0.69565314520590071</v>
      </c>
      <c r="AH733" s="304">
        <f t="shared" ca="1" si="347"/>
        <v>-9.0864240113223467</v>
      </c>
    </row>
    <row r="734" spans="1:34" x14ac:dyDescent="0.2">
      <c r="A734" s="347">
        <f t="shared" ca="1" si="325"/>
        <v>1E-4</v>
      </c>
      <c r="B734" s="304">
        <f t="shared" ca="1" si="326"/>
        <v>37.022600000000971</v>
      </c>
      <c r="D734" s="306">
        <f t="shared" ca="1" si="327"/>
        <v>-0.68507973239302467</v>
      </c>
      <c r="E734" s="307">
        <f t="shared" ca="1" si="328"/>
        <v>-0.74941735375917773</v>
      </c>
      <c r="F734" s="304">
        <f t="shared" ca="1" si="329"/>
        <v>1.0153623047223621</v>
      </c>
      <c r="G734" s="306">
        <f t="shared" ca="1" si="330"/>
        <v>8.0840041610978819</v>
      </c>
      <c r="H734" s="307">
        <f t="shared" ca="1" si="331"/>
        <v>-106.91669365483247</v>
      </c>
      <c r="I734" s="304">
        <f t="shared" ca="1" si="332"/>
        <v>107.22187512517183</v>
      </c>
      <c r="J734" s="306">
        <f t="shared" ca="1" si="333"/>
        <v>859.93432206528962</v>
      </c>
      <c r="K734" s="307">
        <f t="shared" ca="1" si="334"/>
        <v>-8.378793968627086</v>
      </c>
      <c r="L734" s="304">
        <f t="shared" ca="1" si="319"/>
        <v>859.97514060248159</v>
      </c>
      <c r="M734" s="306">
        <f t="shared" ca="1" si="335"/>
        <v>-1.4953296123427235</v>
      </c>
      <c r="N734" s="304">
        <f t="shared" ca="1" si="336"/>
        <v>-85.676075768171557</v>
      </c>
      <c r="P734" s="310">
        <f t="shared" ca="1" si="337"/>
        <v>23</v>
      </c>
      <c r="Q734" s="304">
        <f t="shared" ca="1" si="338"/>
        <v>0</v>
      </c>
      <c r="R734" s="306">
        <f t="shared" ca="1" si="339"/>
        <v>0</v>
      </c>
      <c r="S734" s="307">
        <f t="shared" ca="1" si="340"/>
        <v>3.1652999999999984</v>
      </c>
      <c r="T734" s="304">
        <f t="shared" ca="1" si="320"/>
        <v>31.051592999999986</v>
      </c>
      <c r="U734" s="311">
        <f t="shared" ca="1" si="321"/>
        <v>0</v>
      </c>
      <c r="V734" s="306">
        <f t="shared" ca="1" si="322"/>
        <v>1.2260268324420305</v>
      </c>
      <c r="W734" s="304">
        <f t="shared" ca="1" si="323"/>
        <v>28.761394064411107</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0.69563214998271761</v>
      </c>
      <c r="AH734" s="304">
        <f t="shared" ca="1" si="347"/>
        <v>-9.0864455167626499</v>
      </c>
    </row>
    <row r="735" spans="1:34" x14ac:dyDescent="0.2">
      <c r="A735" s="347">
        <f t="shared" ca="1" si="325"/>
        <v>1E-4</v>
      </c>
      <c r="B735" s="304">
        <f t="shared" ca="1" si="326"/>
        <v>37.022700000000974</v>
      </c>
      <c r="D735" s="306">
        <f t="shared" ca="1" si="327"/>
        <v>-0.68507510364786439</v>
      </c>
      <c r="E735" s="307">
        <f t="shared" ca="1" si="328"/>
        <v>-0.7493954372576912</v>
      </c>
      <c r="F735" s="304">
        <f t="shared" ca="1" si="329"/>
        <v>1.0153430055999688</v>
      </c>
      <c r="G735" s="306">
        <f t="shared" ca="1" si="330"/>
        <v>8.0839356535875169</v>
      </c>
      <c r="H735" s="307">
        <f t="shared" ca="1" si="331"/>
        <v>-106.91676859437619</v>
      </c>
      <c r="I735" s="304">
        <f t="shared" ca="1" si="332"/>
        <v>107.22194468631285</v>
      </c>
      <c r="J735" s="306">
        <f t="shared" ca="1" si="333"/>
        <v>859.93432206528962</v>
      </c>
      <c r="K735" s="307">
        <f t="shared" ca="1" si="334"/>
        <v>-8.3894856417395456</v>
      </c>
      <c r="L735" s="304">
        <f t="shared" ca="1" si="319"/>
        <v>859.97524483860707</v>
      </c>
      <c r="M735" s="306">
        <f t="shared" ca="1" si="335"/>
        <v>-1.4953303021510909</v>
      </c>
      <c r="N735" s="304">
        <f t="shared" ca="1" si="336"/>
        <v>-85.676115291279672</v>
      </c>
      <c r="P735" s="310">
        <f t="shared" ca="1" si="337"/>
        <v>23</v>
      </c>
      <c r="Q735" s="304">
        <f t="shared" ca="1" si="338"/>
        <v>0</v>
      </c>
      <c r="R735" s="306">
        <f t="shared" ca="1" si="339"/>
        <v>0</v>
      </c>
      <c r="S735" s="307">
        <f t="shared" ca="1" si="340"/>
        <v>3.1652999999999984</v>
      </c>
      <c r="T735" s="304">
        <f t="shared" ca="1" si="320"/>
        <v>31.051592999999986</v>
      </c>
      <c r="U735" s="311">
        <f t="shared" ca="1" si="321"/>
        <v>0</v>
      </c>
      <c r="V735" s="306">
        <f t="shared" ca="1" si="322"/>
        <v>1.2260281432707736</v>
      </c>
      <c r="W735" s="304">
        <f t="shared" ca="1" si="323"/>
        <v>28.761462133645523</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0.6956111550556745</v>
      </c>
      <c r="AH735" s="304">
        <f t="shared" ca="1" si="347"/>
        <v>-9.0864670218971728</v>
      </c>
    </row>
    <row r="736" spans="1:34" x14ac:dyDescent="0.2">
      <c r="A736" s="347">
        <f t="shared" ca="1" si="325"/>
        <v>1E-4</v>
      </c>
      <c r="B736" s="304">
        <f t="shared" ca="1" si="326"/>
        <v>37.022800000000977</v>
      </c>
      <c r="D736" s="306">
        <f t="shared" ca="1" si="327"/>
        <v>-0.68507047491081541</v>
      </c>
      <c r="E736" s="307">
        <f t="shared" ca="1" si="328"/>
        <v>-0.74937352106780963</v>
      </c>
      <c r="F736" s="304">
        <f t="shared" ca="1" si="329"/>
        <v>1.0153237068403835</v>
      </c>
      <c r="G736" s="306">
        <f t="shared" ca="1" si="330"/>
        <v>8.083867146540026</v>
      </c>
      <c r="H736" s="307">
        <f t="shared" ca="1" si="331"/>
        <v>-106.9168435317283</v>
      </c>
      <c r="I736" s="304">
        <f t="shared" ca="1" si="332"/>
        <v>107.2220142453544</v>
      </c>
      <c r="J736" s="306">
        <f t="shared" ca="1" si="333"/>
        <v>859.93432206528962</v>
      </c>
      <c r="K736" s="307">
        <f t="shared" ca="1" si="334"/>
        <v>-8.4001773223458507</v>
      </c>
      <c r="L736" s="304">
        <f t="shared" ca="1" si="319"/>
        <v>859.97534920771773</v>
      </c>
      <c r="M736" s="306">
        <f t="shared" ca="1" si="335"/>
        <v>-1.4953309919527173</v>
      </c>
      <c r="N736" s="304">
        <f t="shared" ca="1" si="336"/>
        <v>-85.676154814001563</v>
      </c>
      <c r="P736" s="310">
        <f t="shared" ca="1" si="337"/>
        <v>23</v>
      </c>
      <c r="Q736" s="304">
        <f t="shared" ca="1" si="338"/>
        <v>0</v>
      </c>
      <c r="R736" s="306">
        <f t="shared" ca="1" si="339"/>
        <v>0</v>
      </c>
      <c r="S736" s="307">
        <f t="shared" ca="1" si="340"/>
        <v>3.1652999999999984</v>
      </c>
      <c r="T736" s="304">
        <f t="shared" ca="1" si="320"/>
        <v>31.051592999999986</v>
      </c>
      <c r="U736" s="311">
        <f t="shared" ca="1" si="321"/>
        <v>0</v>
      </c>
      <c r="V736" s="306">
        <f t="shared" ca="1" si="322"/>
        <v>1.2260294541018375</v>
      </c>
      <c r="W736" s="304">
        <f t="shared" ca="1" si="323"/>
        <v>28.761530201912056</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0.6955901604247714</v>
      </c>
      <c r="AH736" s="304">
        <f t="shared" ca="1" si="347"/>
        <v>-9.0864885267259137</v>
      </c>
    </row>
    <row r="737" spans="1:34" x14ac:dyDescent="0.2">
      <c r="A737" s="347">
        <f t="shared" ca="1" si="325"/>
        <v>1E-4</v>
      </c>
      <c r="B737" s="304">
        <f t="shared" ca="1" si="326"/>
        <v>37.02290000000098</v>
      </c>
      <c r="D737" s="306">
        <f t="shared" ca="1" si="327"/>
        <v>-0.68506584618187893</v>
      </c>
      <c r="E737" s="307">
        <f t="shared" ca="1" si="328"/>
        <v>-0.74935160518952948</v>
      </c>
      <c r="F737" s="304">
        <f t="shared" ca="1" si="329"/>
        <v>1.0153044084436047</v>
      </c>
      <c r="G737" s="306">
        <f t="shared" ca="1" si="330"/>
        <v>8.0837986399554076</v>
      </c>
      <c r="H737" s="307">
        <f t="shared" ca="1" si="331"/>
        <v>-106.91691846688882</v>
      </c>
      <c r="I737" s="304">
        <f t="shared" ca="1" si="332"/>
        <v>107.22208380229651</v>
      </c>
      <c r="J737" s="306">
        <f t="shared" ca="1" si="333"/>
        <v>859.93432206528962</v>
      </c>
      <c r="K737" s="307">
        <f t="shared" ca="1" si="334"/>
        <v>-8.4108690104457811</v>
      </c>
      <c r="L737" s="304">
        <f t="shared" ca="1" si="319"/>
        <v>859.97545370981391</v>
      </c>
      <c r="M737" s="306">
        <f t="shared" ca="1" si="335"/>
        <v>-1.4953316817476032</v>
      </c>
      <c r="N737" s="304">
        <f t="shared" ca="1" si="336"/>
        <v>-85.676194336337261</v>
      </c>
      <c r="P737" s="310">
        <f t="shared" ca="1" si="337"/>
        <v>23</v>
      </c>
      <c r="Q737" s="304">
        <f t="shared" ca="1" si="338"/>
        <v>0</v>
      </c>
      <c r="R737" s="306">
        <f t="shared" ca="1" si="339"/>
        <v>0</v>
      </c>
      <c r="S737" s="307">
        <f t="shared" ca="1" si="340"/>
        <v>3.1652999999999984</v>
      </c>
      <c r="T737" s="304">
        <f t="shared" ca="1" si="320"/>
        <v>31.051592999999986</v>
      </c>
      <c r="U737" s="311">
        <f t="shared" ca="1" si="321"/>
        <v>0</v>
      </c>
      <c r="V737" s="306">
        <f t="shared" ca="1" si="322"/>
        <v>1.226030764935222</v>
      </c>
      <c r="W737" s="304">
        <f t="shared" ca="1" si="323"/>
        <v>28.761598269210708</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0.6955691660900083</v>
      </c>
      <c r="AH737" s="304">
        <f t="shared" ca="1" si="347"/>
        <v>-9.086510031248876</v>
      </c>
    </row>
    <row r="738" spans="1:34" x14ac:dyDescent="0.2">
      <c r="A738" s="347">
        <f t="shared" ca="1" si="325"/>
        <v>1E-4</v>
      </c>
      <c r="B738" s="304">
        <f t="shared" ca="1" si="326"/>
        <v>37.023000000000984</v>
      </c>
      <c r="D738" s="306">
        <f t="shared" ca="1" si="327"/>
        <v>-0.68506121746105408</v>
      </c>
      <c r="E738" s="307">
        <f t="shared" ca="1" si="328"/>
        <v>-0.74932968962284718</v>
      </c>
      <c r="F738" s="304">
        <f t="shared" ca="1" si="329"/>
        <v>1.0152851104096297</v>
      </c>
      <c r="G738" s="306">
        <f t="shared" ca="1" si="330"/>
        <v>8.0837301338336616</v>
      </c>
      <c r="H738" s="307">
        <f t="shared" ca="1" si="331"/>
        <v>-106.91699339985777</v>
      </c>
      <c r="I738" s="304">
        <f t="shared" ca="1" si="332"/>
        <v>107.22215335713922</v>
      </c>
      <c r="J738" s="306">
        <f t="shared" ca="1" si="333"/>
        <v>859.93432206528962</v>
      </c>
      <c r="K738" s="307">
        <f t="shared" ca="1" si="334"/>
        <v>-8.4215607060391182</v>
      </c>
      <c r="L738" s="304">
        <f t="shared" ca="1" si="319"/>
        <v>859.97555834489549</v>
      </c>
      <c r="M738" s="306">
        <f t="shared" ca="1" si="335"/>
        <v>-1.4953323715357485</v>
      </c>
      <c r="N738" s="304">
        <f t="shared" ca="1" si="336"/>
        <v>-85.67623385828675</v>
      </c>
      <c r="P738" s="310">
        <f t="shared" ca="1" si="337"/>
        <v>23</v>
      </c>
      <c r="Q738" s="304">
        <f t="shared" ca="1" si="338"/>
        <v>0</v>
      </c>
      <c r="R738" s="306">
        <f t="shared" ca="1" si="339"/>
        <v>0</v>
      </c>
      <c r="S738" s="307">
        <f t="shared" ca="1" si="340"/>
        <v>3.1652999999999984</v>
      </c>
      <c r="T738" s="304">
        <f t="shared" ca="1" si="320"/>
        <v>31.051592999999986</v>
      </c>
      <c r="U738" s="311">
        <f t="shared" ca="1" si="321"/>
        <v>0</v>
      </c>
      <c r="V738" s="306">
        <f t="shared" ca="1" si="322"/>
        <v>1.2260320757709278</v>
      </c>
      <c r="W738" s="304">
        <f t="shared" ca="1" si="323"/>
        <v>28.761666335541523</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0.69554817205138164</v>
      </c>
      <c r="AH738" s="304">
        <f t="shared" ca="1" si="347"/>
        <v>-9.0865315354660616</v>
      </c>
    </row>
    <row r="739" spans="1:34" x14ac:dyDescent="0.2">
      <c r="A739" s="347">
        <f t="shared" ca="1" si="325"/>
        <v>1E-4</v>
      </c>
      <c r="B739" s="304">
        <f t="shared" ca="1" si="326"/>
        <v>37.023100000000987</v>
      </c>
      <c r="D739" s="306">
        <f t="shared" ca="1" si="327"/>
        <v>-0.68505658874834297</v>
      </c>
      <c r="E739" s="307">
        <f t="shared" ca="1" si="328"/>
        <v>-0.74930777436775742</v>
      </c>
      <c r="F739" s="304">
        <f t="shared" ca="1" si="329"/>
        <v>1.0152658127384564</v>
      </c>
      <c r="G739" s="306">
        <f t="shared" ca="1" si="330"/>
        <v>8.0836616281747862</v>
      </c>
      <c r="H739" s="307">
        <f t="shared" ca="1" si="331"/>
        <v>-106.9170683306352</v>
      </c>
      <c r="I739" s="304">
        <f t="shared" ca="1" si="332"/>
        <v>107.22222290988255</v>
      </c>
      <c r="J739" s="306">
        <f t="shared" ca="1" si="333"/>
        <v>859.93432206528962</v>
      </c>
      <c r="K739" s="307">
        <f t="shared" ca="1" si="334"/>
        <v>-8.4322524091256437</v>
      </c>
      <c r="L739" s="304">
        <f t="shared" ca="1" si="319"/>
        <v>859.97566311296305</v>
      </c>
      <c r="M739" s="306">
        <f t="shared" ca="1" si="335"/>
        <v>-1.4953330613171532</v>
      </c>
      <c r="N739" s="304">
        <f t="shared" ca="1" si="336"/>
        <v>-85.676273379850016</v>
      </c>
      <c r="P739" s="310">
        <f t="shared" ca="1" si="337"/>
        <v>23</v>
      </c>
      <c r="Q739" s="304">
        <f t="shared" ca="1" si="338"/>
        <v>0</v>
      </c>
      <c r="R739" s="306">
        <f t="shared" ca="1" si="339"/>
        <v>0</v>
      </c>
      <c r="S739" s="307">
        <f t="shared" ca="1" si="340"/>
        <v>3.1652999999999984</v>
      </c>
      <c r="T739" s="304">
        <f t="shared" ca="1" si="320"/>
        <v>31.051592999999986</v>
      </c>
      <c r="U739" s="311">
        <f t="shared" ca="1" si="321"/>
        <v>0</v>
      </c>
      <c r="V739" s="306">
        <f t="shared" ca="1" si="322"/>
        <v>1.2260333866089541</v>
      </c>
      <c r="W739" s="304">
        <f t="shared" ca="1" si="323"/>
        <v>28.761734400904484</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0.69552717830888078</v>
      </c>
      <c r="AH739" s="304">
        <f t="shared" ca="1" si="347"/>
        <v>-9.0865530393774794</v>
      </c>
    </row>
    <row r="740" spans="1:34" x14ac:dyDescent="0.2">
      <c r="A740" s="347">
        <f t="shared" ca="1" si="325"/>
        <v>1E-4</v>
      </c>
      <c r="B740" s="304">
        <f t="shared" ca="1" si="326"/>
        <v>37.02320000000099</v>
      </c>
      <c r="D740" s="306">
        <f t="shared" ca="1" si="327"/>
        <v>-0.68505196004374624</v>
      </c>
      <c r="E740" s="307">
        <f t="shared" ca="1" si="328"/>
        <v>-0.74928585942425485</v>
      </c>
      <c r="F740" s="304">
        <f t="shared" ca="1" si="329"/>
        <v>1.0152465154300816</v>
      </c>
      <c r="G740" s="306">
        <f t="shared" ca="1" si="330"/>
        <v>8.0835931229787814</v>
      </c>
      <c r="H740" s="307">
        <f t="shared" ca="1" si="331"/>
        <v>-106.91714325922115</v>
      </c>
      <c r="I740" s="304">
        <f t="shared" ca="1" si="332"/>
        <v>107.22229246052655</v>
      </c>
      <c r="J740" s="306">
        <f t="shared" ca="1" si="333"/>
        <v>859.93432206528962</v>
      </c>
      <c r="K740" s="307">
        <f t="shared" ca="1" si="334"/>
        <v>-8.4429441197051371</v>
      </c>
      <c r="L740" s="304">
        <f t="shared" ca="1" si="319"/>
        <v>859.97576801401658</v>
      </c>
      <c r="M740" s="306">
        <f t="shared" ca="1" si="335"/>
        <v>-1.4953337510918174</v>
      </c>
      <c r="N740" s="304">
        <f t="shared" ca="1" si="336"/>
        <v>-85.676312901027089</v>
      </c>
      <c r="P740" s="310">
        <f t="shared" ca="1" si="337"/>
        <v>23</v>
      </c>
      <c r="Q740" s="304">
        <f t="shared" ca="1" si="338"/>
        <v>0</v>
      </c>
      <c r="R740" s="306">
        <f t="shared" ca="1" si="339"/>
        <v>0</v>
      </c>
      <c r="S740" s="307">
        <f t="shared" ca="1" si="340"/>
        <v>3.1652999999999984</v>
      </c>
      <c r="T740" s="304">
        <f t="shared" ca="1" si="320"/>
        <v>31.051592999999986</v>
      </c>
      <c r="U740" s="311">
        <f t="shared" ca="1" si="321"/>
        <v>0</v>
      </c>
      <c r="V740" s="306">
        <f t="shared" ca="1" si="322"/>
        <v>1.2260346974493013</v>
      </c>
      <c r="W740" s="304">
        <f t="shared" ca="1" si="323"/>
        <v>28.761802465299617</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0.69550618486251103</v>
      </c>
      <c r="AH740" s="304">
        <f t="shared" ca="1" si="347"/>
        <v>-9.0865745429831293</v>
      </c>
    </row>
    <row r="741" spans="1:34" x14ac:dyDescent="0.2">
      <c r="A741" s="347">
        <f t="shared" ca="1" si="325"/>
        <v>1E-4</v>
      </c>
      <c r="B741" s="304">
        <f t="shared" ca="1" si="326"/>
        <v>37.023300000000994</v>
      </c>
      <c r="D741" s="306">
        <f t="shared" ca="1" si="327"/>
        <v>-0.68504733134726359</v>
      </c>
      <c r="E741" s="307">
        <f t="shared" ca="1" si="328"/>
        <v>-0.74926394479233593</v>
      </c>
      <c r="F741" s="304">
        <f t="shared" ca="1" si="329"/>
        <v>1.0152272184845026</v>
      </c>
      <c r="G741" s="306">
        <f t="shared" ca="1" si="330"/>
        <v>8.0835246182456473</v>
      </c>
      <c r="H741" s="307">
        <f t="shared" ca="1" si="331"/>
        <v>-106.91721818561562</v>
      </c>
      <c r="I741" s="304">
        <f t="shared" ca="1" si="332"/>
        <v>107.22236200907123</v>
      </c>
      <c r="J741" s="306">
        <f t="shared" ca="1" si="333"/>
        <v>859.93432206528962</v>
      </c>
      <c r="K741" s="307">
        <f t="shared" ca="1" si="334"/>
        <v>-8.4536358377773784</v>
      </c>
      <c r="L741" s="304">
        <f t="shared" ca="1" si="319"/>
        <v>859.97587304805654</v>
      </c>
      <c r="M741" s="306">
        <f t="shared" ca="1" si="335"/>
        <v>-1.4953344408597413</v>
      </c>
      <c r="N741" s="304">
        <f t="shared" ca="1" si="336"/>
        <v>-85.676352421817981</v>
      </c>
      <c r="P741" s="310">
        <f t="shared" ca="1" si="337"/>
        <v>23</v>
      </c>
      <c r="Q741" s="304">
        <f t="shared" ca="1" si="338"/>
        <v>0</v>
      </c>
      <c r="R741" s="306">
        <f t="shared" ca="1" si="339"/>
        <v>0</v>
      </c>
      <c r="S741" s="307">
        <f t="shared" ca="1" si="340"/>
        <v>3.1652999999999984</v>
      </c>
      <c r="T741" s="304">
        <f t="shared" ca="1" si="320"/>
        <v>31.051592999999986</v>
      </c>
      <c r="U741" s="311">
        <f t="shared" ca="1" si="321"/>
        <v>0</v>
      </c>
      <c r="V741" s="306">
        <f t="shared" ca="1" si="322"/>
        <v>1.226036008291969</v>
      </c>
      <c r="W741" s="304">
        <f t="shared" ca="1" si="323"/>
        <v>28.761870528726924</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0.69548519171226353</v>
      </c>
      <c r="AH741" s="304">
        <f t="shared" ca="1" si="347"/>
        <v>-9.0865960462830166</v>
      </c>
    </row>
    <row r="742" spans="1:34" x14ac:dyDescent="0.2">
      <c r="A742" s="347">
        <f t="shared" ca="1" si="325"/>
        <v>1E-4</v>
      </c>
      <c r="B742" s="304">
        <f t="shared" ca="1" si="326"/>
        <v>37.023400000000997</v>
      </c>
      <c r="D742" s="306">
        <f t="shared" ca="1" si="327"/>
        <v>-0.685042702658896</v>
      </c>
      <c r="E742" s="307">
        <f t="shared" ca="1" si="328"/>
        <v>-0.74924203047200244</v>
      </c>
      <c r="F742" s="304">
        <f t="shared" ca="1" si="329"/>
        <v>1.0152079219017225</v>
      </c>
      <c r="G742" s="306">
        <f t="shared" ca="1" si="330"/>
        <v>8.083456113975382</v>
      </c>
      <c r="H742" s="307">
        <f t="shared" ca="1" si="331"/>
        <v>-106.91729310981867</v>
      </c>
      <c r="I742" s="304">
        <f t="shared" ca="1" si="332"/>
        <v>107.22243155551662</v>
      </c>
      <c r="J742" s="306">
        <f t="shared" ca="1" si="333"/>
        <v>859.93432206528962</v>
      </c>
      <c r="K742" s="307">
        <f t="shared" ca="1" si="334"/>
        <v>-8.4643275633421506</v>
      </c>
      <c r="L742" s="304">
        <f t="shared" ca="1" si="319"/>
        <v>859.97597821508293</v>
      </c>
      <c r="M742" s="306">
        <f t="shared" ca="1" si="335"/>
        <v>-1.495335130620925</v>
      </c>
      <c r="N742" s="304">
        <f t="shared" ca="1" si="336"/>
        <v>-85.676391942222679</v>
      </c>
      <c r="P742" s="310">
        <f t="shared" ca="1" si="337"/>
        <v>23</v>
      </c>
      <c r="Q742" s="304">
        <f t="shared" ca="1" si="338"/>
        <v>0</v>
      </c>
      <c r="R742" s="306">
        <f t="shared" ca="1" si="339"/>
        <v>0</v>
      </c>
      <c r="S742" s="307">
        <f t="shared" ca="1" si="340"/>
        <v>3.1652999999999984</v>
      </c>
      <c r="T742" s="304">
        <f t="shared" ca="1" si="320"/>
        <v>31.051592999999986</v>
      </c>
      <c r="U742" s="311">
        <f t="shared" ca="1" si="321"/>
        <v>0</v>
      </c>
      <c r="V742" s="306">
        <f t="shared" ca="1" si="322"/>
        <v>1.2260373191369578</v>
      </c>
      <c r="W742" s="304">
        <f t="shared" ca="1" si="323"/>
        <v>28.761938591186404</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0.69546419885813826</v>
      </c>
      <c r="AH742" s="304">
        <f t="shared" ca="1" si="347"/>
        <v>-9.0866175492771415</v>
      </c>
    </row>
    <row r="743" spans="1:34" x14ac:dyDescent="0.2">
      <c r="A743" s="347">
        <f t="shared" ca="1" si="325"/>
        <v>1E-4</v>
      </c>
      <c r="B743" s="304">
        <f t="shared" ca="1" si="326"/>
        <v>37.023500000001</v>
      </c>
      <c r="D743" s="306">
        <f t="shared" ca="1" si="327"/>
        <v>-0.68503807397864291</v>
      </c>
      <c r="E743" s="307">
        <f t="shared" ca="1" si="328"/>
        <v>-0.74922011646324904</v>
      </c>
      <c r="F743" s="304">
        <f t="shared" ca="1" si="329"/>
        <v>1.0151886256817366</v>
      </c>
      <c r="G743" s="306">
        <f t="shared" ca="1" si="330"/>
        <v>8.0833876101679838</v>
      </c>
      <c r="H743" s="307">
        <f t="shared" ca="1" si="331"/>
        <v>-106.91736803183032</v>
      </c>
      <c r="I743" s="304">
        <f t="shared" ca="1" si="332"/>
        <v>107.22250109986275</v>
      </c>
      <c r="J743" s="306">
        <f t="shared" ca="1" si="333"/>
        <v>859.93432206528962</v>
      </c>
      <c r="K743" s="307">
        <f t="shared" ca="1" si="334"/>
        <v>-8.4750192963992337</v>
      </c>
      <c r="L743" s="304">
        <f t="shared" ca="1" si="319"/>
        <v>859.97608351509621</v>
      </c>
      <c r="M743" s="306">
        <f t="shared" ca="1" si="335"/>
        <v>-1.4953358203753684</v>
      </c>
      <c r="N743" s="304">
        <f t="shared" ca="1" si="336"/>
        <v>-85.676431462241183</v>
      </c>
      <c r="P743" s="310">
        <f t="shared" ca="1" si="337"/>
        <v>23</v>
      </c>
      <c r="Q743" s="304">
        <f t="shared" ca="1" si="338"/>
        <v>0</v>
      </c>
      <c r="R743" s="306">
        <f t="shared" ca="1" si="339"/>
        <v>0</v>
      </c>
      <c r="S743" s="307">
        <f t="shared" ca="1" si="340"/>
        <v>3.1652999999999984</v>
      </c>
      <c r="T743" s="304">
        <f t="shared" ca="1" si="320"/>
        <v>31.051592999999986</v>
      </c>
      <c r="U743" s="311">
        <f t="shared" ca="1" si="321"/>
        <v>0</v>
      </c>
      <c r="V743" s="306">
        <f t="shared" ca="1" si="322"/>
        <v>1.2260386299842669</v>
      </c>
      <c r="W743" s="304">
        <f t="shared" ca="1" si="323"/>
        <v>28.762006652678071</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0.69544320630013523</v>
      </c>
      <c r="AH743" s="304">
        <f t="shared" ca="1" si="347"/>
        <v>-9.0866390519655074</v>
      </c>
    </row>
    <row r="744" spans="1:34" x14ac:dyDescent="0.2">
      <c r="A744" s="347">
        <f t="shared" ca="1" si="325"/>
        <v>1E-4</v>
      </c>
      <c r="B744" s="304">
        <f t="shared" ca="1" si="326"/>
        <v>37.023600000001004</v>
      </c>
      <c r="D744" s="306">
        <f t="shared" ca="1" si="327"/>
        <v>-0.68503344530650723</v>
      </c>
      <c r="E744" s="307">
        <f t="shared" ca="1" si="328"/>
        <v>-0.74919820276607929</v>
      </c>
      <c r="F744" s="304">
        <f t="shared" ca="1" si="329"/>
        <v>1.0151693298245503</v>
      </c>
      <c r="G744" s="306">
        <f t="shared" ca="1" si="330"/>
        <v>8.0833191068234527</v>
      </c>
      <c r="H744" s="307">
        <f t="shared" ca="1" si="331"/>
        <v>-106.9174429516506</v>
      </c>
      <c r="I744" s="304">
        <f t="shared" ca="1" si="332"/>
        <v>107.22257064210966</v>
      </c>
      <c r="J744" s="306">
        <f t="shared" ca="1" si="333"/>
        <v>859.93432206528962</v>
      </c>
      <c r="K744" s="307">
        <f t="shared" ca="1" si="334"/>
        <v>-8.4857110369484072</v>
      </c>
      <c r="L744" s="304">
        <f t="shared" ca="1" si="319"/>
        <v>859.97618894809625</v>
      </c>
      <c r="M744" s="306">
        <f t="shared" ca="1" si="335"/>
        <v>-1.4953365101230718</v>
      </c>
      <c r="N744" s="304">
        <f t="shared" ca="1" si="336"/>
        <v>-85.676470981873507</v>
      </c>
      <c r="P744" s="310">
        <f t="shared" ca="1" si="337"/>
        <v>23</v>
      </c>
      <c r="Q744" s="304">
        <f t="shared" ca="1" si="338"/>
        <v>0</v>
      </c>
      <c r="R744" s="306">
        <f t="shared" ca="1" si="339"/>
        <v>0</v>
      </c>
      <c r="S744" s="307">
        <f t="shared" ca="1" si="340"/>
        <v>3.1652999999999984</v>
      </c>
      <c r="T744" s="304">
        <f t="shared" ca="1" si="320"/>
        <v>31.051592999999986</v>
      </c>
      <c r="U744" s="311">
        <f t="shared" ca="1" si="321"/>
        <v>0</v>
      </c>
      <c r="V744" s="306">
        <f t="shared" ca="1" si="322"/>
        <v>1.2260399408338969</v>
      </c>
      <c r="W744" s="304">
        <f t="shared" ca="1" si="323"/>
        <v>28.762074713201947</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0.69542221403825089</v>
      </c>
      <c r="AH744" s="304">
        <f t="shared" ca="1" si="347"/>
        <v>-9.0866605543481143</v>
      </c>
    </row>
    <row r="745" spans="1:34" x14ac:dyDescent="0.2">
      <c r="A745" s="347">
        <f t="shared" ca="1" si="325"/>
        <v>1E-4</v>
      </c>
      <c r="B745" s="304">
        <f t="shared" ca="1" si="326"/>
        <v>37.023700000001007</v>
      </c>
      <c r="D745" s="306">
        <f t="shared" ca="1" si="327"/>
        <v>-0.68502881664248694</v>
      </c>
      <c r="E745" s="307">
        <f t="shared" ca="1" si="328"/>
        <v>-0.74917628938047898</v>
      </c>
      <c r="F745" s="304">
        <f t="shared" ca="1" si="329"/>
        <v>1.0151500343301521</v>
      </c>
      <c r="G745" s="306">
        <f t="shared" ca="1" si="330"/>
        <v>8.0832506039417886</v>
      </c>
      <c r="H745" s="307">
        <f t="shared" ca="1" si="331"/>
        <v>-106.91751786927954</v>
      </c>
      <c r="I745" s="304">
        <f t="shared" ca="1" si="332"/>
        <v>107.22264018225736</v>
      </c>
      <c r="J745" s="306">
        <f t="shared" ca="1" si="333"/>
        <v>859.93432206528962</v>
      </c>
      <c r="K745" s="307">
        <f t="shared" ca="1" si="334"/>
        <v>-8.4964027849894546</v>
      </c>
      <c r="L745" s="304">
        <f t="shared" ca="1" si="319"/>
        <v>859.97629451408375</v>
      </c>
      <c r="M745" s="306">
        <f t="shared" ca="1" si="335"/>
        <v>-1.4953371998640352</v>
      </c>
      <c r="N745" s="304">
        <f t="shared" ca="1" si="336"/>
        <v>-85.676510501119679</v>
      </c>
      <c r="P745" s="310">
        <f t="shared" ca="1" si="337"/>
        <v>23</v>
      </c>
      <c r="Q745" s="304">
        <f t="shared" ca="1" si="338"/>
        <v>0</v>
      </c>
      <c r="R745" s="306">
        <f t="shared" ca="1" si="339"/>
        <v>0</v>
      </c>
      <c r="S745" s="307">
        <f t="shared" ca="1" si="340"/>
        <v>3.1652999999999984</v>
      </c>
      <c r="T745" s="304">
        <f t="shared" ca="1" si="320"/>
        <v>31.051592999999986</v>
      </c>
      <c r="U745" s="311">
        <f t="shared" ca="1" si="321"/>
        <v>0</v>
      </c>
      <c r="V745" s="306">
        <f t="shared" ca="1" si="322"/>
        <v>1.2260412516858474</v>
      </c>
      <c r="W745" s="304">
        <f t="shared" ca="1" si="323"/>
        <v>28.762142772758029</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0.69540122207247812</v>
      </c>
      <c r="AH745" s="304">
        <f t="shared" ca="1" si="347"/>
        <v>-9.0866820564249711</v>
      </c>
    </row>
    <row r="746" spans="1:34" x14ac:dyDescent="0.2">
      <c r="A746" s="347">
        <f t="shared" ca="1" si="325"/>
        <v>1E-4</v>
      </c>
      <c r="B746" s="304">
        <f t="shared" ca="1" si="326"/>
        <v>37.02380000000101</v>
      </c>
      <c r="D746" s="306">
        <f t="shared" ca="1" si="327"/>
        <v>-0.68502418798658293</v>
      </c>
      <c r="E746" s="307">
        <f t="shared" ca="1" si="328"/>
        <v>-0.7491543763064481</v>
      </c>
      <c r="F746" s="304">
        <f t="shared" ca="1" si="329"/>
        <v>1.0151307391985431</v>
      </c>
      <c r="G746" s="306">
        <f t="shared" ca="1" si="330"/>
        <v>8.0831821015229899</v>
      </c>
      <c r="H746" s="307">
        <f t="shared" ca="1" si="331"/>
        <v>-106.91759278471717</v>
      </c>
      <c r="I746" s="304">
        <f t="shared" ca="1" si="332"/>
        <v>107.22270972030593</v>
      </c>
      <c r="J746" s="306">
        <f t="shared" ca="1" si="333"/>
        <v>859.93432206528962</v>
      </c>
      <c r="K746" s="307">
        <f t="shared" ca="1" si="334"/>
        <v>-8.5070945405221536</v>
      </c>
      <c r="L746" s="304">
        <f t="shared" ca="1" si="319"/>
        <v>859.97640021305858</v>
      </c>
      <c r="M746" s="306">
        <f t="shared" ca="1" si="335"/>
        <v>-1.4953378895982588</v>
      </c>
      <c r="N746" s="304">
        <f t="shared" ca="1" si="336"/>
        <v>-85.676550019979672</v>
      </c>
      <c r="P746" s="310">
        <f t="shared" ca="1" si="337"/>
        <v>23</v>
      </c>
      <c r="Q746" s="304">
        <f t="shared" ca="1" si="338"/>
        <v>0</v>
      </c>
      <c r="R746" s="306">
        <f t="shared" ca="1" si="339"/>
        <v>0</v>
      </c>
      <c r="S746" s="307">
        <f t="shared" ca="1" si="340"/>
        <v>3.1652999999999984</v>
      </c>
      <c r="T746" s="304">
        <f t="shared" ca="1" si="320"/>
        <v>31.051592999999986</v>
      </c>
      <c r="U746" s="311">
        <f t="shared" ca="1" si="321"/>
        <v>0</v>
      </c>
      <c r="V746" s="306">
        <f t="shared" ca="1" si="322"/>
        <v>1.2260425625401186</v>
      </c>
      <c r="W746" s="304">
        <f t="shared" ca="1" si="323"/>
        <v>28.762210831346351</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0.69538023040281693</v>
      </c>
      <c r="AH746" s="304">
        <f t="shared" ca="1" si="347"/>
        <v>-9.0867035581960778</v>
      </c>
    </row>
    <row r="747" spans="1:34" x14ac:dyDescent="0.2">
      <c r="A747" s="347">
        <f t="shared" ca="1" si="325"/>
        <v>1E-4</v>
      </c>
      <c r="B747" s="304">
        <f t="shared" ca="1" si="326"/>
        <v>37.023900000001014</v>
      </c>
      <c r="D747" s="306">
        <f t="shared" ca="1" si="327"/>
        <v>-0.68501955933879699</v>
      </c>
      <c r="E747" s="307">
        <f t="shared" ca="1" si="328"/>
        <v>-0.74913246354398311</v>
      </c>
      <c r="F747" s="304">
        <f t="shared" ca="1" si="329"/>
        <v>1.015111444429722</v>
      </c>
      <c r="G747" s="306">
        <f t="shared" ca="1" si="330"/>
        <v>8.0831135995670564</v>
      </c>
      <c r="H747" s="307">
        <f t="shared" ca="1" si="331"/>
        <v>-106.91766769796352</v>
      </c>
      <c r="I747" s="304">
        <f t="shared" ca="1" si="332"/>
        <v>107.22277925625534</v>
      </c>
      <c r="J747" s="306">
        <f t="shared" ca="1" si="333"/>
        <v>859.93432206528962</v>
      </c>
      <c r="K747" s="307">
        <f t="shared" ca="1" si="334"/>
        <v>-8.5177863035462877</v>
      </c>
      <c r="L747" s="304">
        <f t="shared" ca="1" si="319"/>
        <v>859.9765060450211</v>
      </c>
      <c r="M747" s="306">
        <f t="shared" ca="1" si="335"/>
        <v>-1.4953385793257423</v>
      </c>
      <c r="N747" s="304">
        <f t="shared" ca="1" si="336"/>
        <v>-85.676589538453499</v>
      </c>
      <c r="P747" s="310">
        <f t="shared" ca="1" si="337"/>
        <v>23</v>
      </c>
      <c r="Q747" s="304">
        <f t="shared" ca="1" si="338"/>
        <v>0</v>
      </c>
      <c r="R747" s="306">
        <f t="shared" ca="1" si="339"/>
        <v>0</v>
      </c>
      <c r="S747" s="307">
        <f t="shared" ca="1" si="340"/>
        <v>3.1652999999999984</v>
      </c>
      <c r="T747" s="304">
        <f t="shared" ca="1" si="320"/>
        <v>31.051592999999986</v>
      </c>
      <c r="U747" s="311">
        <f t="shared" ca="1" si="321"/>
        <v>0</v>
      </c>
      <c r="V747" s="306">
        <f t="shared" ca="1" si="322"/>
        <v>1.2260438733967105</v>
      </c>
      <c r="W747" s="304">
        <f t="shared" ca="1" si="323"/>
        <v>28.762278888966897</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0.69535923902925845</v>
      </c>
      <c r="AH747" s="304">
        <f t="shared" ca="1" si="347"/>
        <v>-9.0867250596614433</v>
      </c>
    </row>
    <row r="748" spans="1:34" x14ac:dyDescent="0.2">
      <c r="A748" s="347">
        <f t="shared" ca="1" si="325"/>
        <v>1E-4</v>
      </c>
      <c r="B748" s="304">
        <f t="shared" ca="1" si="326"/>
        <v>37.024000000001017</v>
      </c>
      <c r="D748" s="306">
        <f t="shared" ca="1" si="327"/>
        <v>-0.68501493069912978</v>
      </c>
      <c r="E748" s="307">
        <f t="shared" ca="1" si="328"/>
        <v>-0.749110551093084</v>
      </c>
      <c r="F748" s="304">
        <f t="shared" ca="1" si="329"/>
        <v>1.01509215002369</v>
      </c>
      <c r="G748" s="306">
        <f t="shared" ca="1" si="330"/>
        <v>8.0830450980739865</v>
      </c>
      <c r="H748" s="307">
        <f t="shared" ca="1" si="331"/>
        <v>-106.91774260901863</v>
      </c>
      <c r="I748" s="304">
        <f t="shared" ca="1" si="332"/>
        <v>107.22284879010563</v>
      </c>
      <c r="J748" s="306">
        <f t="shared" ca="1" si="333"/>
        <v>859.93432206528962</v>
      </c>
      <c r="K748" s="307">
        <f t="shared" ca="1" si="334"/>
        <v>-8.5284780740616366</v>
      </c>
      <c r="L748" s="304">
        <f t="shared" ca="1" si="319"/>
        <v>859.9766120099714</v>
      </c>
      <c r="M748" s="306">
        <f t="shared" ca="1" si="335"/>
        <v>-1.4953392690464862</v>
      </c>
      <c r="N748" s="304">
        <f t="shared" ca="1" si="336"/>
        <v>-85.676629056541159</v>
      </c>
      <c r="P748" s="310">
        <f t="shared" ca="1" si="337"/>
        <v>23</v>
      </c>
      <c r="Q748" s="304">
        <f t="shared" ca="1" si="338"/>
        <v>0</v>
      </c>
      <c r="R748" s="306">
        <f t="shared" ca="1" si="339"/>
        <v>0</v>
      </c>
      <c r="S748" s="307">
        <f t="shared" ca="1" si="340"/>
        <v>3.1652999999999984</v>
      </c>
      <c r="T748" s="304">
        <f t="shared" ca="1" si="320"/>
        <v>31.051592999999986</v>
      </c>
      <c r="U748" s="311">
        <f t="shared" ca="1" si="321"/>
        <v>0</v>
      </c>
      <c r="V748" s="306">
        <f t="shared" ca="1" si="322"/>
        <v>1.226045184255623</v>
      </c>
      <c r="W748" s="304">
        <f t="shared" ca="1" si="323"/>
        <v>28.762346945619679</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0.69533824795180799</v>
      </c>
      <c r="AH748" s="304">
        <f t="shared" ca="1" si="347"/>
        <v>-9.0867465608210622</v>
      </c>
    </row>
    <row r="749" spans="1:34" x14ac:dyDescent="0.2">
      <c r="A749" s="347">
        <f t="shared" ca="1" si="325"/>
        <v>1E-4</v>
      </c>
      <c r="B749" s="304">
        <f t="shared" ca="1" si="326"/>
        <v>37.02410000000102</v>
      </c>
      <c r="D749" s="306">
        <f t="shared" ca="1" si="327"/>
        <v>-0.68501030206758085</v>
      </c>
      <c r="E749" s="307">
        <f t="shared" ca="1" si="328"/>
        <v>-0.74908863895374722</v>
      </c>
      <c r="F749" s="304">
        <f t="shared" ca="1" si="329"/>
        <v>1.0150728559804443</v>
      </c>
      <c r="G749" s="306">
        <f t="shared" ca="1" si="330"/>
        <v>8.0829765970437801</v>
      </c>
      <c r="H749" s="307">
        <f t="shared" ca="1" si="331"/>
        <v>-106.91781751788253</v>
      </c>
      <c r="I749" s="304">
        <f t="shared" ca="1" si="332"/>
        <v>107.22291832185684</v>
      </c>
      <c r="J749" s="306">
        <f t="shared" ca="1" si="333"/>
        <v>859.93432206528962</v>
      </c>
      <c r="K749" s="307">
        <f t="shared" ca="1" si="334"/>
        <v>-8.5391698520679817</v>
      </c>
      <c r="L749" s="304">
        <f t="shared" ca="1" si="319"/>
        <v>859.97671810791007</v>
      </c>
      <c r="M749" s="306">
        <f t="shared" ca="1" si="335"/>
        <v>-1.4953399587604903</v>
      </c>
      <c r="N749" s="304">
        <f t="shared" ca="1" si="336"/>
        <v>-85.676668574242669</v>
      </c>
      <c r="P749" s="310">
        <f t="shared" ca="1" si="337"/>
        <v>23</v>
      </c>
      <c r="Q749" s="304">
        <f t="shared" ca="1" si="338"/>
        <v>0</v>
      </c>
      <c r="R749" s="306">
        <f t="shared" ca="1" si="339"/>
        <v>0</v>
      </c>
      <c r="S749" s="307">
        <f t="shared" ca="1" si="340"/>
        <v>3.1652999999999984</v>
      </c>
      <c r="T749" s="304">
        <f t="shared" ca="1" si="320"/>
        <v>31.051592999999986</v>
      </c>
      <c r="U749" s="311">
        <f t="shared" ca="1" si="321"/>
        <v>0</v>
      </c>
      <c r="V749" s="306">
        <f t="shared" ca="1" si="322"/>
        <v>1.2260464951168561</v>
      </c>
      <c r="W749" s="304">
        <f t="shared" ca="1" si="323"/>
        <v>28.762415001304706</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0.695317257170462</v>
      </c>
      <c r="AH749" s="304">
        <f t="shared" ca="1" si="347"/>
        <v>-9.0867680616749418</v>
      </c>
    </row>
    <row r="750" spans="1:34" x14ac:dyDescent="0.2">
      <c r="A750" s="347">
        <f t="shared" ca="1" si="325"/>
        <v>1E-4</v>
      </c>
      <c r="B750" s="304">
        <f t="shared" ca="1" si="326"/>
        <v>37.024200000001024</v>
      </c>
      <c r="D750" s="306">
        <f t="shared" ca="1" si="327"/>
        <v>-0.68500567344415142</v>
      </c>
      <c r="E750" s="307">
        <f t="shared" ca="1" si="328"/>
        <v>-0.749066727125971</v>
      </c>
      <c r="F750" s="304">
        <f t="shared" ca="1" si="329"/>
        <v>1.015053562299985</v>
      </c>
      <c r="G750" s="306">
        <f t="shared" ca="1" si="330"/>
        <v>8.0829080964764355</v>
      </c>
      <c r="H750" s="307">
        <f t="shared" ca="1" si="331"/>
        <v>-106.91789242455523</v>
      </c>
      <c r="I750" s="304">
        <f t="shared" ca="1" si="332"/>
        <v>107.22298785150902</v>
      </c>
      <c r="J750" s="306">
        <f t="shared" ca="1" si="333"/>
        <v>859.93432206528962</v>
      </c>
      <c r="K750" s="307">
        <f t="shared" ca="1" si="334"/>
        <v>-8.5498616375651029</v>
      </c>
      <c r="L750" s="304">
        <f t="shared" ca="1" si="319"/>
        <v>859.97682433883688</v>
      </c>
      <c r="M750" s="306">
        <f t="shared" ca="1" si="335"/>
        <v>-1.4953406484677547</v>
      </c>
      <c r="N750" s="304">
        <f t="shared" ca="1" si="336"/>
        <v>-85.676708091558012</v>
      </c>
      <c r="P750" s="310">
        <f t="shared" ca="1" si="337"/>
        <v>23</v>
      </c>
      <c r="Q750" s="304">
        <f t="shared" ca="1" si="338"/>
        <v>0</v>
      </c>
      <c r="R750" s="306">
        <f t="shared" ca="1" si="339"/>
        <v>0</v>
      </c>
      <c r="S750" s="307">
        <f t="shared" ca="1" si="340"/>
        <v>3.1652999999999984</v>
      </c>
      <c r="T750" s="304">
        <f t="shared" ca="1" si="320"/>
        <v>31.051592999999986</v>
      </c>
      <c r="U750" s="311">
        <f t="shared" ca="1" si="321"/>
        <v>0</v>
      </c>
      <c r="V750" s="306">
        <f t="shared" ca="1" si="322"/>
        <v>1.2260478059804096</v>
      </c>
      <c r="W750" s="304">
        <f t="shared" ca="1" si="323"/>
        <v>28.76248305602201</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0.69529626668521516</v>
      </c>
      <c r="AH750" s="304">
        <f t="shared" ca="1" si="347"/>
        <v>-9.0867895622230819</v>
      </c>
    </row>
    <row r="751" spans="1:34" x14ac:dyDescent="0.2">
      <c r="A751" s="347">
        <f t="shared" ca="1" si="325"/>
        <v>1E-4</v>
      </c>
      <c r="B751" s="304">
        <f t="shared" ca="1" si="326"/>
        <v>37.024300000001027</v>
      </c>
      <c r="D751" s="306">
        <f t="shared" ca="1" si="327"/>
        <v>-0.68500104482884316</v>
      </c>
      <c r="E751" s="307">
        <f t="shared" ca="1" si="328"/>
        <v>-0.74904481560974467</v>
      </c>
      <c r="F751" s="304">
        <f t="shared" ca="1" si="329"/>
        <v>1.0150342689823055</v>
      </c>
      <c r="G751" s="306">
        <f t="shared" ca="1" si="330"/>
        <v>8.0828395963719526</v>
      </c>
      <c r="H751" s="307">
        <f t="shared" ca="1" si="331"/>
        <v>-106.9179673290368</v>
      </c>
      <c r="I751" s="304">
        <f t="shared" ca="1" si="332"/>
        <v>107.22305737906217</v>
      </c>
      <c r="J751" s="306">
        <f t="shared" ca="1" si="333"/>
        <v>859.93432206528962</v>
      </c>
      <c r="K751" s="307">
        <f t="shared" ca="1" si="334"/>
        <v>-8.5605534305527833</v>
      </c>
      <c r="L751" s="304">
        <f t="shared" ca="1" si="319"/>
        <v>859.97693070275238</v>
      </c>
      <c r="M751" s="306">
        <f t="shared" ca="1" si="335"/>
        <v>-1.4953413381682799</v>
      </c>
      <c r="N751" s="304">
        <f t="shared" ca="1" si="336"/>
        <v>-85.676747608487233</v>
      </c>
      <c r="P751" s="310">
        <f t="shared" ca="1" si="337"/>
        <v>23</v>
      </c>
      <c r="Q751" s="304">
        <f t="shared" ca="1" si="338"/>
        <v>0</v>
      </c>
      <c r="R751" s="306">
        <f t="shared" ca="1" si="339"/>
        <v>0</v>
      </c>
      <c r="S751" s="307">
        <f t="shared" ca="1" si="340"/>
        <v>3.1652999999999984</v>
      </c>
      <c r="T751" s="304">
        <f t="shared" ca="1" si="320"/>
        <v>31.051592999999986</v>
      </c>
      <c r="U751" s="311">
        <f t="shared" ca="1" si="321"/>
        <v>0</v>
      </c>
      <c r="V751" s="306">
        <f t="shared" ca="1" si="322"/>
        <v>1.2260491168462839</v>
      </c>
      <c r="W751" s="304">
        <f t="shared" ca="1" si="323"/>
        <v>28.762551109771582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0.69527527649606036</v>
      </c>
      <c r="AH751" s="304">
        <f t="shared" ca="1" si="347"/>
        <v>-9.0868110624654932</v>
      </c>
    </row>
    <row r="752" spans="1:34" x14ac:dyDescent="0.2">
      <c r="A752" s="347">
        <f t="shared" ca="1" si="325"/>
        <v>1E-4</v>
      </c>
      <c r="B752" s="304">
        <f t="shared" ca="1" si="326"/>
        <v>37.02440000000103</v>
      </c>
      <c r="D752" s="306">
        <f t="shared" ca="1" si="327"/>
        <v>-0.68499641622165297</v>
      </c>
      <c r="E752" s="307">
        <f t="shared" ca="1" si="328"/>
        <v>-0.7490229044050718</v>
      </c>
      <c r="F752" s="304">
        <f t="shared" ca="1" si="329"/>
        <v>1.0150149760274068</v>
      </c>
      <c r="G752" s="306">
        <f t="shared" ca="1" si="330"/>
        <v>8.0827710967303297</v>
      </c>
      <c r="H752" s="307">
        <f t="shared" ca="1" si="331"/>
        <v>-106.91804223132723</v>
      </c>
      <c r="I752" s="304">
        <f t="shared" ca="1" si="332"/>
        <v>107.22312690451632</v>
      </c>
      <c r="J752" s="306">
        <f t="shared" ca="1" si="333"/>
        <v>859.93432206528962</v>
      </c>
      <c r="K752" s="307">
        <f t="shared" ca="1" si="334"/>
        <v>-8.5712452310308009</v>
      </c>
      <c r="L752" s="304">
        <f t="shared" ca="1" si="319"/>
        <v>859.97703719965671</v>
      </c>
      <c r="M752" s="306">
        <f t="shared" ca="1" si="335"/>
        <v>-1.4953420278620655</v>
      </c>
      <c r="N752" s="304">
        <f t="shared" ca="1" si="336"/>
        <v>-85.676787125030302</v>
      </c>
      <c r="P752" s="310">
        <f t="shared" ca="1" si="337"/>
        <v>23</v>
      </c>
      <c r="Q752" s="304">
        <f t="shared" ca="1" si="338"/>
        <v>0</v>
      </c>
      <c r="R752" s="306">
        <f t="shared" ca="1" si="339"/>
        <v>0</v>
      </c>
      <c r="S752" s="307">
        <f t="shared" ca="1" si="340"/>
        <v>3.1652999999999984</v>
      </c>
      <c r="T752" s="304">
        <f t="shared" ca="1" si="320"/>
        <v>31.051592999999986</v>
      </c>
      <c r="U752" s="311">
        <f t="shared" ca="1" si="321"/>
        <v>0</v>
      </c>
      <c r="V752" s="306">
        <f t="shared" ca="1" si="322"/>
        <v>1.2260504277144781</v>
      </c>
      <c r="W752" s="304">
        <f t="shared" ca="1" si="323"/>
        <v>28.762619162553417</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0.69525428660299937</v>
      </c>
      <c r="AH752" s="304">
        <f t="shared" ca="1" si="347"/>
        <v>-9.0868325624021722</v>
      </c>
    </row>
    <row r="753" spans="1:34" x14ac:dyDescent="0.2">
      <c r="A753" s="347">
        <f t="shared" ca="1" si="325"/>
        <v>1E-4</v>
      </c>
      <c r="B753" s="304">
        <f t="shared" ca="1" si="326"/>
        <v>37.024500000001034</v>
      </c>
      <c r="D753" s="306">
        <f t="shared" ca="1" si="327"/>
        <v>-0.68499178762258406</v>
      </c>
      <c r="E753" s="307">
        <f t="shared" ca="1" si="328"/>
        <v>-0.74900099351195237</v>
      </c>
      <c r="F753" s="304">
        <f t="shared" ca="1" si="329"/>
        <v>1.0149956834352918</v>
      </c>
      <c r="G753" s="306">
        <f t="shared" ca="1" si="330"/>
        <v>8.0827025975515667</v>
      </c>
      <c r="H753" s="307">
        <f t="shared" ca="1" si="331"/>
        <v>-106.91811713142658</v>
      </c>
      <c r="I753" s="304">
        <f t="shared" ca="1" si="332"/>
        <v>107.22319642787153</v>
      </c>
      <c r="J753" s="306">
        <f t="shared" ca="1" si="333"/>
        <v>859.93432206528962</v>
      </c>
      <c r="K753" s="307">
        <f t="shared" ca="1" si="334"/>
        <v>-8.5819370389989391</v>
      </c>
      <c r="L753" s="304">
        <f t="shared" ca="1" si="319"/>
        <v>859.97714382955007</v>
      </c>
      <c r="M753" s="306">
        <f t="shared" ca="1" si="335"/>
        <v>-1.4953427175491116</v>
      </c>
      <c r="N753" s="304">
        <f t="shared" ca="1" si="336"/>
        <v>-85.676826641187233</v>
      </c>
      <c r="P753" s="310">
        <f t="shared" ca="1" si="337"/>
        <v>23</v>
      </c>
      <c r="Q753" s="304">
        <f t="shared" ca="1" si="338"/>
        <v>0</v>
      </c>
      <c r="R753" s="306">
        <f t="shared" ca="1" si="339"/>
        <v>0</v>
      </c>
      <c r="S753" s="307">
        <f t="shared" ca="1" si="340"/>
        <v>3.1652999999999984</v>
      </c>
      <c r="T753" s="304">
        <f t="shared" ca="1" si="320"/>
        <v>31.051592999999986</v>
      </c>
      <c r="U753" s="311">
        <f t="shared" ca="1" si="321"/>
        <v>0</v>
      </c>
      <c r="V753" s="306">
        <f t="shared" ca="1" si="322"/>
        <v>1.2260517385849934</v>
      </c>
      <c r="W753" s="304">
        <f t="shared" ca="1" si="323"/>
        <v>28.76268721436756</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0.69523329700603576</v>
      </c>
      <c r="AH753" s="304">
        <f t="shared" ca="1" si="347"/>
        <v>-9.0868540620331189</v>
      </c>
    </row>
    <row r="754" spans="1:34" x14ac:dyDescent="0.2">
      <c r="A754" s="347">
        <f t="shared" ca="1" si="325"/>
        <v>1E-4</v>
      </c>
      <c r="B754" s="304">
        <f t="shared" ca="1" si="326"/>
        <v>37.024600000001037</v>
      </c>
      <c r="D754" s="306">
        <f t="shared" ca="1" si="327"/>
        <v>-0.6849871590316382</v>
      </c>
      <c r="E754" s="307">
        <f t="shared" ca="1" si="328"/>
        <v>-0.74897908293037396</v>
      </c>
      <c r="F754" s="304">
        <f t="shared" ca="1" si="329"/>
        <v>1.0149763912059526</v>
      </c>
      <c r="G754" s="306">
        <f t="shared" ca="1" si="330"/>
        <v>8.0826340988356637</v>
      </c>
      <c r="H754" s="307">
        <f t="shared" ca="1" si="331"/>
        <v>-106.91819202933488</v>
      </c>
      <c r="I754" s="304">
        <f t="shared" ca="1" si="332"/>
        <v>107.22326594912779</v>
      </c>
      <c r="J754" s="306">
        <f t="shared" ca="1" si="333"/>
        <v>859.93432206528962</v>
      </c>
      <c r="K754" s="307">
        <f t="shared" ca="1" si="334"/>
        <v>-8.5926288544569775</v>
      </c>
      <c r="L754" s="304">
        <f t="shared" ca="1" si="319"/>
        <v>859.97725059243271</v>
      </c>
      <c r="M754" s="306">
        <f t="shared" ca="1" si="335"/>
        <v>-1.4953434072294187</v>
      </c>
      <c r="N754" s="304">
        <f t="shared" ca="1" si="336"/>
        <v>-85.676866156958042</v>
      </c>
      <c r="P754" s="310">
        <f t="shared" ca="1" si="337"/>
        <v>23</v>
      </c>
      <c r="Q754" s="304">
        <f t="shared" ca="1" si="338"/>
        <v>0</v>
      </c>
      <c r="R754" s="306">
        <f t="shared" ca="1" si="339"/>
        <v>0</v>
      </c>
      <c r="S754" s="307">
        <f t="shared" ca="1" si="340"/>
        <v>3.1652999999999984</v>
      </c>
      <c r="T754" s="304">
        <f t="shared" ca="1" si="320"/>
        <v>31.051592999999986</v>
      </c>
      <c r="U754" s="311">
        <f t="shared" ca="1" si="321"/>
        <v>0</v>
      </c>
      <c r="V754" s="306">
        <f t="shared" ca="1" si="322"/>
        <v>1.226053049457829</v>
      </c>
      <c r="W754" s="304">
        <f t="shared" ca="1" si="323"/>
        <v>28.762755265214004</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0.69521230770515352</v>
      </c>
      <c r="AH754" s="304">
        <f t="shared" ca="1" si="347"/>
        <v>-9.0868755613583456</v>
      </c>
    </row>
    <row r="755" spans="1:34" x14ac:dyDescent="0.2">
      <c r="A755" s="347">
        <f t="shared" ca="1" si="325"/>
        <v>1E-4</v>
      </c>
      <c r="B755" s="304">
        <f t="shared" ca="1" si="326"/>
        <v>37.02470000000104</v>
      </c>
      <c r="D755" s="306">
        <f t="shared" ca="1" si="327"/>
        <v>-0.68498253044881274</v>
      </c>
      <c r="E755" s="307">
        <f t="shared" ca="1" si="328"/>
        <v>-0.74895717266033479</v>
      </c>
      <c r="F755" s="304">
        <f t="shared" ca="1" si="329"/>
        <v>1.0149570993393866</v>
      </c>
      <c r="G755" s="306">
        <f t="shared" ca="1" si="330"/>
        <v>8.082565600582619</v>
      </c>
      <c r="H755" s="307">
        <f t="shared" ca="1" si="331"/>
        <v>-106.91826692505214</v>
      </c>
      <c r="I755" s="304">
        <f t="shared" ca="1" si="332"/>
        <v>107.22333546828516</v>
      </c>
      <c r="J755" s="306">
        <f t="shared" ca="1" si="333"/>
        <v>859.93432206528962</v>
      </c>
      <c r="K755" s="307">
        <f t="shared" ca="1" si="334"/>
        <v>-8.6033206774046977</v>
      </c>
      <c r="L755" s="304">
        <f t="shared" ca="1" si="319"/>
        <v>859.97735748830473</v>
      </c>
      <c r="M755" s="306">
        <f t="shared" ca="1" si="335"/>
        <v>-1.4953440969029865</v>
      </c>
      <c r="N755" s="304">
        <f t="shared" ca="1" si="336"/>
        <v>-85.676905672342727</v>
      </c>
      <c r="P755" s="310">
        <f t="shared" ca="1" si="337"/>
        <v>23</v>
      </c>
      <c r="Q755" s="304">
        <f t="shared" ca="1" si="338"/>
        <v>0</v>
      </c>
      <c r="R755" s="306">
        <f t="shared" ca="1" si="339"/>
        <v>0</v>
      </c>
      <c r="S755" s="307">
        <f t="shared" ca="1" si="340"/>
        <v>3.1652999999999984</v>
      </c>
      <c r="T755" s="304">
        <f t="shared" ca="1" si="320"/>
        <v>31.051592999999986</v>
      </c>
      <c r="U755" s="311">
        <f t="shared" ca="1" si="321"/>
        <v>0</v>
      </c>
      <c r="V755" s="306">
        <f t="shared" ca="1" si="322"/>
        <v>1.2260543603329848</v>
      </c>
      <c r="W755" s="304">
        <f t="shared" ca="1" si="323"/>
        <v>28.762823315092742</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0.69519131870035622</v>
      </c>
      <c r="AH755" s="304">
        <f t="shared" ca="1" si="347"/>
        <v>-9.0868970603778525</v>
      </c>
    </row>
    <row r="756" spans="1:34" x14ac:dyDescent="0.2">
      <c r="A756" s="347">
        <f t="shared" ca="1" si="325"/>
        <v>1E-4</v>
      </c>
      <c r="B756" s="304">
        <f t="shared" ca="1" si="326"/>
        <v>37.024800000001044</v>
      </c>
      <c r="D756" s="306">
        <f t="shared" ca="1" si="327"/>
        <v>-0.68497790187411012</v>
      </c>
      <c r="E756" s="307">
        <f t="shared" ca="1" si="328"/>
        <v>-0.74893526270184196</v>
      </c>
      <c r="F756" s="304">
        <f t="shared" ca="1" si="329"/>
        <v>1.0149378078356008</v>
      </c>
      <c r="G756" s="306">
        <f t="shared" ca="1" si="330"/>
        <v>8.0824971027924324</v>
      </c>
      <c r="H756" s="307">
        <f t="shared" ca="1" si="331"/>
        <v>-106.91834181857841</v>
      </c>
      <c r="I756" s="304">
        <f t="shared" ca="1" si="332"/>
        <v>107.22340498534368</v>
      </c>
      <c r="J756" s="306">
        <f t="shared" ca="1" si="333"/>
        <v>859.93432206528962</v>
      </c>
      <c r="K756" s="307">
        <f t="shared" ca="1" si="334"/>
        <v>-8.6140125078418794</v>
      </c>
      <c r="L756" s="304">
        <f t="shared" ca="1" si="319"/>
        <v>859.9774645171666</v>
      </c>
      <c r="M756" s="306">
        <f t="shared" ca="1" si="335"/>
        <v>-1.4953447865698153</v>
      </c>
      <c r="N756" s="304">
        <f t="shared" ca="1" si="336"/>
        <v>-85.676945187341275</v>
      </c>
      <c r="P756" s="310">
        <f t="shared" ca="1" si="337"/>
        <v>23</v>
      </c>
      <c r="Q756" s="304">
        <f t="shared" ca="1" si="338"/>
        <v>0</v>
      </c>
      <c r="R756" s="306">
        <f t="shared" ca="1" si="339"/>
        <v>0</v>
      </c>
      <c r="S756" s="307">
        <f t="shared" ca="1" si="340"/>
        <v>3.1652999999999984</v>
      </c>
      <c r="T756" s="304">
        <f t="shared" ca="1" si="320"/>
        <v>31.051592999999986</v>
      </c>
      <c r="U756" s="311">
        <f t="shared" ca="1" si="321"/>
        <v>0</v>
      </c>
      <c r="V756" s="306">
        <f t="shared" ca="1" si="322"/>
        <v>1.2260556712104613</v>
      </c>
      <c r="W756" s="304">
        <f t="shared" ca="1" si="323"/>
        <v>28.762891364003838</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0.69517032999164385</v>
      </c>
      <c r="AH756" s="304">
        <f t="shared" ca="1" si="347"/>
        <v>-9.0869185590916359</v>
      </c>
    </row>
    <row r="757" spans="1:34" x14ac:dyDescent="0.2">
      <c r="A757" s="347">
        <f t="shared" ca="1" si="325"/>
        <v>1E-4</v>
      </c>
      <c r="B757" s="304">
        <f t="shared" ca="1" si="326"/>
        <v>37.024900000001047</v>
      </c>
      <c r="D757" s="306">
        <f t="shared" ca="1" si="327"/>
        <v>-0.68497327330753122</v>
      </c>
      <c r="E757" s="307">
        <f t="shared" ca="1" si="328"/>
        <v>-0.74891335305487061</v>
      </c>
      <c r="F757" s="304">
        <f t="shared" ca="1" si="329"/>
        <v>1.0149185166945784</v>
      </c>
      <c r="G757" s="306">
        <f t="shared" ca="1" si="330"/>
        <v>8.0824286054651022</v>
      </c>
      <c r="H757" s="307">
        <f t="shared" ca="1" si="331"/>
        <v>-106.91841670991371</v>
      </c>
      <c r="I757" s="304">
        <f t="shared" ca="1" si="332"/>
        <v>107.22347450030333</v>
      </c>
      <c r="J757" s="306">
        <f t="shared" ca="1" si="333"/>
        <v>859.93432206528962</v>
      </c>
      <c r="K757" s="307">
        <f t="shared" ca="1" si="334"/>
        <v>-8.6247043457683041</v>
      </c>
      <c r="L757" s="304">
        <f t="shared" ca="1" si="319"/>
        <v>859.97757167901841</v>
      </c>
      <c r="M757" s="306">
        <f t="shared" ca="1" si="335"/>
        <v>-1.495345476229905</v>
      </c>
      <c r="N757" s="304">
        <f t="shared" ca="1" si="336"/>
        <v>-85.676984701953714</v>
      </c>
      <c r="P757" s="310">
        <f t="shared" ca="1" si="337"/>
        <v>23</v>
      </c>
      <c r="Q757" s="304">
        <f t="shared" ca="1" si="338"/>
        <v>0</v>
      </c>
      <c r="R757" s="306">
        <f t="shared" ca="1" si="339"/>
        <v>0</v>
      </c>
      <c r="S757" s="307">
        <f t="shared" ca="1" si="340"/>
        <v>3.1652999999999984</v>
      </c>
      <c r="T757" s="304">
        <f t="shared" ca="1" si="320"/>
        <v>31.051592999999986</v>
      </c>
      <c r="U757" s="311">
        <f t="shared" ca="1" si="321"/>
        <v>0</v>
      </c>
      <c r="V757" s="306">
        <f t="shared" ca="1" si="322"/>
        <v>1.2260569820902583</v>
      </c>
      <c r="W757" s="304">
        <f t="shared" ca="1" si="323"/>
        <v>28.762959411947232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0.69514934157899866</v>
      </c>
      <c r="AH757" s="304">
        <f t="shared" ca="1" si="347"/>
        <v>-9.0869400574997172</v>
      </c>
    </row>
    <row r="758" spans="1:34" x14ac:dyDescent="0.2">
      <c r="A758" s="347">
        <f t="shared" ca="1" si="325"/>
        <v>1E-4</v>
      </c>
      <c r="B758" s="304">
        <f t="shared" ca="1" si="326"/>
        <v>37.02500000000105</v>
      </c>
      <c r="D758" s="306">
        <f t="shared" ca="1" si="327"/>
        <v>-0.68496864474907559</v>
      </c>
      <c r="E758" s="307">
        <f t="shared" ca="1" si="328"/>
        <v>-0.7488914437194456</v>
      </c>
      <c r="F758" s="304">
        <f t="shared" ca="1" si="329"/>
        <v>1.0148992259163374</v>
      </c>
      <c r="G758" s="306">
        <f t="shared" ca="1" si="330"/>
        <v>8.0823601086006267</v>
      </c>
      <c r="H758" s="307">
        <f t="shared" ca="1" si="331"/>
        <v>-106.91849159905809</v>
      </c>
      <c r="I758" s="304">
        <f t="shared" ca="1" si="332"/>
        <v>107.22354401316417</v>
      </c>
      <c r="J758" s="306">
        <f t="shared" ca="1" si="333"/>
        <v>859.93432206528962</v>
      </c>
      <c r="K758" s="307">
        <f t="shared" ca="1" si="334"/>
        <v>-8.6353961911837533</v>
      </c>
      <c r="L758" s="304">
        <f t="shared" ca="1" si="319"/>
        <v>859.97767897386029</v>
      </c>
      <c r="M758" s="306">
        <f t="shared" ca="1" si="335"/>
        <v>-1.4953461658832556</v>
      </c>
      <c r="N758" s="304">
        <f t="shared" ca="1" si="336"/>
        <v>-85.677024216180044</v>
      </c>
      <c r="P758" s="310">
        <f t="shared" ca="1" si="337"/>
        <v>23</v>
      </c>
      <c r="Q758" s="304">
        <f t="shared" ca="1" si="338"/>
        <v>0</v>
      </c>
      <c r="R758" s="306">
        <f t="shared" ca="1" si="339"/>
        <v>0</v>
      </c>
      <c r="S758" s="307">
        <f t="shared" ca="1" si="340"/>
        <v>3.1652999999999984</v>
      </c>
      <c r="T758" s="304">
        <f t="shared" ca="1" si="320"/>
        <v>31.051592999999986</v>
      </c>
      <c r="U758" s="311">
        <f t="shared" ca="1" si="321"/>
        <v>0</v>
      </c>
      <c r="V758" s="306">
        <f t="shared" ca="1" si="322"/>
        <v>1.2260582929723753</v>
      </c>
      <c r="W758" s="304">
        <f t="shared" ca="1" si="323"/>
        <v>28.763027458922977</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0.69512835346244017</v>
      </c>
      <c r="AH758" s="304">
        <f t="shared" ca="1" si="347"/>
        <v>-9.0869615556020751</v>
      </c>
    </row>
    <row r="759" spans="1:34" x14ac:dyDescent="0.2">
      <c r="A759" s="347">
        <f t="shared" ca="1" si="325"/>
        <v>1E-4</v>
      </c>
      <c r="B759" s="304">
        <f t="shared" ca="1" si="326"/>
        <v>37.025100000001054</v>
      </c>
      <c r="D759" s="306">
        <f t="shared" ca="1" si="327"/>
        <v>-0.68496401619874536</v>
      </c>
      <c r="E759" s="307">
        <f t="shared" ca="1" si="328"/>
        <v>-0.74886953469554562</v>
      </c>
      <c r="F759" s="304">
        <f t="shared" ca="1" si="329"/>
        <v>1.0148799355008642</v>
      </c>
      <c r="G759" s="306">
        <f t="shared" ca="1" si="330"/>
        <v>8.0822916121990076</v>
      </c>
      <c r="H759" s="307">
        <f t="shared" ca="1" si="331"/>
        <v>-106.91856648601156</v>
      </c>
      <c r="I759" s="304">
        <f t="shared" ca="1" si="332"/>
        <v>107.22361352392623</v>
      </c>
      <c r="J759" s="306">
        <f t="shared" ca="1" si="333"/>
        <v>859.93432206528962</v>
      </c>
      <c r="K759" s="307">
        <f t="shared" ca="1" si="334"/>
        <v>-8.6460880440880068</v>
      </c>
      <c r="L759" s="304">
        <f t="shared" ca="1" si="319"/>
        <v>859.9777864016927</v>
      </c>
      <c r="M759" s="306">
        <f t="shared" ca="1" si="335"/>
        <v>-1.4953468555298677</v>
      </c>
      <c r="N759" s="304">
        <f t="shared" ca="1" si="336"/>
        <v>-85.677063730020265</v>
      </c>
      <c r="P759" s="310">
        <f t="shared" ca="1" si="337"/>
        <v>23</v>
      </c>
      <c r="Q759" s="304">
        <f t="shared" ca="1" si="338"/>
        <v>0</v>
      </c>
      <c r="R759" s="306">
        <f t="shared" ca="1" si="339"/>
        <v>0</v>
      </c>
      <c r="S759" s="307">
        <f t="shared" ca="1" si="340"/>
        <v>3.1652999999999984</v>
      </c>
      <c r="T759" s="304">
        <f t="shared" ca="1" si="320"/>
        <v>31.051592999999986</v>
      </c>
      <c r="U759" s="311">
        <f t="shared" ca="1" si="321"/>
        <v>0</v>
      </c>
      <c r="V759" s="306">
        <f t="shared" ca="1" si="322"/>
        <v>1.2260596038568126</v>
      </c>
      <c r="W759" s="304">
        <f t="shared" ca="1" si="323"/>
        <v>28.763095504931055</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0.69510736564195241</v>
      </c>
      <c r="AH759" s="304">
        <f t="shared" ca="1" si="347"/>
        <v>-9.0869830533987273</v>
      </c>
    </row>
    <row r="760" spans="1:34" x14ac:dyDescent="0.2">
      <c r="A760" s="347">
        <f t="shared" ca="1" si="325"/>
        <v>1E-4</v>
      </c>
      <c r="B760" s="304">
        <f t="shared" ca="1" si="326"/>
        <v>37.025200000001057</v>
      </c>
      <c r="D760" s="306">
        <f t="shared" ca="1" si="327"/>
        <v>-0.68495938765653752</v>
      </c>
      <c r="E760" s="307">
        <f t="shared" ca="1" si="328"/>
        <v>-0.748847625983176</v>
      </c>
      <c r="F760" s="304">
        <f t="shared" ca="1" si="329"/>
        <v>1.0148606454481608</v>
      </c>
      <c r="G760" s="306">
        <f t="shared" ca="1" si="330"/>
        <v>8.0822231162602414</v>
      </c>
      <c r="H760" s="307">
        <f t="shared" ca="1" si="331"/>
        <v>-106.91864137077415</v>
      </c>
      <c r="I760" s="304">
        <f t="shared" ca="1" si="332"/>
        <v>107.22368303258953</v>
      </c>
      <c r="J760" s="306">
        <f t="shared" ca="1" si="333"/>
        <v>859.93432206528962</v>
      </c>
      <c r="K760" s="307">
        <f t="shared" ca="1" si="334"/>
        <v>-8.656779904480846</v>
      </c>
      <c r="L760" s="304">
        <f t="shared" ca="1" si="319"/>
        <v>859.97789396251574</v>
      </c>
      <c r="M760" s="306">
        <f t="shared" ca="1" si="335"/>
        <v>-1.4953475451697409</v>
      </c>
      <c r="N760" s="304">
        <f t="shared" ca="1" si="336"/>
        <v>-85.677103243474377</v>
      </c>
      <c r="P760" s="310">
        <f t="shared" ca="1" si="337"/>
        <v>23</v>
      </c>
      <c r="Q760" s="304">
        <f t="shared" ca="1" si="338"/>
        <v>0</v>
      </c>
      <c r="R760" s="306">
        <f t="shared" ca="1" si="339"/>
        <v>0</v>
      </c>
      <c r="S760" s="307">
        <f t="shared" ca="1" si="340"/>
        <v>3.1652999999999984</v>
      </c>
      <c r="T760" s="304">
        <f t="shared" ca="1" si="320"/>
        <v>31.051592999999986</v>
      </c>
      <c r="U760" s="311">
        <f t="shared" ca="1" si="321"/>
        <v>0</v>
      </c>
      <c r="V760" s="306">
        <f t="shared" ca="1" si="322"/>
        <v>1.2260609147435708</v>
      </c>
      <c r="W760" s="304">
        <f t="shared" ca="1" si="323"/>
        <v>28.763163549971516</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0.69508637811753893</v>
      </c>
      <c r="AH760" s="304">
        <f t="shared" ca="1" si="347"/>
        <v>-9.0870045508896684</v>
      </c>
    </row>
    <row r="761" spans="1:34" x14ac:dyDescent="0.2">
      <c r="A761" s="347">
        <f t="shared" ca="1" si="325"/>
        <v>1E-4</v>
      </c>
      <c r="B761" s="304">
        <f t="shared" ca="1" si="326"/>
        <v>37.02530000000106</v>
      </c>
      <c r="D761" s="306">
        <f t="shared" ca="1" si="327"/>
        <v>-0.6849547591224564</v>
      </c>
      <c r="E761" s="307">
        <f t="shared" ca="1" si="328"/>
        <v>-0.74882571758232253</v>
      </c>
      <c r="F761" s="304">
        <f t="shared" ca="1" si="329"/>
        <v>1.0148413557582203</v>
      </c>
      <c r="G761" s="306">
        <f t="shared" ca="1" si="330"/>
        <v>8.0821546207843298</v>
      </c>
      <c r="H761" s="307">
        <f t="shared" ca="1" si="331"/>
        <v>-106.91871625334591</v>
      </c>
      <c r="I761" s="304">
        <f t="shared" ca="1" si="332"/>
        <v>107.22375253915412</v>
      </c>
      <c r="J761" s="306">
        <f t="shared" ca="1" si="333"/>
        <v>859.93432206528962</v>
      </c>
      <c r="K761" s="307">
        <f t="shared" ca="1" si="334"/>
        <v>-8.6674717723620525</v>
      </c>
      <c r="L761" s="304">
        <f t="shared" ca="1" si="319"/>
        <v>859.97800165632952</v>
      </c>
      <c r="M761" s="306">
        <f t="shared" ca="1" si="335"/>
        <v>-1.4953482348028753</v>
      </c>
      <c r="N761" s="304">
        <f t="shared" ca="1" si="336"/>
        <v>-85.677142756542395</v>
      </c>
      <c r="P761" s="310">
        <f t="shared" ca="1" si="337"/>
        <v>23</v>
      </c>
      <c r="Q761" s="304">
        <f t="shared" ca="1" si="338"/>
        <v>0</v>
      </c>
      <c r="R761" s="306">
        <f t="shared" ca="1" si="339"/>
        <v>0</v>
      </c>
      <c r="S761" s="307">
        <f t="shared" ca="1" si="340"/>
        <v>3.1652999999999984</v>
      </c>
      <c r="T761" s="304">
        <f t="shared" ca="1" si="320"/>
        <v>31.051592999999986</v>
      </c>
      <c r="U761" s="311">
        <f t="shared" ca="1" si="321"/>
        <v>0</v>
      </c>
      <c r="V761" s="306">
        <f t="shared" ca="1" si="322"/>
        <v>1.2260622256326488</v>
      </c>
      <c r="W761" s="304">
        <f t="shared" ca="1" si="323"/>
        <v>28.763231594044338</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0.69506539088918373</v>
      </c>
      <c r="AH761" s="304">
        <f t="shared" ca="1" si="347"/>
        <v>-9.0870260480749163</v>
      </c>
    </row>
    <row r="762" spans="1:34" x14ac:dyDescent="0.2">
      <c r="A762" s="347">
        <f t="shared" ca="1" si="325"/>
        <v>1E-4</v>
      </c>
      <c r="B762" s="304">
        <f t="shared" ca="1" si="326"/>
        <v>37.025400000001063</v>
      </c>
      <c r="D762" s="306">
        <f t="shared" ca="1" si="327"/>
        <v>-0.68495013059650212</v>
      </c>
      <c r="E762" s="307">
        <f t="shared" ca="1" si="328"/>
        <v>-0.7488038094929923</v>
      </c>
      <c r="F762" s="304">
        <f t="shared" ca="1" si="329"/>
        <v>1.0148220664310481</v>
      </c>
      <c r="G762" s="306">
        <f t="shared" ca="1" si="330"/>
        <v>8.0820861257712693</v>
      </c>
      <c r="H762" s="307">
        <f t="shared" ca="1" si="331"/>
        <v>-106.91879113372686</v>
      </c>
      <c r="I762" s="304">
        <f t="shared" ca="1" si="332"/>
        <v>107.22382204362002</v>
      </c>
      <c r="J762" s="306">
        <f t="shared" ca="1" si="333"/>
        <v>859.93432206528962</v>
      </c>
      <c r="K762" s="307">
        <f t="shared" ca="1" si="334"/>
        <v>-8.6781636477314059</v>
      </c>
      <c r="L762" s="304">
        <f t="shared" ca="1" si="319"/>
        <v>859.97810948313452</v>
      </c>
      <c r="M762" s="306">
        <f t="shared" ca="1" si="335"/>
        <v>-1.4953489244292713</v>
      </c>
      <c r="N762" s="304">
        <f t="shared" ca="1" si="336"/>
        <v>-85.677182269224332</v>
      </c>
      <c r="P762" s="310">
        <f t="shared" ca="1" si="337"/>
        <v>23</v>
      </c>
      <c r="Q762" s="304">
        <f t="shared" ca="1" si="338"/>
        <v>0</v>
      </c>
      <c r="R762" s="306">
        <f t="shared" ca="1" si="339"/>
        <v>0</v>
      </c>
      <c r="S762" s="307">
        <f t="shared" ca="1" si="340"/>
        <v>3.1652999999999984</v>
      </c>
      <c r="T762" s="304">
        <f t="shared" ca="1" si="320"/>
        <v>31.051592999999986</v>
      </c>
      <c r="U762" s="311">
        <f t="shared" ca="1" si="321"/>
        <v>0</v>
      </c>
      <c r="V762" s="306">
        <f t="shared" ca="1" si="322"/>
        <v>1.2260635365240473</v>
      </c>
      <c r="W762" s="304">
        <f t="shared" ca="1" si="323"/>
        <v>28.76329963714954</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0.69504440395689748</v>
      </c>
      <c r="AH762" s="304">
        <f t="shared" ca="1" si="347"/>
        <v>-9.0870475449544603</v>
      </c>
    </row>
    <row r="763" spans="1:34" x14ac:dyDescent="0.2">
      <c r="A763" s="347">
        <f t="shared" ca="1" si="325"/>
        <v>1E-4</v>
      </c>
      <c r="B763" s="304">
        <f t="shared" ca="1" si="326"/>
        <v>37.025500000001067</v>
      </c>
      <c r="D763" s="306">
        <f t="shared" ca="1" si="327"/>
        <v>-0.68494550207867244</v>
      </c>
      <c r="E763" s="307">
        <f t="shared" ca="1" si="328"/>
        <v>-0.74878190171518</v>
      </c>
      <c r="F763" s="304">
        <f t="shared" ca="1" si="329"/>
        <v>1.0148027774666395</v>
      </c>
      <c r="G763" s="306">
        <f t="shared" ca="1" si="330"/>
        <v>8.0820176312210616</v>
      </c>
      <c r="H763" s="307">
        <f t="shared" ca="1" si="331"/>
        <v>-106.91886601191703</v>
      </c>
      <c r="I763" s="304">
        <f t="shared" ca="1" si="332"/>
        <v>107.22389154598724</v>
      </c>
      <c r="J763" s="306">
        <f t="shared" ca="1" si="333"/>
        <v>859.93432206528962</v>
      </c>
      <c r="K763" s="307">
        <f t="shared" ca="1" si="334"/>
        <v>-8.6888555305886879</v>
      </c>
      <c r="L763" s="304">
        <f t="shared" ca="1" si="319"/>
        <v>859.97821744293083</v>
      </c>
      <c r="M763" s="306">
        <f t="shared" ca="1" si="335"/>
        <v>-1.4953496140489286</v>
      </c>
      <c r="N763" s="304">
        <f t="shared" ca="1" si="336"/>
        <v>-85.67722178152016</v>
      </c>
      <c r="P763" s="310">
        <f t="shared" ca="1" si="337"/>
        <v>23</v>
      </c>
      <c r="Q763" s="304">
        <f t="shared" ca="1" si="338"/>
        <v>0</v>
      </c>
      <c r="R763" s="306">
        <f t="shared" ca="1" si="339"/>
        <v>0</v>
      </c>
      <c r="S763" s="307">
        <f t="shared" ca="1" si="340"/>
        <v>3.1652999999999984</v>
      </c>
      <c r="T763" s="304">
        <f t="shared" ca="1" si="320"/>
        <v>31.051592999999986</v>
      </c>
      <c r="U763" s="311">
        <f t="shared" ca="1" si="321"/>
        <v>0</v>
      </c>
      <c r="V763" s="306">
        <f t="shared" ca="1" si="322"/>
        <v>1.226064847417766</v>
      </c>
      <c r="W763" s="304">
        <f t="shared" ca="1" si="323"/>
        <v>28.763367679287128</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0.69502341732067485</v>
      </c>
      <c r="AH763" s="304">
        <f t="shared" ca="1" si="347"/>
        <v>-9.0870690415283075</v>
      </c>
    </row>
    <row r="764" spans="1:34" x14ac:dyDescent="0.2">
      <c r="A764" s="347">
        <f t="shared" ca="1" si="325"/>
        <v>1E-4</v>
      </c>
      <c r="B764" s="304">
        <f t="shared" ca="1" si="326"/>
        <v>37.02560000000107</v>
      </c>
      <c r="D764" s="306">
        <f t="shared" ca="1" si="327"/>
        <v>-0.6849408735689706</v>
      </c>
      <c r="E764" s="307">
        <f t="shared" ca="1" si="328"/>
        <v>-0.74875999424887851</v>
      </c>
      <c r="F764" s="304">
        <f t="shared" ca="1" si="329"/>
        <v>1.0147834888649918</v>
      </c>
      <c r="G764" s="306">
        <f t="shared" ca="1" si="330"/>
        <v>8.0819491371337051</v>
      </c>
      <c r="H764" s="307">
        <f t="shared" ca="1" si="331"/>
        <v>-106.91894088791646</v>
      </c>
      <c r="I764" s="304">
        <f t="shared" ca="1" si="332"/>
        <v>107.22396104625585</v>
      </c>
      <c r="J764" s="306">
        <f t="shared" ca="1" si="333"/>
        <v>859.93432206528962</v>
      </c>
      <c r="K764" s="307">
        <f t="shared" ca="1" si="334"/>
        <v>-8.6995474209336798</v>
      </c>
      <c r="L764" s="304">
        <f t="shared" ca="1" si="319"/>
        <v>859.97832553571857</v>
      </c>
      <c r="M764" s="306">
        <f t="shared" ca="1" si="335"/>
        <v>-1.4953503036618476</v>
      </c>
      <c r="N764" s="304">
        <f t="shared" ca="1" si="336"/>
        <v>-85.677261293429922</v>
      </c>
      <c r="P764" s="310">
        <f t="shared" ca="1" si="337"/>
        <v>23</v>
      </c>
      <c r="Q764" s="304">
        <f t="shared" ca="1" si="338"/>
        <v>0</v>
      </c>
      <c r="R764" s="306">
        <f t="shared" ca="1" si="339"/>
        <v>0</v>
      </c>
      <c r="S764" s="307">
        <f t="shared" ca="1" si="340"/>
        <v>3.1652999999999984</v>
      </c>
      <c r="T764" s="304">
        <f t="shared" ca="1" si="320"/>
        <v>31.051592999999986</v>
      </c>
      <c r="U764" s="311">
        <f t="shared" ca="1" si="321"/>
        <v>0</v>
      </c>
      <c r="V764" s="306">
        <f t="shared" ca="1" si="322"/>
        <v>1.2260661583138046</v>
      </c>
      <c r="W764" s="304">
        <f t="shared" ca="1" si="323"/>
        <v>28.763435720457124</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0.69500243098050518</v>
      </c>
      <c r="AH764" s="304">
        <f t="shared" ca="1" si="347"/>
        <v>-9.0870905377964633</v>
      </c>
    </row>
    <row r="765" spans="1:34" x14ac:dyDescent="0.2">
      <c r="A765" s="347">
        <f t="shared" ca="1" si="325"/>
        <v>1E-4</v>
      </c>
      <c r="B765" s="304">
        <f t="shared" ca="1" si="326"/>
        <v>37.025700000001073</v>
      </c>
      <c r="D765" s="306">
        <f t="shared" ca="1" si="327"/>
        <v>-0.68493624506739603</v>
      </c>
      <c r="E765" s="307">
        <f t="shared" ca="1" si="328"/>
        <v>-0.74873808709408785</v>
      </c>
      <c r="F765" s="304">
        <f t="shared" ca="1" si="329"/>
        <v>1.0147642006261051</v>
      </c>
      <c r="G765" s="306">
        <f t="shared" ca="1" si="330"/>
        <v>8.0818806435091979</v>
      </c>
      <c r="H765" s="307">
        <f t="shared" ca="1" si="331"/>
        <v>-106.91901576172518</v>
      </c>
      <c r="I765" s="304">
        <f t="shared" ca="1" si="332"/>
        <v>107.22403054442584</v>
      </c>
      <c r="J765" s="306">
        <f t="shared" ca="1" si="333"/>
        <v>859.93432206528962</v>
      </c>
      <c r="K765" s="307">
        <f t="shared" ca="1" si="334"/>
        <v>-8.7102393187661615</v>
      </c>
      <c r="L765" s="304">
        <f t="shared" ca="1" si="319"/>
        <v>859.9784337614982</v>
      </c>
      <c r="M765" s="306">
        <f t="shared" ca="1" si="335"/>
        <v>-1.4953509932680282</v>
      </c>
      <c r="N765" s="304">
        <f t="shared" ca="1" si="336"/>
        <v>-85.677300804953589</v>
      </c>
      <c r="P765" s="310">
        <f t="shared" ca="1" si="337"/>
        <v>23</v>
      </c>
      <c r="Q765" s="304">
        <f t="shared" ca="1" si="338"/>
        <v>0</v>
      </c>
      <c r="R765" s="306">
        <f t="shared" ca="1" si="339"/>
        <v>0</v>
      </c>
      <c r="S765" s="307">
        <f t="shared" ca="1" si="340"/>
        <v>3.1652999999999984</v>
      </c>
      <c r="T765" s="304">
        <f t="shared" ca="1" si="320"/>
        <v>31.051592999999986</v>
      </c>
      <c r="U765" s="311">
        <f t="shared" ca="1" si="321"/>
        <v>0</v>
      </c>
      <c r="V765" s="306">
        <f t="shared" ca="1" si="322"/>
        <v>1.2260674692121643</v>
      </c>
      <c r="W765" s="304">
        <f t="shared" ca="1" si="323"/>
        <v>28.763503760659535</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0.69498144493639202</v>
      </c>
      <c r="AH765" s="304">
        <f t="shared" ca="1" si="347"/>
        <v>-9.0871120337589293</v>
      </c>
    </row>
    <row r="766" spans="1:34" x14ac:dyDescent="0.2">
      <c r="A766" s="347">
        <f t="shared" ca="1" si="325"/>
        <v>1E-4</v>
      </c>
      <c r="B766" s="304">
        <f t="shared" ca="1" si="326"/>
        <v>37.025800000001077</v>
      </c>
      <c r="D766" s="306">
        <f t="shared" ca="1" si="327"/>
        <v>-0.6849316165739503</v>
      </c>
      <c r="E766" s="307">
        <f t="shared" ca="1" si="328"/>
        <v>-0.74871618025080267</v>
      </c>
      <c r="F766" s="304">
        <f t="shared" ca="1" si="329"/>
        <v>1.0147449127499766</v>
      </c>
      <c r="G766" s="306">
        <f t="shared" ca="1" si="330"/>
        <v>8.08181215034754</v>
      </c>
      <c r="H766" s="307">
        <f t="shared" ca="1" si="331"/>
        <v>-106.9190906333432</v>
      </c>
      <c r="I766" s="304">
        <f t="shared" ca="1" si="332"/>
        <v>107.22410004049725</v>
      </c>
      <c r="J766" s="306">
        <f t="shared" ca="1" si="333"/>
        <v>859.93432206528962</v>
      </c>
      <c r="K766" s="307">
        <f t="shared" ca="1" si="334"/>
        <v>-8.7209312240859145</v>
      </c>
      <c r="L766" s="304">
        <f t="shared" ca="1" si="319"/>
        <v>859.97854212026971</v>
      </c>
      <c r="M766" s="306">
        <f t="shared" ca="1" si="335"/>
        <v>-1.4953516828674704</v>
      </c>
      <c r="N766" s="304">
        <f t="shared" ca="1" si="336"/>
        <v>-85.67734031609119</v>
      </c>
      <c r="P766" s="310">
        <f t="shared" ca="1" si="337"/>
        <v>23</v>
      </c>
      <c r="Q766" s="304">
        <f t="shared" ca="1" si="338"/>
        <v>0</v>
      </c>
      <c r="R766" s="306">
        <f t="shared" ca="1" si="339"/>
        <v>0</v>
      </c>
      <c r="S766" s="307">
        <f t="shared" ca="1" si="340"/>
        <v>3.1652999999999984</v>
      </c>
      <c r="T766" s="304">
        <f t="shared" ca="1" si="320"/>
        <v>31.051592999999986</v>
      </c>
      <c r="U766" s="311">
        <f t="shared" ca="1" si="321"/>
        <v>0</v>
      </c>
      <c r="V766" s="306">
        <f t="shared" ca="1" si="322"/>
        <v>1.2260687801128434</v>
      </c>
      <c r="W766" s="304">
        <f t="shared" ca="1" si="323"/>
        <v>28.76357179989434</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0.69496045918833005</v>
      </c>
      <c r="AH766" s="304">
        <f t="shared" ca="1" si="347"/>
        <v>-9.087133529415711</v>
      </c>
    </row>
    <row r="767" spans="1:34" x14ac:dyDescent="0.2">
      <c r="A767" s="347">
        <f t="shared" ca="1" si="325"/>
        <v>1E-4</v>
      </c>
      <c r="B767" s="304">
        <f t="shared" ca="1" si="326"/>
        <v>37.02590000000108</v>
      </c>
      <c r="D767" s="306">
        <f t="shared" ca="1" si="327"/>
        <v>-0.68492698808863361</v>
      </c>
      <c r="E767" s="307">
        <f t="shared" ca="1" si="328"/>
        <v>-0.7486942737190283</v>
      </c>
      <c r="F767" s="304">
        <f t="shared" ca="1" si="329"/>
        <v>1.0147256252366108</v>
      </c>
      <c r="G767" s="306">
        <f t="shared" ca="1" si="330"/>
        <v>8.0817436576487314</v>
      </c>
      <c r="H767" s="307">
        <f t="shared" ca="1" si="331"/>
        <v>-106.91916550277057</v>
      </c>
      <c r="I767" s="304">
        <f t="shared" ca="1" si="332"/>
        <v>107.22416953447011</v>
      </c>
      <c r="J767" s="306">
        <f t="shared" ca="1" si="333"/>
        <v>859.93432206528962</v>
      </c>
      <c r="K767" s="307">
        <f t="shared" ca="1" si="334"/>
        <v>-8.7316231368927202</v>
      </c>
      <c r="L767" s="304">
        <f t="shared" ca="1" si="319"/>
        <v>859.97865061203345</v>
      </c>
      <c r="M767" s="306">
        <f t="shared" ca="1" si="335"/>
        <v>-1.4953523724601747</v>
      </c>
      <c r="N767" s="304">
        <f t="shared" ca="1" si="336"/>
        <v>-85.677379826842724</v>
      </c>
      <c r="P767" s="310">
        <f t="shared" ca="1" si="337"/>
        <v>23</v>
      </c>
      <c r="Q767" s="304">
        <f t="shared" ca="1" si="338"/>
        <v>0</v>
      </c>
      <c r="R767" s="306">
        <f t="shared" ca="1" si="339"/>
        <v>0</v>
      </c>
      <c r="S767" s="307">
        <f t="shared" ca="1" si="340"/>
        <v>3.1652999999999984</v>
      </c>
      <c r="T767" s="304">
        <f t="shared" ca="1" si="320"/>
        <v>31.051592999999986</v>
      </c>
      <c r="U767" s="311">
        <f t="shared" ca="1" si="321"/>
        <v>0</v>
      </c>
      <c r="V767" s="306">
        <f t="shared" ca="1" si="322"/>
        <v>1.2260700910158431</v>
      </c>
      <c r="W767" s="304">
        <f t="shared" ca="1" si="323"/>
        <v>28.763639838161598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0.69493947373632281</v>
      </c>
      <c r="AH767" s="304">
        <f t="shared" ca="1" si="347"/>
        <v>-9.0871550247668011</v>
      </c>
    </row>
    <row r="768" spans="1:34" x14ac:dyDescent="0.2">
      <c r="A768" s="347">
        <f t="shared" ca="1" si="325"/>
        <v>1E-4</v>
      </c>
      <c r="B768" s="304">
        <f t="shared" ca="1" si="326"/>
        <v>37.026000000001083</v>
      </c>
      <c r="D768" s="306">
        <f t="shared" ca="1" si="327"/>
        <v>-0.68492235961144454</v>
      </c>
      <c r="E768" s="307">
        <f t="shared" ca="1" si="328"/>
        <v>-0.74867236749874699</v>
      </c>
      <c r="F768" s="304">
        <f t="shared" ca="1" si="329"/>
        <v>1.0147063380859942</v>
      </c>
      <c r="G768" s="306">
        <f t="shared" ca="1" si="330"/>
        <v>8.0816751654127703</v>
      </c>
      <c r="H768" s="307">
        <f t="shared" ca="1" si="331"/>
        <v>-106.91924037000732</v>
      </c>
      <c r="I768" s="304">
        <f t="shared" ca="1" si="332"/>
        <v>107.22423902634446</v>
      </c>
      <c r="J768" s="306">
        <f t="shared" ca="1" si="333"/>
        <v>859.93432206528962</v>
      </c>
      <c r="K768" s="307">
        <f t="shared" ca="1" si="334"/>
        <v>-8.7423150571863584</v>
      </c>
      <c r="L768" s="304">
        <f t="shared" ca="1" si="319"/>
        <v>859.97875923678976</v>
      </c>
      <c r="M768" s="306">
        <f t="shared" ca="1" si="335"/>
        <v>-1.4953530620461408</v>
      </c>
      <c r="N768" s="304">
        <f t="shared" ca="1" si="336"/>
        <v>-85.677419337208192</v>
      </c>
      <c r="P768" s="310">
        <f t="shared" ca="1" si="337"/>
        <v>23</v>
      </c>
      <c r="Q768" s="304">
        <f t="shared" ca="1" si="338"/>
        <v>0</v>
      </c>
      <c r="R768" s="306">
        <f t="shared" ca="1" si="339"/>
        <v>0</v>
      </c>
      <c r="S768" s="307">
        <f t="shared" ca="1" si="340"/>
        <v>3.1652999999999984</v>
      </c>
      <c r="T768" s="304">
        <f t="shared" ca="1" si="320"/>
        <v>31.051592999999986</v>
      </c>
      <c r="U768" s="311">
        <f t="shared" ca="1" si="321"/>
        <v>0</v>
      </c>
      <c r="V768" s="306">
        <f t="shared" ca="1" si="322"/>
        <v>1.2260714019211625</v>
      </c>
      <c r="W768" s="304">
        <f t="shared" ca="1" si="323"/>
        <v>28.763707875461275</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0.69491848858035787</v>
      </c>
      <c r="AH768" s="304">
        <f t="shared" ca="1" si="347"/>
        <v>-9.0871765198122176</v>
      </c>
    </row>
    <row r="769" spans="1:34" x14ac:dyDescent="0.2">
      <c r="A769" s="347">
        <f t="shared" ca="1" si="325"/>
        <v>1E-4</v>
      </c>
      <c r="B769" s="304">
        <f t="shared" ca="1" si="326"/>
        <v>37.026100000001087</v>
      </c>
      <c r="D769" s="306">
        <f t="shared" ca="1" si="327"/>
        <v>-0.6849177311423853</v>
      </c>
      <c r="E769" s="307">
        <f t="shared" ca="1" si="328"/>
        <v>-0.7486504615899694</v>
      </c>
      <c r="F769" s="304">
        <f t="shared" ca="1" si="329"/>
        <v>1.0146870512981365</v>
      </c>
      <c r="G769" s="306">
        <f t="shared" ca="1" si="330"/>
        <v>8.0816066736396568</v>
      </c>
      <c r="H769" s="307">
        <f t="shared" ca="1" si="331"/>
        <v>-106.91931523505347</v>
      </c>
      <c r="I769" s="304">
        <f t="shared" ca="1" si="332"/>
        <v>107.22430851612033</v>
      </c>
      <c r="J769" s="306">
        <f t="shared" ca="1" si="333"/>
        <v>859.93432206528962</v>
      </c>
      <c r="K769" s="307">
        <f t="shared" ca="1" si="334"/>
        <v>-8.7530069849666106</v>
      </c>
      <c r="L769" s="304">
        <f t="shared" ca="1" si="319"/>
        <v>859.97886799453863</v>
      </c>
      <c r="M769" s="306">
        <f t="shared" ca="1" si="335"/>
        <v>-1.4953537516253688</v>
      </c>
      <c r="N769" s="304">
        <f t="shared" ca="1" si="336"/>
        <v>-85.677458847187594</v>
      </c>
      <c r="P769" s="310">
        <f t="shared" ca="1" si="337"/>
        <v>23</v>
      </c>
      <c r="Q769" s="304">
        <f t="shared" ca="1" si="338"/>
        <v>0</v>
      </c>
      <c r="R769" s="306">
        <f t="shared" ca="1" si="339"/>
        <v>0</v>
      </c>
      <c r="S769" s="307">
        <f t="shared" ca="1" si="340"/>
        <v>3.1652999999999984</v>
      </c>
      <c r="T769" s="304">
        <f t="shared" ca="1" si="320"/>
        <v>31.051592999999986</v>
      </c>
      <c r="U769" s="311">
        <f t="shared" ca="1" si="321"/>
        <v>0</v>
      </c>
      <c r="V769" s="306">
        <f t="shared" ca="1" si="322"/>
        <v>1.2260727128288027</v>
      </c>
      <c r="W769" s="304">
        <f t="shared" ca="1" si="323"/>
        <v>28.76377591179342</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0.69489750372044057</v>
      </c>
      <c r="AH769" s="304">
        <f t="shared" ca="1" si="347"/>
        <v>-9.0871980145519498</v>
      </c>
    </row>
    <row r="770" spans="1:34" x14ac:dyDescent="0.2">
      <c r="A770" s="347">
        <f t="shared" ca="1" si="325"/>
        <v>1E-4</v>
      </c>
      <c r="B770" s="304">
        <f t="shared" ca="1" si="326"/>
        <v>37.02620000000109</v>
      </c>
      <c r="D770" s="306">
        <f t="shared" ca="1" si="327"/>
        <v>-0.68491310268145844</v>
      </c>
      <c r="E770" s="307">
        <f t="shared" ca="1" si="328"/>
        <v>-0.7486285559926813</v>
      </c>
      <c r="F770" s="304">
        <f t="shared" ca="1" si="329"/>
        <v>1.0146677648730293</v>
      </c>
      <c r="G770" s="306">
        <f t="shared" ca="1" si="330"/>
        <v>8.081538182329389</v>
      </c>
      <c r="H770" s="307">
        <f t="shared" ca="1" si="331"/>
        <v>-106.91939009790907</v>
      </c>
      <c r="I770" s="304">
        <f t="shared" ca="1" si="332"/>
        <v>107.22437800379774</v>
      </c>
      <c r="J770" s="306">
        <f t="shared" ca="1" si="333"/>
        <v>859.93432206528962</v>
      </c>
      <c r="K770" s="307">
        <f t="shared" ca="1" si="334"/>
        <v>-8.7636989202332582</v>
      </c>
      <c r="L770" s="304">
        <f t="shared" ca="1" si="319"/>
        <v>859.97897688528042</v>
      </c>
      <c r="M770" s="306">
        <f t="shared" ca="1" si="335"/>
        <v>-1.495354441197859</v>
      </c>
      <c r="N770" s="304">
        <f t="shared" ca="1" si="336"/>
        <v>-85.677498356780958</v>
      </c>
      <c r="P770" s="310">
        <f t="shared" ca="1" si="337"/>
        <v>23</v>
      </c>
      <c r="Q770" s="304">
        <f t="shared" ca="1" si="338"/>
        <v>0</v>
      </c>
      <c r="R770" s="306">
        <f t="shared" ca="1" si="339"/>
        <v>0</v>
      </c>
      <c r="S770" s="307">
        <f t="shared" ca="1" si="340"/>
        <v>3.1652999999999984</v>
      </c>
      <c r="T770" s="304">
        <f t="shared" ca="1" si="320"/>
        <v>31.051592999999986</v>
      </c>
      <c r="U770" s="311">
        <f t="shared" ca="1" si="321"/>
        <v>0</v>
      </c>
      <c r="V770" s="306">
        <f t="shared" ca="1" si="322"/>
        <v>1.2260740237387626</v>
      </c>
      <c r="W770" s="304">
        <f t="shared" ca="1" si="323"/>
        <v>28.763843947158012</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0.69487651915655846</v>
      </c>
      <c r="AH770" s="304">
        <f t="shared" ca="1" si="347"/>
        <v>-9.0872195089860153</v>
      </c>
    </row>
    <row r="771" spans="1:34" x14ac:dyDescent="0.2">
      <c r="A771" s="347">
        <f t="shared" ca="1" si="325"/>
        <v>1E-4</v>
      </c>
      <c r="B771" s="304">
        <f t="shared" ca="1" si="326"/>
        <v>37.026300000001093</v>
      </c>
      <c r="D771" s="306">
        <f t="shared" ca="1" si="327"/>
        <v>-0.6849084742286603</v>
      </c>
      <c r="E771" s="307">
        <f t="shared" ca="1" si="328"/>
        <v>-0.74860665070688626</v>
      </c>
      <c r="F771" s="304">
        <f t="shared" ca="1" si="329"/>
        <v>1.0146484788106733</v>
      </c>
      <c r="G771" s="306">
        <f t="shared" ca="1" si="330"/>
        <v>8.081469691481967</v>
      </c>
      <c r="H771" s="307">
        <f t="shared" ca="1" si="331"/>
        <v>-106.91946495857414</v>
      </c>
      <c r="I771" s="304">
        <f t="shared" ca="1" si="332"/>
        <v>107.22444748937671</v>
      </c>
      <c r="J771" s="306">
        <f t="shared" ca="1" si="333"/>
        <v>859.93432206528962</v>
      </c>
      <c r="K771" s="307">
        <f t="shared" ca="1" si="334"/>
        <v>-8.774390862986083</v>
      </c>
      <c r="L771" s="304">
        <f t="shared" ca="1" si="319"/>
        <v>859.97908590901545</v>
      </c>
      <c r="M771" s="306">
        <f t="shared" ca="1" si="335"/>
        <v>-1.4953551307636113</v>
      </c>
      <c r="N771" s="304">
        <f t="shared" ca="1" si="336"/>
        <v>-85.677537865988256</v>
      </c>
      <c r="P771" s="310">
        <f t="shared" ca="1" si="337"/>
        <v>23</v>
      </c>
      <c r="Q771" s="304">
        <f t="shared" ca="1" si="338"/>
        <v>0</v>
      </c>
      <c r="R771" s="306">
        <f t="shared" ca="1" si="339"/>
        <v>0</v>
      </c>
      <c r="S771" s="307">
        <f t="shared" ca="1" si="340"/>
        <v>3.1652999999999984</v>
      </c>
      <c r="T771" s="304">
        <f t="shared" ca="1" si="320"/>
        <v>31.051592999999986</v>
      </c>
      <c r="U771" s="311">
        <f t="shared" ca="1" si="321"/>
        <v>0</v>
      </c>
      <c r="V771" s="306">
        <f t="shared" ca="1" si="322"/>
        <v>1.2260753346510427</v>
      </c>
      <c r="W771" s="304">
        <f t="shared" ca="1" si="323"/>
        <v>28.763911981555072</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0.69485553488871865</v>
      </c>
      <c r="AH771" s="304">
        <f t="shared" ca="1" si="347"/>
        <v>-9.0872410031144053</v>
      </c>
    </row>
    <row r="772" spans="1:34" x14ac:dyDescent="0.2">
      <c r="A772" s="347">
        <f t="shared" ca="1" si="325"/>
        <v>1E-4</v>
      </c>
      <c r="B772" s="304">
        <f t="shared" ca="1" si="326"/>
        <v>37.026400000001097</v>
      </c>
      <c r="D772" s="306">
        <f t="shared" ca="1" si="327"/>
        <v>-0.68490384578399433</v>
      </c>
      <c r="E772" s="307">
        <f t="shared" ca="1" si="328"/>
        <v>-0.74858474573258071</v>
      </c>
      <c r="F772" s="304">
        <f t="shared" ca="1" si="329"/>
        <v>1.0146291931110685</v>
      </c>
      <c r="G772" s="306">
        <f t="shared" ca="1" si="330"/>
        <v>8.081401201097389</v>
      </c>
      <c r="H772" s="307">
        <f t="shared" ca="1" si="331"/>
        <v>-106.91953981704872</v>
      </c>
      <c r="I772" s="304">
        <f t="shared" ca="1" si="332"/>
        <v>107.2245169728573</v>
      </c>
      <c r="J772" s="306">
        <f t="shared" ca="1" si="333"/>
        <v>859.93432206528962</v>
      </c>
      <c r="K772" s="307">
        <f t="shared" ca="1" si="334"/>
        <v>-8.7850828132248644</v>
      </c>
      <c r="L772" s="304">
        <f t="shared" ref="L772:L835" ca="1" si="348">SQRT(pos_x^2+pos_z^2)</f>
        <v>859.97919506574374</v>
      </c>
      <c r="M772" s="306">
        <f t="shared" ca="1" si="335"/>
        <v>-1.4953558203226258</v>
      </c>
      <c r="N772" s="304">
        <f t="shared" ca="1" si="336"/>
        <v>-85.677577374809516</v>
      </c>
      <c r="P772" s="310">
        <f t="shared" ca="1" si="337"/>
        <v>23</v>
      </c>
      <c r="Q772" s="304">
        <f t="shared" ca="1" si="338"/>
        <v>0</v>
      </c>
      <c r="R772" s="306">
        <f t="shared" ca="1" si="339"/>
        <v>0</v>
      </c>
      <c r="S772" s="307">
        <f t="shared" ca="1" si="340"/>
        <v>3.1652999999999984</v>
      </c>
      <c r="T772" s="304">
        <f t="shared" ref="T772:T835" ca="1" si="349">m*g</f>
        <v>31.051592999999986</v>
      </c>
      <c r="U772" s="311">
        <f t="shared" ref="U772:U835" ca="1" si="350">IF(pos_xz&lt;L_rampe,Poids*COS(Beta),0)</f>
        <v>0</v>
      </c>
      <c r="V772" s="306">
        <f t="shared" ref="V772:V835" ca="1" si="351">Rho_moyen*(20000-Alt_rampe-pos_z)/(20000+Alt_rampe+pos_z)</f>
        <v>1.2260766455656429</v>
      </c>
      <c r="W772" s="304">
        <f t="shared" ref="W772:W835" ca="1" si="352">1/2*Rho*Sref*Cx*vit_xz^2</f>
        <v>28.763980014984618</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0.69483455091691049</v>
      </c>
      <c r="AH772" s="304">
        <f t="shared" ca="1" si="347"/>
        <v>-9.087262496937127</v>
      </c>
    </row>
    <row r="773" spans="1:34" x14ac:dyDescent="0.2">
      <c r="A773" s="347">
        <f t="shared" ref="A773:A836" ca="1" si="354">IF(B772+0.01&lt;=T_ini+ROUNDUP(Temps_fin_propu,0), 0.01, IF(K772&gt;0, 0.1, 0.0001))</f>
        <v>1E-4</v>
      </c>
      <c r="B773" s="304">
        <f t="shared" ref="B773:B836" ca="1" si="355">B772+pas</f>
        <v>37.0265000000011</v>
      </c>
      <c r="D773" s="306">
        <f t="shared" ref="D773:D836" ca="1" si="356">IF(AND(L772&lt;L_rampe,Poussee&lt;Poids*SIN(M772)),0,(-W772+Poussee)/m*COS(M772)-U772/m*SIN(M772))</f>
        <v>-0.68489921734746029</v>
      </c>
      <c r="E773" s="307">
        <f t="shared" ref="E773:E836" ca="1" si="357">IF(AND(L772&lt;L_rampe,Poussee&lt;Poids*SIN(M772)),0,(-W772+Poussee)/m*SIN(M772)+U772/m*COS(M772)-Poids/m)</f>
        <v>-0.74856284106975757</v>
      </c>
      <c r="F773" s="304">
        <f t="shared" ref="F773:F836" ca="1" si="358">SQRT(acc_x^2+acc_z^2)</f>
        <v>1.0146099077742099</v>
      </c>
      <c r="G773" s="306">
        <f t="shared" ref="G773:G836" ca="1" si="359">G772+acc_x*pas</f>
        <v>8.081332711175655</v>
      </c>
      <c r="H773" s="307">
        <f t="shared" ref="H773:H836" ca="1" si="360">H772+acc_z*pas</f>
        <v>-106.91961467333282</v>
      </c>
      <c r="I773" s="304">
        <f t="shared" ref="I773:I836" ca="1" si="361">SQRT(vit_x^2+vit_z^2)</f>
        <v>107.22458645423951</v>
      </c>
      <c r="J773" s="306">
        <f t="shared" ref="J773:J836" ca="1" si="362">J772+0.5*(vit_x+G772)*pas*(K772&gt;=0)</f>
        <v>859.93432206528962</v>
      </c>
      <c r="K773" s="307">
        <f t="shared" ref="K773:K836" ca="1" si="363">K772+0.5*(vit_z+H772)*pas</f>
        <v>-8.7957747709493841</v>
      </c>
      <c r="L773" s="304">
        <f t="shared" ca="1" si="348"/>
        <v>859.97930435546562</v>
      </c>
      <c r="M773" s="306">
        <f t="shared" ref="M773:M836" ca="1" si="364">IF(AND(L772&gt;L_rampe,G773&gt;0),ATAN2(G773,H773),$M$4)</f>
        <v>-1.4953565098749027</v>
      </c>
      <c r="N773" s="304">
        <f t="shared" ref="N773:N836" ca="1" si="365">DEGREES(Beta)</f>
        <v>-85.677616883244738</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3.1652999999999984</v>
      </c>
      <c r="T773" s="304">
        <f t="shared" ca="1" si="349"/>
        <v>31.051592999999986</v>
      </c>
      <c r="U773" s="311">
        <f t="shared" ca="1" si="350"/>
        <v>0</v>
      </c>
      <c r="V773" s="306">
        <f t="shared" ca="1" si="351"/>
        <v>1.2260779564825628</v>
      </c>
      <c r="W773" s="304">
        <f t="shared" ca="1" si="352"/>
        <v>28.764048047446646</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0.69481356724113574</v>
      </c>
      <c r="AH773" s="304">
        <f t="shared" ref="AH773:AH836" ca="1" si="376">IF(AND(L772&lt;L_rampe,Poussee&lt;Poids*SIN(M772)), g*SIN(M772), (-W772+Poussee)/m)</f>
        <v>-9.0872839904541856</v>
      </c>
    </row>
    <row r="774" spans="1:34" x14ac:dyDescent="0.2">
      <c r="A774" s="347">
        <f t="shared" ca="1" si="354"/>
        <v>1E-4</v>
      </c>
      <c r="B774" s="304">
        <f t="shared" ca="1" si="355"/>
        <v>37.026600000001103</v>
      </c>
      <c r="D774" s="306">
        <f t="shared" ca="1" si="356"/>
        <v>-0.68489458891905886</v>
      </c>
      <c r="E774" s="307">
        <f t="shared" ca="1" si="357"/>
        <v>-0.74854093671842037</v>
      </c>
      <c r="F774" s="304">
        <f t="shared" ca="1" si="358"/>
        <v>1.0145906228001009</v>
      </c>
      <c r="G774" s="306">
        <f t="shared" ca="1" si="359"/>
        <v>8.0812642217167632</v>
      </c>
      <c r="H774" s="307">
        <f t="shared" ca="1" si="360"/>
        <v>-106.91968952742648</v>
      </c>
      <c r="I774" s="304">
        <f t="shared" ca="1" si="361"/>
        <v>107.22465593352339</v>
      </c>
      <c r="J774" s="306">
        <f t="shared" ca="1" si="362"/>
        <v>859.93432206528962</v>
      </c>
      <c r="K774" s="307">
        <f t="shared" ca="1" si="363"/>
        <v>-8.8064667361594218</v>
      </c>
      <c r="L774" s="304">
        <f t="shared" ca="1" si="348"/>
        <v>859.97941377818131</v>
      </c>
      <c r="M774" s="306">
        <f t="shared" ca="1" si="364"/>
        <v>-1.4953571994204418</v>
      </c>
      <c r="N774" s="304">
        <f t="shared" ca="1" si="365"/>
        <v>-85.677656391293908</v>
      </c>
      <c r="P774" s="310">
        <f t="shared" ca="1" si="366"/>
        <v>23</v>
      </c>
      <c r="Q774" s="304">
        <f t="shared" ca="1" si="367"/>
        <v>0</v>
      </c>
      <c r="R774" s="306">
        <f t="shared" ca="1" si="368"/>
        <v>0</v>
      </c>
      <c r="S774" s="307">
        <f t="shared" ca="1" si="369"/>
        <v>3.1652999999999984</v>
      </c>
      <c r="T774" s="304">
        <f t="shared" ca="1" si="349"/>
        <v>31.051592999999986</v>
      </c>
      <c r="U774" s="311">
        <f t="shared" ca="1" si="350"/>
        <v>0</v>
      </c>
      <c r="V774" s="306">
        <f t="shared" ca="1" si="351"/>
        <v>1.2260792674018031</v>
      </c>
      <c r="W774" s="304">
        <f t="shared" ca="1" si="352"/>
        <v>28.764116078941171</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0.69479258386139087</v>
      </c>
      <c r="AH774" s="304">
        <f t="shared" ca="1" si="376"/>
        <v>-9.0873054836655793</v>
      </c>
    </row>
    <row r="775" spans="1:34" x14ac:dyDescent="0.2">
      <c r="A775" s="347">
        <f t="shared" ca="1" si="354"/>
        <v>1E-4</v>
      </c>
      <c r="B775" s="304">
        <f t="shared" ca="1" si="355"/>
        <v>37.026700000001107</v>
      </c>
      <c r="D775" s="306">
        <f t="shared" ca="1" si="356"/>
        <v>-0.68488996049879169</v>
      </c>
      <c r="E775" s="307">
        <f t="shared" ca="1" si="357"/>
        <v>-0.74851903267855846</v>
      </c>
      <c r="F775" s="304">
        <f t="shared" ca="1" si="358"/>
        <v>1.0145713381887353</v>
      </c>
      <c r="G775" s="306">
        <f t="shared" ca="1" si="359"/>
        <v>8.0811957327207136</v>
      </c>
      <c r="H775" s="307">
        <f t="shared" ca="1" si="360"/>
        <v>-106.91976437932975</v>
      </c>
      <c r="I775" s="304">
        <f t="shared" ca="1" si="361"/>
        <v>107.22472541070896</v>
      </c>
      <c r="J775" s="306">
        <f t="shared" ca="1" si="362"/>
        <v>859.93432206528962</v>
      </c>
      <c r="K775" s="307">
        <f t="shared" ca="1" si="363"/>
        <v>-8.8171587088547589</v>
      </c>
      <c r="L775" s="304">
        <f t="shared" ca="1" si="348"/>
        <v>859.97952333389105</v>
      </c>
      <c r="M775" s="306">
        <f t="shared" ca="1" si="364"/>
        <v>-1.4953578889592436</v>
      </c>
      <c r="N775" s="304">
        <f t="shared" ca="1" si="365"/>
        <v>-85.677695898957055</v>
      </c>
      <c r="P775" s="310">
        <f t="shared" ca="1" si="366"/>
        <v>23</v>
      </c>
      <c r="Q775" s="304">
        <f t="shared" ca="1" si="367"/>
        <v>0</v>
      </c>
      <c r="R775" s="306">
        <f t="shared" ca="1" si="368"/>
        <v>0</v>
      </c>
      <c r="S775" s="307">
        <f t="shared" ca="1" si="369"/>
        <v>3.1652999999999984</v>
      </c>
      <c r="T775" s="304">
        <f t="shared" ca="1" si="349"/>
        <v>31.051592999999986</v>
      </c>
      <c r="U775" s="311">
        <f t="shared" ca="1" si="350"/>
        <v>0</v>
      </c>
      <c r="V775" s="306">
        <f t="shared" ca="1" si="351"/>
        <v>1.2260805783233635</v>
      </c>
      <c r="W775" s="304">
        <f t="shared" ca="1" si="352"/>
        <v>28.764184109468214</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0.6947716007776723</v>
      </c>
      <c r="AH775" s="304">
        <f t="shared" ca="1" si="376"/>
        <v>-9.0873269765713154</v>
      </c>
    </row>
    <row r="776" spans="1:34" x14ac:dyDescent="0.2">
      <c r="A776" s="347">
        <f t="shared" ca="1" si="354"/>
        <v>1E-4</v>
      </c>
      <c r="B776" s="304">
        <f t="shared" ca="1" si="355"/>
        <v>37.02680000000111</v>
      </c>
      <c r="D776" s="306">
        <f t="shared" ca="1" si="356"/>
        <v>-0.68488533208665636</v>
      </c>
      <c r="E776" s="307">
        <f t="shared" ca="1" si="357"/>
        <v>-0.74849712895017007</v>
      </c>
      <c r="F776" s="304">
        <f t="shared" ca="1" si="358"/>
        <v>1.0145520539401107</v>
      </c>
      <c r="G776" s="306">
        <f t="shared" ca="1" si="359"/>
        <v>8.0811272441875044</v>
      </c>
      <c r="H776" s="307">
        <f t="shared" ca="1" si="360"/>
        <v>-106.91983922904264</v>
      </c>
      <c r="I776" s="304">
        <f t="shared" ca="1" si="361"/>
        <v>107.22479488579623</v>
      </c>
      <c r="J776" s="306">
        <f t="shared" ca="1" si="362"/>
        <v>859.93432206528962</v>
      </c>
      <c r="K776" s="307">
        <f t="shared" ca="1" si="363"/>
        <v>-8.8278506890351771</v>
      </c>
      <c r="L776" s="304">
        <f t="shared" ca="1" si="348"/>
        <v>859.97963302259507</v>
      </c>
      <c r="M776" s="306">
        <f t="shared" ca="1" si="364"/>
        <v>-1.4953585784913077</v>
      </c>
      <c r="N776" s="304">
        <f t="shared" ca="1" si="365"/>
        <v>-85.677735406234177</v>
      </c>
      <c r="P776" s="310">
        <f t="shared" ca="1" si="366"/>
        <v>23</v>
      </c>
      <c r="Q776" s="304">
        <f t="shared" ca="1" si="367"/>
        <v>0</v>
      </c>
      <c r="R776" s="306">
        <f t="shared" ca="1" si="368"/>
        <v>0</v>
      </c>
      <c r="S776" s="307">
        <f t="shared" ca="1" si="369"/>
        <v>3.1652999999999984</v>
      </c>
      <c r="T776" s="304">
        <f t="shared" ca="1" si="349"/>
        <v>31.051592999999986</v>
      </c>
      <c r="U776" s="311">
        <f t="shared" ca="1" si="350"/>
        <v>0</v>
      </c>
      <c r="V776" s="306">
        <f t="shared" ca="1" si="351"/>
        <v>1.2260818892472436</v>
      </c>
      <c r="W776" s="304">
        <f t="shared" ca="1" si="352"/>
        <v>28.76425213902775</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0.69475061798997473</v>
      </c>
      <c r="AH776" s="304">
        <f t="shared" ca="1" si="376"/>
        <v>-9.087348469171399</v>
      </c>
    </row>
    <row r="777" spans="1:34" x14ac:dyDescent="0.2">
      <c r="A777" s="347">
        <f t="shared" ca="1" si="354"/>
        <v>1E-4</v>
      </c>
      <c r="B777" s="304">
        <f t="shared" ca="1" si="355"/>
        <v>37.026900000001113</v>
      </c>
      <c r="D777" s="306">
        <f t="shared" ca="1" si="356"/>
        <v>-0.68488070368265719</v>
      </c>
      <c r="E777" s="307">
        <f t="shared" ca="1" si="357"/>
        <v>-0.74847522553326229</v>
      </c>
      <c r="F777" s="304">
        <f t="shared" ca="1" si="358"/>
        <v>1.014532770054235</v>
      </c>
      <c r="G777" s="306">
        <f t="shared" ca="1" si="359"/>
        <v>8.0810587561171356</v>
      </c>
      <c r="H777" s="307">
        <f t="shared" ca="1" si="360"/>
        <v>-106.91991407656519</v>
      </c>
      <c r="I777" s="304">
        <f t="shared" ca="1" si="361"/>
        <v>107.22486435878527</v>
      </c>
      <c r="J777" s="306">
        <f t="shared" ca="1" si="362"/>
        <v>859.93432206528962</v>
      </c>
      <c r="K777" s="307">
        <f t="shared" ca="1" si="363"/>
        <v>-8.8385426767004578</v>
      </c>
      <c r="L777" s="304">
        <f t="shared" ca="1" si="348"/>
        <v>859.97974284429347</v>
      </c>
      <c r="M777" s="306">
        <f t="shared" ca="1" si="364"/>
        <v>-1.4953592680166348</v>
      </c>
      <c r="N777" s="304">
        <f t="shared" ca="1" si="365"/>
        <v>-85.677774913125276</v>
      </c>
      <c r="P777" s="310">
        <f t="shared" ca="1" si="366"/>
        <v>23</v>
      </c>
      <c r="Q777" s="304">
        <f t="shared" ca="1" si="367"/>
        <v>0</v>
      </c>
      <c r="R777" s="306">
        <f t="shared" ca="1" si="368"/>
        <v>0</v>
      </c>
      <c r="S777" s="307">
        <f t="shared" ca="1" si="369"/>
        <v>3.1652999999999984</v>
      </c>
      <c r="T777" s="304">
        <f t="shared" ca="1" si="349"/>
        <v>31.051592999999986</v>
      </c>
      <c r="U777" s="311">
        <f t="shared" ca="1" si="350"/>
        <v>0</v>
      </c>
      <c r="V777" s="306">
        <f t="shared" ca="1" si="351"/>
        <v>1.2260832001734441</v>
      </c>
      <c r="W777" s="304">
        <f t="shared" ca="1" si="352"/>
        <v>28.764320167619847</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0.69472963549830347</v>
      </c>
      <c r="AH777" s="304">
        <f t="shared" ca="1" si="376"/>
        <v>-9.0873699614658214</v>
      </c>
    </row>
    <row r="778" spans="1:34" x14ac:dyDescent="0.2">
      <c r="A778" s="347">
        <f t="shared" ca="1" si="354"/>
        <v>1E-4</v>
      </c>
      <c r="B778" s="304">
        <f t="shared" ca="1" si="355"/>
        <v>37.027000000001117</v>
      </c>
      <c r="D778" s="306">
        <f t="shared" ca="1" si="356"/>
        <v>-0.68487607528679106</v>
      </c>
      <c r="E778" s="307">
        <f t="shared" ca="1" si="357"/>
        <v>-0.74845332242781204</v>
      </c>
      <c r="F778" s="304">
        <f t="shared" ca="1" si="358"/>
        <v>1.0145134865310903</v>
      </c>
      <c r="G778" s="306">
        <f t="shared" ca="1" si="359"/>
        <v>8.0809902685096073</v>
      </c>
      <c r="H778" s="307">
        <f t="shared" ca="1" si="360"/>
        <v>-106.91998892189743</v>
      </c>
      <c r="I778" s="304">
        <f t="shared" ca="1" si="361"/>
        <v>107.22493382967609</v>
      </c>
      <c r="J778" s="306">
        <f t="shared" ca="1" si="362"/>
        <v>859.93432206528962</v>
      </c>
      <c r="K778" s="307">
        <f t="shared" ca="1" si="363"/>
        <v>-8.8492346718503807</v>
      </c>
      <c r="L778" s="304">
        <f t="shared" ca="1" si="348"/>
        <v>859.9798527989866</v>
      </c>
      <c r="M778" s="306">
        <f t="shared" ca="1" si="364"/>
        <v>-1.4953599575352245</v>
      </c>
      <c r="N778" s="304">
        <f t="shared" ca="1" si="365"/>
        <v>-85.677814419630366</v>
      </c>
      <c r="P778" s="310">
        <f t="shared" ca="1" si="366"/>
        <v>23</v>
      </c>
      <c r="Q778" s="304">
        <f t="shared" ca="1" si="367"/>
        <v>0</v>
      </c>
      <c r="R778" s="306">
        <f t="shared" ca="1" si="368"/>
        <v>0</v>
      </c>
      <c r="S778" s="307">
        <f t="shared" ca="1" si="369"/>
        <v>3.1652999999999984</v>
      </c>
      <c r="T778" s="304">
        <f t="shared" ca="1" si="349"/>
        <v>31.051592999999986</v>
      </c>
      <c r="U778" s="311">
        <f t="shared" ca="1" si="350"/>
        <v>0</v>
      </c>
      <c r="V778" s="306">
        <f t="shared" ca="1" si="351"/>
        <v>1.2260845111019643</v>
      </c>
      <c r="W778" s="304">
        <f t="shared" ca="1" si="352"/>
        <v>28.764388195244464</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0.69470865330264076</v>
      </c>
      <c r="AH778" s="304">
        <f t="shared" ca="1" si="376"/>
        <v>-9.0873914534546056</v>
      </c>
    </row>
    <row r="779" spans="1:34" x14ac:dyDescent="0.2">
      <c r="A779" s="347">
        <f t="shared" ca="1" si="354"/>
        <v>1E-4</v>
      </c>
      <c r="B779" s="304">
        <f t="shared" ca="1" si="355"/>
        <v>37.02710000000112</v>
      </c>
      <c r="D779" s="306">
        <f t="shared" ca="1" si="356"/>
        <v>-0.68487144689905988</v>
      </c>
      <c r="E779" s="307">
        <f t="shared" ca="1" si="357"/>
        <v>-0.74843141963383353</v>
      </c>
      <c r="F779" s="304">
        <f t="shared" ca="1" si="358"/>
        <v>1.0144942033706881</v>
      </c>
      <c r="G779" s="306">
        <f t="shared" ca="1" si="359"/>
        <v>8.0809217813649177</v>
      </c>
      <c r="H779" s="307">
        <f t="shared" ca="1" si="360"/>
        <v>-106.92006376503939</v>
      </c>
      <c r="I779" s="304">
        <f t="shared" ca="1" si="361"/>
        <v>107.22500329846871</v>
      </c>
      <c r="J779" s="306">
        <f t="shared" ca="1" si="362"/>
        <v>859.93432206528962</v>
      </c>
      <c r="K779" s="307">
        <f t="shared" ca="1" si="363"/>
        <v>-8.8599266744847274</v>
      </c>
      <c r="L779" s="304">
        <f t="shared" ca="1" si="348"/>
        <v>859.9799628866748</v>
      </c>
      <c r="M779" s="306">
        <f t="shared" ca="1" si="364"/>
        <v>-1.4953606470470771</v>
      </c>
      <c r="N779" s="304">
        <f t="shared" ca="1" si="365"/>
        <v>-85.677853925749446</v>
      </c>
      <c r="P779" s="310">
        <f t="shared" ca="1" si="366"/>
        <v>23</v>
      </c>
      <c r="Q779" s="304">
        <f t="shared" ca="1" si="367"/>
        <v>0</v>
      </c>
      <c r="R779" s="306">
        <f t="shared" ca="1" si="368"/>
        <v>0</v>
      </c>
      <c r="S779" s="307">
        <f t="shared" ca="1" si="369"/>
        <v>3.1652999999999984</v>
      </c>
      <c r="T779" s="304">
        <f t="shared" ca="1" si="349"/>
        <v>31.051592999999986</v>
      </c>
      <c r="U779" s="311">
        <f t="shared" ca="1" si="350"/>
        <v>0</v>
      </c>
      <c r="V779" s="306">
        <f t="shared" ca="1" si="351"/>
        <v>1.2260858220328041</v>
      </c>
      <c r="W779" s="304">
        <f t="shared" ca="1" si="352"/>
        <v>28.764456221901622</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0.69468767140299725</v>
      </c>
      <c r="AH779" s="304">
        <f t="shared" ca="1" si="376"/>
        <v>-9.0874129451377375</v>
      </c>
    </row>
    <row r="780" spans="1:34" x14ac:dyDescent="0.2">
      <c r="A780" s="347">
        <f t="shared" ca="1" si="354"/>
        <v>1E-4</v>
      </c>
      <c r="B780" s="304">
        <f t="shared" ca="1" si="355"/>
        <v>37.027200000001123</v>
      </c>
      <c r="D780" s="306">
        <f t="shared" ca="1" si="356"/>
        <v>-0.68486681851946529</v>
      </c>
      <c r="E780" s="307">
        <f t="shared" ca="1" si="357"/>
        <v>-0.74840951715131965</v>
      </c>
      <c r="F780" s="304">
        <f t="shared" ca="1" si="358"/>
        <v>1.0144749205730252</v>
      </c>
      <c r="G780" s="306">
        <f t="shared" ca="1" si="359"/>
        <v>8.0808532946830649</v>
      </c>
      <c r="H780" s="307">
        <f t="shared" ca="1" si="360"/>
        <v>-106.9201386059911</v>
      </c>
      <c r="I780" s="304">
        <f t="shared" ca="1" si="361"/>
        <v>107.22507276516318</v>
      </c>
      <c r="J780" s="306">
        <f t="shared" ca="1" si="362"/>
        <v>859.93432206528962</v>
      </c>
      <c r="K780" s="307">
        <f t="shared" ca="1" si="363"/>
        <v>-8.8706186846032793</v>
      </c>
      <c r="L780" s="304">
        <f t="shared" ca="1" si="348"/>
        <v>859.98007310735807</v>
      </c>
      <c r="M780" s="306">
        <f t="shared" ca="1" si="364"/>
        <v>-1.4953613365521925</v>
      </c>
      <c r="N780" s="304">
        <f t="shared" ca="1" si="365"/>
        <v>-85.677893431482516</v>
      </c>
      <c r="P780" s="310">
        <f t="shared" ca="1" si="366"/>
        <v>23</v>
      </c>
      <c r="Q780" s="304">
        <f t="shared" ca="1" si="367"/>
        <v>0</v>
      </c>
      <c r="R780" s="306">
        <f t="shared" ca="1" si="368"/>
        <v>0</v>
      </c>
      <c r="S780" s="307">
        <f t="shared" ca="1" si="369"/>
        <v>3.1652999999999984</v>
      </c>
      <c r="T780" s="304">
        <f t="shared" ca="1" si="349"/>
        <v>31.051592999999986</v>
      </c>
      <c r="U780" s="311">
        <f t="shared" ca="1" si="350"/>
        <v>0</v>
      </c>
      <c r="V780" s="306">
        <f t="shared" ca="1" si="351"/>
        <v>1.2260871329659639</v>
      </c>
      <c r="W780" s="304">
        <f t="shared" ca="1" si="352"/>
        <v>28.764524247591346</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0.69466668979936586</v>
      </c>
      <c r="AH780" s="304">
        <f t="shared" ca="1" si="376"/>
        <v>-9.087434436515224</v>
      </c>
    </row>
    <row r="781" spans="1:34" x14ac:dyDescent="0.2">
      <c r="A781" s="347">
        <f t="shared" ca="1" si="354"/>
        <v>1E-4</v>
      </c>
      <c r="B781" s="304">
        <f t="shared" ca="1" si="355"/>
        <v>37.027300000001127</v>
      </c>
      <c r="D781" s="306">
        <f t="shared" ca="1" si="356"/>
        <v>-0.68486219014800687</v>
      </c>
      <c r="E781" s="307">
        <f t="shared" ca="1" si="357"/>
        <v>-0.74838761498026329</v>
      </c>
      <c r="F781" s="304">
        <f t="shared" ca="1" si="358"/>
        <v>1.014455638138096</v>
      </c>
      <c r="G781" s="306">
        <f t="shared" ca="1" si="359"/>
        <v>8.0807848084640508</v>
      </c>
      <c r="H781" s="307">
        <f t="shared" ca="1" si="360"/>
        <v>-106.92021344475259</v>
      </c>
      <c r="I781" s="304">
        <f t="shared" ca="1" si="361"/>
        <v>107.2251422297595</v>
      </c>
      <c r="J781" s="306">
        <f t="shared" ca="1" si="362"/>
        <v>859.93432206528962</v>
      </c>
      <c r="K781" s="307">
        <f t="shared" ca="1" si="363"/>
        <v>-8.8813107022058162</v>
      </c>
      <c r="L781" s="304">
        <f t="shared" ca="1" si="348"/>
        <v>859.98018346103675</v>
      </c>
      <c r="M781" s="306">
        <f t="shared" ca="1" si="364"/>
        <v>-1.4953620260505709</v>
      </c>
      <c r="N781" s="304">
        <f t="shared" ca="1" si="365"/>
        <v>-85.677932936829578</v>
      </c>
      <c r="P781" s="310">
        <f t="shared" ca="1" si="366"/>
        <v>23</v>
      </c>
      <c r="Q781" s="304">
        <f t="shared" ca="1" si="367"/>
        <v>0</v>
      </c>
      <c r="R781" s="306">
        <f t="shared" ca="1" si="368"/>
        <v>0</v>
      </c>
      <c r="S781" s="307">
        <f t="shared" ca="1" si="369"/>
        <v>3.1652999999999984</v>
      </c>
      <c r="T781" s="304">
        <f t="shared" ca="1" si="349"/>
        <v>31.051592999999986</v>
      </c>
      <c r="U781" s="311">
        <f t="shared" ca="1" si="350"/>
        <v>0</v>
      </c>
      <c r="V781" s="306">
        <f t="shared" ca="1" si="351"/>
        <v>1.2260884439014439</v>
      </c>
      <c r="W781" s="304">
        <f t="shared" ca="1" si="352"/>
        <v>28.764592272313628</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0.69464570849174301</v>
      </c>
      <c r="AH781" s="304">
        <f t="shared" ca="1" si="376"/>
        <v>-9.0874559275870723</v>
      </c>
    </row>
    <row r="782" spans="1:34" x14ac:dyDescent="0.2">
      <c r="A782" s="347">
        <f t="shared" ca="1" si="354"/>
        <v>1E-4</v>
      </c>
      <c r="B782" s="304">
        <f t="shared" ca="1" si="355"/>
        <v>37.02740000000113</v>
      </c>
      <c r="D782" s="306">
        <f t="shared" ca="1" si="356"/>
        <v>-0.6848575617846856</v>
      </c>
      <c r="E782" s="307">
        <f t="shared" ca="1" si="357"/>
        <v>-0.74836571312066624</v>
      </c>
      <c r="F782" s="304">
        <f t="shared" ca="1" si="358"/>
        <v>1.0144363560659031</v>
      </c>
      <c r="G782" s="306">
        <f t="shared" ca="1" si="359"/>
        <v>8.0807163227078718</v>
      </c>
      <c r="H782" s="307">
        <f t="shared" ca="1" si="360"/>
        <v>-106.92028828132391</v>
      </c>
      <c r="I782" s="304">
        <f t="shared" ca="1" si="361"/>
        <v>107.22521169225774</v>
      </c>
      <c r="J782" s="306">
        <f t="shared" ca="1" si="362"/>
        <v>859.93432206528962</v>
      </c>
      <c r="K782" s="307">
        <f t="shared" ca="1" si="363"/>
        <v>-8.8920027272921196</v>
      </c>
      <c r="L782" s="304">
        <f t="shared" ca="1" si="348"/>
        <v>859.98029394771106</v>
      </c>
      <c r="M782" s="306">
        <f t="shared" ca="1" si="364"/>
        <v>-1.4953627155422122</v>
      </c>
      <c r="N782" s="304">
        <f t="shared" ca="1" si="365"/>
        <v>-85.677972441790629</v>
      </c>
      <c r="P782" s="310">
        <f t="shared" ca="1" si="366"/>
        <v>23</v>
      </c>
      <c r="Q782" s="304">
        <f t="shared" ca="1" si="367"/>
        <v>0</v>
      </c>
      <c r="R782" s="306">
        <f t="shared" ca="1" si="368"/>
        <v>0</v>
      </c>
      <c r="S782" s="307">
        <f t="shared" ca="1" si="369"/>
        <v>3.1652999999999984</v>
      </c>
      <c r="T782" s="304">
        <f t="shared" ca="1" si="349"/>
        <v>31.051592999999986</v>
      </c>
      <c r="U782" s="311">
        <f t="shared" ca="1" si="350"/>
        <v>0</v>
      </c>
      <c r="V782" s="306">
        <f t="shared" ca="1" si="351"/>
        <v>1.2260897548392433</v>
      </c>
      <c r="W782" s="304">
        <f t="shared" ca="1" si="352"/>
        <v>28.764660296068495</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0.69462472748012694</v>
      </c>
      <c r="AH782" s="304">
        <f t="shared" ca="1" si="376"/>
        <v>-9.0874774183532807</v>
      </c>
    </row>
    <row r="783" spans="1:34" x14ac:dyDescent="0.2">
      <c r="A783" s="347">
        <f t="shared" ca="1" si="354"/>
        <v>1E-4</v>
      </c>
      <c r="B783" s="304">
        <f t="shared" ca="1" si="355"/>
        <v>37.027500000001133</v>
      </c>
      <c r="D783" s="306">
        <f t="shared" ca="1" si="356"/>
        <v>-0.68485293342950337</v>
      </c>
      <c r="E783" s="307">
        <f t="shared" ca="1" si="357"/>
        <v>-0.74834381157251784</v>
      </c>
      <c r="F783" s="304">
        <f t="shared" ca="1" si="358"/>
        <v>1.0144170743564402</v>
      </c>
      <c r="G783" s="306">
        <f t="shared" ca="1" si="359"/>
        <v>8.0806478374145296</v>
      </c>
      <c r="H783" s="307">
        <f t="shared" ca="1" si="360"/>
        <v>-106.92036311570506</v>
      </c>
      <c r="I783" s="304">
        <f t="shared" ca="1" si="361"/>
        <v>107.2252811526579</v>
      </c>
      <c r="J783" s="306">
        <f t="shared" ca="1" si="362"/>
        <v>859.93432206528962</v>
      </c>
      <c r="K783" s="307">
        <f t="shared" ca="1" si="363"/>
        <v>-8.902694759861971</v>
      </c>
      <c r="L783" s="304">
        <f t="shared" ca="1" si="348"/>
        <v>859.98040456738113</v>
      </c>
      <c r="M783" s="306">
        <f t="shared" ca="1" si="364"/>
        <v>-1.495363405027117</v>
      </c>
      <c r="N783" s="304">
        <f t="shared" ca="1" si="365"/>
        <v>-85.678011946365714</v>
      </c>
      <c r="P783" s="310">
        <f t="shared" ca="1" si="366"/>
        <v>23</v>
      </c>
      <c r="Q783" s="304">
        <f t="shared" ca="1" si="367"/>
        <v>0</v>
      </c>
      <c r="R783" s="306">
        <f t="shared" ca="1" si="368"/>
        <v>0</v>
      </c>
      <c r="S783" s="307">
        <f t="shared" ca="1" si="369"/>
        <v>3.1652999999999984</v>
      </c>
      <c r="T783" s="304">
        <f t="shared" ca="1" si="349"/>
        <v>31.051592999999986</v>
      </c>
      <c r="U783" s="311">
        <f t="shared" ca="1" si="350"/>
        <v>0</v>
      </c>
      <c r="V783" s="306">
        <f t="shared" ca="1" si="351"/>
        <v>1.2260910657793629</v>
      </c>
      <c r="W783" s="304">
        <f t="shared" ca="1" si="352"/>
        <v>28.764728318855951</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0.69460374676451053</v>
      </c>
      <c r="AH783" s="304">
        <f t="shared" ca="1" si="376"/>
        <v>-9.0874989088138598</v>
      </c>
    </row>
    <row r="784" spans="1:34" x14ac:dyDescent="0.2">
      <c r="A784" s="347">
        <f t="shared" ca="1" si="354"/>
        <v>1E-4</v>
      </c>
      <c r="B784" s="304">
        <f t="shared" ca="1" si="355"/>
        <v>37.027600000001136</v>
      </c>
      <c r="D784" s="306">
        <f t="shared" ca="1" si="356"/>
        <v>-0.68484830508245709</v>
      </c>
      <c r="E784" s="307">
        <f t="shared" ca="1" si="357"/>
        <v>-0.74832191033581985</v>
      </c>
      <c r="F784" s="304">
        <f t="shared" ca="1" si="358"/>
        <v>1.0143977930097074</v>
      </c>
      <c r="G784" s="306">
        <f t="shared" ca="1" si="359"/>
        <v>8.0805793525840208</v>
      </c>
      <c r="H784" s="307">
        <f t="shared" ca="1" si="360"/>
        <v>-106.92043794789609</v>
      </c>
      <c r="I784" s="304">
        <f t="shared" ca="1" si="361"/>
        <v>107.22535061096002</v>
      </c>
      <c r="J784" s="306">
        <f t="shared" ca="1" si="362"/>
        <v>859.93432206528962</v>
      </c>
      <c r="K784" s="307">
        <f t="shared" ca="1" si="363"/>
        <v>-8.9133867999151519</v>
      </c>
      <c r="L784" s="304">
        <f t="shared" ca="1" si="348"/>
        <v>859.9805153200474</v>
      </c>
      <c r="M784" s="306">
        <f t="shared" ca="1" si="364"/>
        <v>-1.4953640945052848</v>
      </c>
      <c r="N784" s="304">
        <f t="shared" ca="1" si="365"/>
        <v>-85.678051450554804</v>
      </c>
      <c r="P784" s="310">
        <f t="shared" ca="1" si="366"/>
        <v>23</v>
      </c>
      <c r="Q784" s="304">
        <f t="shared" ca="1" si="367"/>
        <v>0</v>
      </c>
      <c r="R784" s="306">
        <f t="shared" ca="1" si="368"/>
        <v>0</v>
      </c>
      <c r="S784" s="307">
        <f t="shared" ca="1" si="369"/>
        <v>3.1652999999999984</v>
      </c>
      <c r="T784" s="304">
        <f t="shared" ca="1" si="349"/>
        <v>31.051592999999986</v>
      </c>
      <c r="U784" s="311">
        <f t="shared" ca="1" si="350"/>
        <v>0</v>
      </c>
      <c r="V784" s="306">
        <f t="shared" ca="1" si="351"/>
        <v>1.2260923767218024</v>
      </c>
      <c r="W784" s="304">
        <f t="shared" ca="1" si="352"/>
        <v>28.764796340676007</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0.69458276634489557</v>
      </c>
      <c r="AH784" s="304">
        <f t="shared" ca="1" si="376"/>
        <v>-9.0875203989688078</v>
      </c>
    </row>
    <row r="785" spans="1:34" x14ac:dyDescent="0.2">
      <c r="A785" s="347">
        <f t="shared" ca="1" si="354"/>
        <v>1E-4</v>
      </c>
      <c r="B785" s="304">
        <f t="shared" ca="1" si="355"/>
        <v>37.02770000000114</v>
      </c>
      <c r="D785" s="306">
        <f t="shared" ca="1" si="356"/>
        <v>-0.68484367674355007</v>
      </c>
      <c r="E785" s="307">
        <f t="shared" ca="1" si="357"/>
        <v>-0.74830000941056696</v>
      </c>
      <c r="F785" s="304">
        <f t="shared" ca="1" si="358"/>
        <v>1.0143785120257027</v>
      </c>
      <c r="G785" s="306">
        <f t="shared" ca="1" si="359"/>
        <v>8.0805108682163471</v>
      </c>
      <c r="H785" s="307">
        <f t="shared" ca="1" si="360"/>
        <v>-106.92051277789703</v>
      </c>
      <c r="I785" s="304">
        <f t="shared" ca="1" si="361"/>
        <v>107.22542006716414</v>
      </c>
      <c r="J785" s="306">
        <f t="shared" ca="1" si="362"/>
        <v>859.93432206528962</v>
      </c>
      <c r="K785" s="307">
        <f t="shared" ca="1" si="363"/>
        <v>-8.9240788474514421</v>
      </c>
      <c r="L785" s="304">
        <f t="shared" ca="1" si="348"/>
        <v>859.98062620570977</v>
      </c>
      <c r="M785" s="306">
        <f t="shared" ca="1" si="364"/>
        <v>-1.4953647839767159</v>
      </c>
      <c r="N785" s="304">
        <f t="shared" ca="1" si="365"/>
        <v>-85.678090954357899</v>
      </c>
      <c r="P785" s="310">
        <f t="shared" ca="1" si="366"/>
        <v>23</v>
      </c>
      <c r="Q785" s="304">
        <f t="shared" ca="1" si="367"/>
        <v>0</v>
      </c>
      <c r="R785" s="306">
        <f t="shared" ca="1" si="368"/>
        <v>0</v>
      </c>
      <c r="S785" s="307">
        <f t="shared" ca="1" si="369"/>
        <v>3.1652999999999984</v>
      </c>
      <c r="T785" s="304">
        <f t="shared" ca="1" si="349"/>
        <v>31.051592999999986</v>
      </c>
      <c r="U785" s="311">
        <f t="shared" ca="1" si="350"/>
        <v>0</v>
      </c>
      <c r="V785" s="306">
        <f t="shared" ca="1" si="351"/>
        <v>1.2260936876665616</v>
      </c>
      <c r="W785" s="304">
        <f t="shared" ca="1" si="352"/>
        <v>28.764864361528669</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0.69456178622127673</v>
      </c>
      <c r="AH785" s="304">
        <f t="shared" ca="1" si="376"/>
        <v>-9.0875418888181283</v>
      </c>
    </row>
    <row r="786" spans="1:34" x14ac:dyDescent="0.2">
      <c r="A786" s="347">
        <f t="shared" ca="1" si="354"/>
        <v>1E-4</v>
      </c>
      <c r="B786" s="304">
        <f t="shared" ca="1" si="355"/>
        <v>37.027800000001143</v>
      </c>
      <c r="D786" s="306">
        <f t="shared" ca="1" si="356"/>
        <v>-0.68483904841278354</v>
      </c>
      <c r="E786" s="307">
        <f t="shared" ca="1" si="357"/>
        <v>-0.74827810879675916</v>
      </c>
      <c r="F786" s="304">
        <f t="shared" ca="1" si="358"/>
        <v>1.0143592314044279</v>
      </c>
      <c r="G786" s="306">
        <f t="shared" ca="1" si="359"/>
        <v>8.080442384311505</v>
      </c>
      <c r="H786" s="307">
        <f t="shared" ca="1" si="360"/>
        <v>-106.92058760570791</v>
      </c>
      <c r="I786" s="304">
        <f t="shared" ca="1" si="361"/>
        <v>107.22548952127026</v>
      </c>
      <c r="J786" s="306">
        <f t="shared" ca="1" si="362"/>
        <v>859.93432206528962</v>
      </c>
      <c r="K786" s="307">
        <f t="shared" ca="1" si="363"/>
        <v>-8.934770902470623</v>
      </c>
      <c r="L786" s="304">
        <f t="shared" ca="1" si="348"/>
        <v>859.9807372243688</v>
      </c>
      <c r="M786" s="306">
        <f t="shared" ca="1" si="364"/>
        <v>-1.4953654734414106</v>
      </c>
      <c r="N786" s="304">
        <f t="shared" ca="1" si="365"/>
        <v>-85.678130457775026</v>
      </c>
      <c r="P786" s="310">
        <f t="shared" ca="1" si="366"/>
        <v>23</v>
      </c>
      <c r="Q786" s="304">
        <f t="shared" ca="1" si="367"/>
        <v>0</v>
      </c>
      <c r="R786" s="306">
        <f t="shared" ca="1" si="368"/>
        <v>0</v>
      </c>
      <c r="S786" s="307">
        <f t="shared" ca="1" si="369"/>
        <v>3.1652999999999984</v>
      </c>
      <c r="T786" s="304">
        <f t="shared" ca="1" si="349"/>
        <v>31.051592999999986</v>
      </c>
      <c r="U786" s="311">
        <f t="shared" ca="1" si="350"/>
        <v>0</v>
      </c>
      <c r="V786" s="306">
        <f t="shared" ca="1" si="351"/>
        <v>1.2260949986136402</v>
      </c>
      <c r="W786" s="304">
        <f t="shared" ca="1" si="352"/>
        <v>28.764932381413939</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0.69454080639364868</v>
      </c>
      <c r="AH786" s="304">
        <f t="shared" ca="1" si="376"/>
        <v>-9.0875633783618248</v>
      </c>
    </row>
    <row r="787" spans="1:34" x14ac:dyDescent="0.2">
      <c r="A787" s="347">
        <f t="shared" ca="1" si="354"/>
        <v>1E-4</v>
      </c>
      <c r="B787" s="304">
        <f t="shared" ca="1" si="355"/>
        <v>37.027900000001146</v>
      </c>
      <c r="D787" s="306">
        <f t="shared" ca="1" si="356"/>
        <v>-0.68483442009015483</v>
      </c>
      <c r="E787" s="307">
        <f t="shared" ca="1" si="357"/>
        <v>-0.74825620849439289</v>
      </c>
      <c r="F787" s="304">
        <f t="shared" ca="1" si="358"/>
        <v>1.0143399511458784</v>
      </c>
      <c r="G787" s="306">
        <f t="shared" ca="1" si="359"/>
        <v>8.0803739008694961</v>
      </c>
      <c r="H787" s="307">
        <f t="shared" ca="1" si="360"/>
        <v>-106.92066243132875</v>
      </c>
      <c r="I787" s="304">
        <f t="shared" ca="1" si="361"/>
        <v>107.22555897327842</v>
      </c>
      <c r="J787" s="306">
        <f t="shared" ca="1" si="362"/>
        <v>859.93432206528962</v>
      </c>
      <c r="K787" s="307">
        <f t="shared" ca="1" si="363"/>
        <v>-8.9454629649724744</v>
      </c>
      <c r="L787" s="304">
        <f t="shared" ca="1" si="348"/>
        <v>859.9808483760246</v>
      </c>
      <c r="M787" s="306">
        <f t="shared" ca="1" si="364"/>
        <v>-1.4953661628993686</v>
      </c>
      <c r="N787" s="304">
        <f t="shared" ca="1" si="365"/>
        <v>-85.678169960806173</v>
      </c>
      <c r="P787" s="310">
        <f t="shared" ca="1" si="366"/>
        <v>23</v>
      </c>
      <c r="Q787" s="304">
        <f t="shared" ca="1" si="367"/>
        <v>0</v>
      </c>
      <c r="R787" s="306">
        <f t="shared" ca="1" si="368"/>
        <v>0</v>
      </c>
      <c r="S787" s="307">
        <f t="shared" ca="1" si="369"/>
        <v>3.1652999999999984</v>
      </c>
      <c r="T787" s="304">
        <f t="shared" ca="1" si="349"/>
        <v>31.051592999999986</v>
      </c>
      <c r="U787" s="311">
        <f t="shared" ca="1" si="350"/>
        <v>0</v>
      </c>
      <c r="V787" s="306">
        <f t="shared" ca="1" si="351"/>
        <v>1.2260963095630391</v>
      </c>
      <c r="W787" s="304">
        <f t="shared" ca="1" si="352"/>
        <v>28.765000400331846</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0.69451982686201674</v>
      </c>
      <c r="AH787" s="304">
        <f t="shared" ca="1" si="376"/>
        <v>-9.0875848675998974</v>
      </c>
    </row>
    <row r="788" spans="1:34" x14ac:dyDescent="0.2">
      <c r="A788" s="347">
        <f t="shared" ca="1" si="354"/>
        <v>1E-4</v>
      </c>
      <c r="B788" s="304">
        <f t="shared" ca="1" si="355"/>
        <v>37.02800000000115</v>
      </c>
      <c r="D788" s="306">
        <f t="shared" ca="1" si="356"/>
        <v>-0.6848297917756675</v>
      </c>
      <c r="E788" s="307">
        <f t="shared" ca="1" si="357"/>
        <v>-0.74823430850346107</v>
      </c>
      <c r="F788" s="304">
        <f t="shared" ca="1" si="358"/>
        <v>1.0143206712500523</v>
      </c>
      <c r="G788" s="306">
        <f t="shared" ca="1" si="359"/>
        <v>8.0803054178903189</v>
      </c>
      <c r="H788" s="307">
        <f t="shared" ca="1" si="360"/>
        <v>-106.9207372547596</v>
      </c>
      <c r="I788" s="304">
        <f t="shared" ca="1" si="361"/>
        <v>107.22562842318867</v>
      </c>
      <c r="J788" s="306">
        <f t="shared" ca="1" si="362"/>
        <v>859.93432206528962</v>
      </c>
      <c r="K788" s="307">
        <f t="shared" ca="1" si="363"/>
        <v>-8.9561550349567796</v>
      </c>
      <c r="L788" s="304">
        <f t="shared" ca="1" si="348"/>
        <v>859.98095966067729</v>
      </c>
      <c r="M788" s="306">
        <f t="shared" ca="1" si="364"/>
        <v>-1.4953668523505903</v>
      </c>
      <c r="N788" s="304">
        <f t="shared" ca="1" si="365"/>
        <v>-85.678209463451353</v>
      </c>
      <c r="P788" s="310">
        <f t="shared" ca="1" si="366"/>
        <v>23</v>
      </c>
      <c r="Q788" s="304">
        <f t="shared" ca="1" si="367"/>
        <v>0</v>
      </c>
      <c r="R788" s="306">
        <f t="shared" ca="1" si="368"/>
        <v>0</v>
      </c>
      <c r="S788" s="307">
        <f t="shared" ca="1" si="369"/>
        <v>3.1652999999999984</v>
      </c>
      <c r="T788" s="304">
        <f t="shared" ca="1" si="349"/>
        <v>31.051592999999986</v>
      </c>
      <c r="U788" s="311">
        <f t="shared" ca="1" si="350"/>
        <v>0</v>
      </c>
      <c r="V788" s="306">
        <f t="shared" ca="1" si="351"/>
        <v>1.2260976205147573</v>
      </c>
      <c r="W788" s="304">
        <f t="shared" ca="1" si="352"/>
        <v>28.765068418282375</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0.69449884762637026</v>
      </c>
      <c r="AH788" s="304">
        <f t="shared" ca="1" si="376"/>
        <v>-9.0876063565323548</v>
      </c>
    </row>
    <row r="789" spans="1:34" x14ac:dyDescent="0.2">
      <c r="A789" s="347">
        <f t="shared" ca="1" si="354"/>
        <v>1E-4</v>
      </c>
      <c r="B789" s="304">
        <f t="shared" ca="1" si="355"/>
        <v>37.028100000001153</v>
      </c>
      <c r="D789" s="306">
        <f t="shared" ca="1" si="356"/>
        <v>-0.68482516346932021</v>
      </c>
      <c r="E789" s="307">
        <f t="shared" ca="1" si="357"/>
        <v>-0.74821240882396722</v>
      </c>
      <c r="F789" s="304">
        <f t="shared" ca="1" si="358"/>
        <v>1.0143013917169514</v>
      </c>
      <c r="G789" s="306">
        <f t="shared" ca="1" si="359"/>
        <v>8.0802369353739714</v>
      </c>
      <c r="H789" s="307">
        <f t="shared" ca="1" si="360"/>
        <v>-106.92081207600049</v>
      </c>
      <c r="I789" s="304">
        <f t="shared" ca="1" si="361"/>
        <v>107.22569787100103</v>
      </c>
      <c r="J789" s="306">
        <f t="shared" ca="1" si="362"/>
        <v>859.93432206528962</v>
      </c>
      <c r="K789" s="307">
        <f t="shared" ca="1" si="363"/>
        <v>-8.9668471124233182</v>
      </c>
      <c r="L789" s="304">
        <f t="shared" ca="1" si="348"/>
        <v>859.9810710783272</v>
      </c>
      <c r="M789" s="306">
        <f t="shared" ca="1" si="364"/>
        <v>-1.4953675417950756</v>
      </c>
      <c r="N789" s="304">
        <f t="shared" ca="1" si="365"/>
        <v>-85.678248965710566</v>
      </c>
      <c r="P789" s="310">
        <f t="shared" ca="1" si="366"/>
        <v>23</v>
      </c>
      <c r="Q789" s="304">
        <f t="shared" ca="1" si="367"/>
        <v>0</v>
      </c>
      <c r="R789" s="306">
        <f t="shared" ca="1" si="368"/>
        <v>0</v>
      </c>
      <c r="S789" s="307">
        <f t="shared" ca="1" si="369"/>
        <v>3.1652999999999984</v>
      </c>
      <c r="T789" s="304">
        <f t="shared" ca="1" si="349"/>
        <v>31.051592999999986</v>
      </c>
      <c r="U789" s="311">
        <f t="shared" ca="1" si="350"/>
        <v>0</v>
      </c>
      <c r="V789" s="306">
        <f t="shared" ca="1" si="351"/>
        <v>1.2260989314687953</v>
      </c>
      <c r="W789" s="304">
        <f t="shared" ca="1" si="352"/>
        <v>28.765136435265564</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0.6944778686867128</v>
      </c>
      <c r="AH789" s="304">
        <f t="shared" ca="1" si="376"/>
        <v>-9.0876278451591919</v>
      </c>
    </row>
    <row r="790" spans="1:34" x14ac:dyDescent="0.2">
      <c r="A790" s="347">
        <f t="shared" ca="1" si="354"/>
        <v>1E-4</v>
      </c>
      <c r="B790" s="304">
        <f t="shared" ca="1" si="355"/>
        <v>37.028200000001156</v>
      </c>
      <c r="D790" s="306">
        <f t="shared" ca="1" si="356"/>
        <v>-0.68482053517111507</v>
      </c>
      <c r="E790" s="307">
        <f t="shared" ca="1" si="357"/>
        <v>-0.74819050945590249</v>
      </c>
      <c r="F790" s="304">
        <f t="shared" ca="1" si="358"/>
        <v>1.0142821125465713</v>
      </c>
      <c r="G790" s="306">
        <f t="shared" ca="1" si="359"/>
        <v>8.0801684533204536</v>
      </c>
      <c r="H790" s="307">
        <f t="shared" ca="1" si="360"/>
        <v>-106.92088689505144</v>
      </c>
      <c r="I790" s="304">
        <f t="shared" ca="1" si="361"/>
        <v>107.22576731671552</v>
      </c>
      <c r="J790" s="306">
        <f t="shared" ca="1" si="362"/>
        <v>859.93432206528962</v>
      </c>
      <c r="K790" s="307">
        <f t="shared" ca="1" si="363"/>
        <v>-8.9775391973718701</v>
      </c>
      <c r="L790" s="304">
        <f t="shared" ca="1" si="348"/>
        <v>859.98118262897458</v>
      </c>
      <c r="M790" s="306">
        <f t="shared" ca="1" si="364"/>
        <v>-1.4953682312328247</v>
      </c>
      <c r="N790" s="304">
        <f t="shared" ca="1" si="365"/>
        <v>-85.678288467583826</v>
      </c>
      <c r="P790" s="310">
        <f t="shared" ca="1" si="366"/>
        <v>23</v>
      </c>
      <c r="Q790" s="304">
        <f t="shared" ca="1" si="367"/>
        <v>0</v>
      </c>
      <c r="R790" s="306">
        <f t="shared" ca="1" si="368"/>
        <v>0</v>
      </c>
      <c r="S790" s="307">
        <f t="shared" ca="1" si="369"/>
        <v>3.1652999999999984</v>
      </c>
      <c r="T790" s="304">
        <f t="shared" ca="1" si="349"/>
        <v>31.051592999999986</v>
      </c>
      <c r="U790" s="311">
        <f t="shared" ca="1" si="350"/>
        <v>0</v>
      </c>
      <c r="V790" s="306">
        <f t="shared" ca="1" si="351"/>
        <v>1.226100242425153</v>
      </c>
      <c r="W790" s="304">
        <f t="shared" ca="1" si="352"/>
        <v>28.765204451281402</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0.69445689004303546</v>
      </c>
      <c r="AH790" s="304">
        <f t="shared" ca="1" si="376"/>
        <v>-9.0876493334804209</v>
      </c>
    </row>
    <row r="791" spans="1:34" x14ac:dyDescent="0.2">
      <c r="A791" s="347">
        <f t="shared" ca="1" si="354"/>
        <v>1E-4</v>
      </c>
      <c r="B791" s="304">
        <f t="shared" ca="1" si="355"/>
        <v>37.02830000000116</v>
      </c>
      <c r="D791" s="306">
        <f t="shared" ca="1" si="356"/>
        <v>-0.68481590688105098</v>
      </c>
      <c r="E791" s="307">
        <f t="shared" ca="1" si="357"/>
        <v>-0.74816861039926508</v>
      </c>
      <c r="F791" s="304">
        <f t="shared" ca="1" si="358"/>
        <v>1.0142628337389099</v>
      </c>
      <c r="G791" s="306">
        <f t="shared" ca="1" si="359"/>
        <v>8.0800999717297657</v>
      </c>
      <c r="H791" s="307">
        <f t="shared" ca="1" si="360"/>
        <v>-106.92096171191248</v>
      </c>
      <c r="I791" s="304">
        <f t="shared" ca="1" si="361"/>
        <v>107.22583676033217</v>
      </c>
      <c r="J791" s="306">
        <f t="shared" ca="1" si="362"/>
        <v>859.93432206528962</v>
      </c>
      <c r="K791" s="307">
        <f t="shared" ca="1" si="363"/>
        <v>-8.9882312898022185</v>
      </c>
      <c r="L791" s="304">
        <f t="shared" ca="1" si="348"/>
        <v>859.98129431261953</v>
      </c>
      <c r="M791" s="306">
        <f t="shared" ca="1" si="364"/>
        <v>-1.4953689206638376</v>
      </c>
      <c r="N791" s="304">
        <f t="shared" ca="1" si="365"/>
        <v>-85.678327969071134</v>
      </c>
      <c r="P791" s="310">
        <f t="shared" ca="1" si="366"/>
        <v>23</v>
      </c>
      <c r="Q791" s="304">
        <f t="shared" ca="1" si="367"/>
        <v>0</v>
      </c>
      <c r="R791" s="306">
        <f t="shared" ca="1" si="368"/>
        <v>0</v>
      </c>
      <c r="S791" s="307">
        <f t="shared" ca="1" si="369"/>
        <v>3.1652999999999984</v>
      </c>
      <c r="T791" s="304">
        <f t="shared" ca="1" si="349"/>
        <v>31.051592999999986</v>
      </c>
      <c r="U791" s="311">
        <f t="shared" ca="1" si="350"/>
        <v>0</v>
      </c>
      <c r="V791" s="306">
        <f t="shared" ca="1" si="351"/>
        <v>1.2261015533838302</v>
      </c>
      <c r="W791" s="304">
        <f t="shared" ca="1" si="352"/>
        <v>28.765272466329904</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0.69443591169533647</v>
      </c>
      <c r="AH791" s="304">
        <f t="shared" ca="1" si="376"/>
        <v>-9.0876708214960402</v>
      </c>
    </row>
    <row r="792" spans="1:34" x14ac:dyDescent="0.2">
      <c r="A792" s="347">
        <f t="shared" ca="1" si="354"/>
        <v>1E-4</v>
      </c>
      <c r="B792" s="304">
        <f t="shared" ca="1" si="355"/>
        <v>37.028400000001163</v>
      </c>
      <c r="D792" s="306">
        <f t="shared" ca="1" si="356"/>
        <v>-0.68481127859912927</v>
      </c>
      <c r="E792" s="307">
        <f t="shared" ca="1" si="357"/>
        <v>-0.74814671165405144</v>
      </c>
      <c r="F792" s="304">
        <f t="shared" ca="1" si="358"/>
        <v>1.0142435552939661</v>
      </c>
      <c r="G792" s="306">
        <f t="shared" ca="1" si="359"/>
        <v>8.0800314906019057</v>
      </c>
      <c r="H792" s="307">
        <f t="shared" ca="1" si="360"/>
        <v>-106.92103652658365</v>
      </c>
      <c r="I792" s="304">
        <f t="shared" ca="1" si="361"/>
        <v>107.22590620185102</v>
      </c>
      <c r="J792" s="306">
        <f t="shared" ca="1" si="362"/>
        <v>859.93432206528962</v>
      </c>
      <c r="K792" s="307">
        <f t="shared" ca="1" si="363"/>
        <v>-8.9989233897141432</v>
      </c>
      <c r="L792" s="304">
        <f t="shared" ca="1" si="348"/>
        <v>859.98140612926238</v>
      </c>
      <c r="M792" s="306">
        <f t="shared" ca="1" si="364"/>
        <v>-1.4953696100881144</v>
      </c>
      <c r="N792" s="304">
        <f t="shared" ca="1" si="365"/>
        <v>-85.678367470172489</v>
      </c>
      <c r="P792" s="310">
        <f t="shared" ca="1" si="366"/>
        <v>23</v>
      </c>
      <c r="Q792" s="304">
        <f t="shared" ca="1" si="367"/>
        <v>0</v>
      </c>
      <c r="R792" s="306">
        <f t="shared" ca="1" si="368"/>
        <v>0</v>
      </c>
      <c r="S792" s="307">
        <f t="shared" ca="1" si="369"/>
        <v>3.1652999999999984</v>
      </c>
      <c r="T792" s="304">
        <f t="shared" ca="1" si="349"/>
        <v>31.051592999999986</v>
      </c>
      <c r="U792" s="311">
        <f t="shared" ca="1" si="350"/>
        <v>0</v>
      </c>
      <c r="V792" s="306">
        <f t="shared" ca="1" si="351"/>
        <v>1.2261028643448275</v>
      </c>
      <c r="W792" s="304">
        <f t="shared" ca="1" si="352"/>
        <v>28.765340480411091</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0.69441493364361584</v>
      </c>
      <c r="AH792" s="304">
        <f t="shared" ca="1" si="376"/>
        <v>-9.0876923092060533</v>
      </c>
    </row>
    <row r="793" spans="1:34" x14ac:dyDescent="0.2">
      <c r="A793" s="347">
        <f t="shared" ca="1" si="354"/>
        <v>1E-4</v>
      </c>
      <c r="B793" s="304">
        <f t="shared" ca="1" si="355"/>
        <v>37.028500000001166</v>
      </c>
      <c r="D793" s="306">
        <f t="shared" ca="1" si="356"/>
        <v>-0.68480665032535137</v>
      </c>
      <c r="E793" s="307">
        <f t="shared" ca="1" si="357"/>
        <v>-0.74812481322025981</v>
      </c>
      <c r="F793" s="304">
        <f t="shared" ca="1" si="358"/>
        <v>1.0142242772117402</v>
      </c>
      <c r="G793" s="306">
        <f t="shared" ca="1" si="359"/>
        <v>8.0799630099368738</v>
      </c>
      <c r="H793" s="307">
        <f t="shared" ca="1" si="360"/>
        <v>-106.92111133906496</v>
      </c>
      <c r="I793" s="304">
        <f t="shared" ca="1" si="361"/>
        <v>107.22597564127209</v>
      </c>
      <c r="J793" s="306">
        <f t="shared" ca="1" si="362"/>
        <v>859.93432206528962</v>
      </c>
      <c r="K793" s="307">
        <f t="shared" ca="1" si="363"/>
        <v>-9.0096154971074256</v>
      </c>
      <c r="L793" s="304">
        <f t="shared" ca="1" si="348"/>
        <v>859.98151807890326</v>
      </c>
      <c r="M793" s="306">
        <f t="shared" ca="1" si="364"/>
        <v>-1.495370299505655</v>
      </c>
      <c r="N793" s="304">
        <f t="shared" ca="1" si="365"/>
        <v>-85.678406970887892</v>
      </c>
      <c r="P793" s="310">
        <f t="shared" ca="1" si="366"/>
        <v>23</v>
      </c>
      <c r="Q793" s="304">
        <f t="shared" ca="1" si="367"/>
        <v>0</v>
      </c>
      <c r="R793" s="306">
        <f t="shared" ca="1" si="368"/>
        <v>0</v>
      </c>
      <c r="S793" s="307">
        <f t="shared" ca="1" si="369"/>
        <v>3.1652999999999984</v>
      </c>
      <c r="T793" s="304">
        <f t="shared" ca="1" si="349"/>
        <v>31.051592999999986</v>
      </c>
      <c r="U793" s="311">
        <f t="shared" ca="1" si="350"/>
        <v>0</v>
      </c>
      <c r="V793" s="306">
        <f t="shared" ca="1" si="351"/>
        <v>1.2261041753081441</v>
      </c>
      <c r="W793" s="304">
        <f t="shared" ca="1" si="352"/>
        <v>28.765408493524951</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0.69439395588786468</v>
      </c>
      <c r="AH793" s="304">
        <f t="shared" ca="1" si="376"/>
        <v>-9.0877137966104655</v>
      </c>
    </row>
    <row r="794" spans="1:34" x14ac:dyDescent="0.2">
      <c r="A794" s="347">
        <f t="shared" ca="1" si="354"/>
        <v>1E-4</v>
      </c>
      <c r="B794" s="304">
        <f t="shared" ca="1" si="355"/>
        <v>37.02860000000117</v>
      </c>
      <c r="D794" s="306">
        <f t="shared" ca="1" si="356"/>
        <v>-0.68480202205971807</v>
      </c>
      <c r="E794" s="307">
        <f t="shared" ca="1" si="357"/>
        <v>-0.7481029150978884</v>
      </c>
      <c r="F794" s="304">
        <f t="shared" ca="1" si="358"/>
        <v>1.0142049994922313</v>
      </c>
      <c r="G794" s="306">
        <f t="shared" ca="1" si="359"/>
        <v>8.079894529734668</v>
      </c>
      <c r="H794" s="307">
        <f t="shared" ca="1" si="360"/>
        <v>-106.92118614935647</v>
      </c>
      <c r="I794" s="304">
        <f t="shared" ca="1" si="361"/>
        <v>107.2260450785954</v>
      </c>
      <c r="J794" s="306">
        <f t="shared" ca="1" si="362"/>
        <v>859.93432206528962</v>
      </c>
      <c r="K794" s="307">
        <f t="shared" ca="1" si="363"/>
        <v>-9.0203076119818473</v>
      </c>
      <c r="L794" s="304">
        <f t="shared" ca="1" si="348"/>
        <v>859.98163016154251</v>
      </c>
      <c r="M794" s="306">
        <f t="shared" ca="1" si="364"/>
        <v>-1.4953709889164599</v>
      </c>
      <c r="N794" s="304">
        <f t="shared" ca="1" si="365"/>
        <v>-85.678446471217356</v>
      </c>
      <c r="P794" s="310">
        <f t="shared" ca="1" si="366"/>
        <v>23</v>
      </c>
      <c r="Q794" s="304">
        <f t="shared" ca="1" si="367"/>
        <v>0</v>
      </c>
      <c r="R794" s="306">
        <f t="shared" ca="1" si="368"/>
        <v>0</v>
      </c>
      <c r="S794" s="307">
        <f t="shared" ca="1" si="369"/>
        <v>3.1652999999999984</v>
      </c>
      <c r="T794" s="304">
        <f t="shared" ca="1" si="349"/>
        <v>31.051592999999986</v>
      </c>
      <c r="U794" s="311">
        <f t="shared" ca="1" si="350"/>
        <v>0</v>
      </c>
      <c r="V794" s="306">
        <f t="shared" ca="1" si="351"/>
        <v>1.2261054862737806</v>
      </c>
      <c r="W794" s="304">
        <f t="shared" ca="1" si="352"/>
        <v>28.765476505671518</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0.69437297842809009</v>
      </c>
      <c r="AH794" s="304">
        <f t="shared" ca="1" si="376"/>
        <v>-9.0877352837092733</v>
      </c>
    </row>
    <row r="795" spans="1:34" x14ac:dyDescent="0.2">
      <c r="A795" s="347">
        <f t="shared" ca="1" si="354"/>
        <v>1E-4</v>
      </c>
      <c r="B795" s="304">
        <f t="shared" ca="1" si="355"/>
        <v>37.028700000001173</v>
      </c>
      <c r="D795" s="306">
        <f t="shared" ca="1" si="356"/>
        <v>-0.68479739380222759</v>
      </c>
      <c r="E795" s="307">
        <f t="shared" ca="1" si="357"/>
        <v>-0.74808101728692833</v>
      </c>
      <c r="F795" s="304">
        <f t="shared" ca="1" si="358"/>
        <v>1.0141857221354325</v>
      </c>
      <c r="G795" s="306">
        <f t="shared" ca="1" si="359"/>
        <v>8.0798260499952885</v>
      </c>
      <c r="H795" s="307">
        <f t="shared" ca="1" si="360"/>
        <v>-106.9212609574582</v>
      </c>
      <c r="I795" s="304">
        <f t="shared" ca="1" si="361"/>
        <v>107.22611451382102</v>
      </c>
      <c r="J795" s="306">
        <f t="shared" ca="1" si="362"/>
        <v>859.93432206528962</v>
      </c>
      <c r="K795" s="307">
        <f t="shared" ca="1" si="363"/>
        <v>-9.0309997343371879</v>
      </c>
      <c r="L795" s="304">
        <f t="shared" ca="1" si="348"/>
        <v>859.98174237718035</v>
      </c>
      <c r="M795" s="306">
        <f t="shared" ca="1" si="364"/>
        <v>-1.4953716783205289</v>
      </c>
      <c r="N795" s="304">
        <f t="shared" ca="1" si="365"/>
        <v>-85.678485971160882</v>
      </c>
      <c r="P795" s="310">
        <f t="shared" ca="1" si="366"/>
        <v>23</v>
      </c>
      <c r="Q795" s="304">
        <f t="shared" ca="1" si="367"/>
        <v>0</v>
      </c>
      <c r="R795" s="306">
        <f t="shared" ca="1" si="368"/>
        <v>0</v>
      </c>
      <c r="S795" s="307">
        <f t="shared" ca="1" si="369"/>
        <v>3.1652999999999984</v>
      </c>
      <c r="T795" s="304">
        <f t="shared" ca="1" si="349"/>
        <v>31.051592999999986</v>
      </c>
      <c r="U795" s="311">
        <f t="shared" ca="1" si="350"/>
        <v>0</v>
      </c>
      <c r="V795" s="306">
        <f t="shared" ca="1" si="351"/>
        <v>1.2261067972417359</v>
      </c>
      <c r="W795" s="304">
        <f t="shared" ca="1" si="352"/>
        <v>28.765544516850774</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0.69435200126427787</v>
      </c>
      <c r="AH795" s="304">
        <f t="shared" ca="1" si="376"/>
        <v>-9.0877567705024909</v>
      </c>
    </row>
    <row r="796" spans="1:34" x14ac:dyDescent="0.2">
      <c r="A796" s="347">
        <f t="shared" ca="1" si="354"/>
        <v>1E-4</v>
      </c>
      <c r="B796" s="304">
        <f t="shared" ca="1" si="355"/>
        <v>37.028800000001176</v>
      </c>
      <c r="D796" s="306">
        <f t="shared" ca="1" si="356"/>
        <v>-0.68479276555288204</v>
      </c>
      <c r="E796" s="307">
        <f t="shared" ca="1" si="357"/>
        <v>-0.74805911978738493</v>
      </c>
      <c r="F796" s="304">
        <f t="shared" ca="1" si="358"/>
        <v>1.0141664451413492</v>
      </c>
      <c r="G796" s="306">
        <f t="shared" ca="1" si="359"/>
        <v>8.0797575707187335</v>
      </c>
      <c r="H796" s="307">
        <f t="shared" ca="1" si="360"/>
        <v>-106.92133576337018</v>
      </c>
      <c r="I796" s="304">
        <f t="shared" ca="1" si="361"/>
        <v>107.22618394694894</v>
      </c>
      <c r="J796" s="306">
        <f t="shared" ca="1" si="362"/>
        <v>859.93432206528962</v>
      </c>
      <c r="K796" s="307">
        <f t="shared" ca="1" si="363"/>
        <v>-9.0416918641732291</v>
      </c>
      <c r="L796" s="304">
        <f t="shared" ca="1" si="348"/>
        <v>859.98185472581679</v>
      </c>
      <c r="M796" s="306">
        <f t="shared" ca="1" si="364"/>
        <v>-1.4953723677178621</v>
      </c>
      <c r="N796" s="304">
        <f t="shared" ca="1" si="365"/>
        <v>-85.678525470718483</v>
      </c>
      <c r="P796" s="310">
        <f t="shared" ca="1" si="366"/>
        <v>23</v>
      </c>
      <c r="Q796" s="304">
        <f t="shared" ca="1" si="367"/>
        <v>0</v>
      </c>
      <c r="R796" s="306">
        <f t="shared" ca="1" si="368"/>
        <v>0</v>
      </c>
      <c r="S796" s="307">
        <f t="shared" ca="1" si="369"/>
        <v>3.1652999999999984</v>
      </c>
      <c r="T796" s="304">
        <f t="shared" ca="1" si="349"/>
        <v>31.051592999999986</v>
      </c>
      <c r="U796" s="311">
        <f t="shared" ca="1" si="350"/>
        <v>0</v>
      </c>
      <c r="V796" s="306">
        <f t="shared" ca="1" si="351"/>
        <v>1.2261081082120118</v>
      </c>
      <c r="W796" s="304">
        <f t="shared" ca="1" si="352"/>
        <v>28.765612527062771</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0.6943310243964369</v>
      </c>
      <c r="AH796" s="304">
        <f t="shared" ca="1" si="376"/>
        <v>-9.0877782569901076</v>
      </c>
    </row>
    <row r="797" spans="1:34" x14ac:dyDescent="0.2">
      <c r="A797" s="347">
        <f t="shared" ca="1" si="354"/>
        <v>1E-4</v>
      </c>
      <c r="B797" s="304">
        <f t="shared" ca="1" si="355"/>
        <v>37.02890000000118</v>
      </c>
      <c r="D797" s="306">
        <f t="shared" ca="1" si="356"/>
        <v>-0.6847881373116822</v>
      </c>
      <c r="E797" s="307">
        <f t="shared" ca="1" si="357"/>
        <v>-0.74803722259924221</v>
      </c>
      <c r="F797" s="304">
        <f t="shared" ca="1" si="358"/>
        <v>1.014147168509971</v>
      </c>
      <c r="G797" s="306">
        <f t="shared" ca="1" si="359"/>
        <v>8.0796890919050028</v>
      </c>
      <c r="H797" s="307">
        <f t="shared" ca="1" si="360"/>
        <v>-106.92141056709244</v>
      </c>
      <c r="I797" s="304">
        <f t="shared" ca="1" si="361"/>
        <v>107.22625337797919</v>
      </c>
      <c r="J797" s="306">
        <f t="shared" ca="1" si="362"/>
        <v>859.93432206528962</v>
      </c>
      <c r="K797" s="307">
        <f t="shared" ca="1" si="363"/>
        <v>-9.0523840014897523</v>
      </c>
      <c r="L797" s="304">
        <f t="shared" ca="1" si="348"/>
        <v>859.98196720745239</v>
      </c>
      <c r="M797" s="306">
        <f t="shared" ca="1" si="364"/>
        <v>-1.4953730571084598</v>
      </c>
      <c r="N797" s="304">
        <f t="shared" ca="1" si="365"/>
        <v>-85.678564969890175</v>
      </c>
      <c r="P797" s="310">
        <f t="shared" ca="1" si="366"/>
        <v>23</v>
      </c>
      <c r="Q797" s="304">
        <f t="shared" ca="1" si="367"/>
        <v>0</v>
      </c>
      <c r="R797" s="306">
        <f t="shared" ca="1" si="368"/>
        <v>0</v>
      </c>
      <c r="S797" s="307">
        <f t="shared" ca="1" si="369"/>
        <v>3.1652999999999984</v>
      </c>
      <c r="T797" s="304">
        <f t="shared" ca="1" si="349"/>
        <v>31.051592999999986</v>
      </c>
      <c r="U797" s="311">
        <f t="shared" ca="1" si="350"/>
        <v>0</v>
      </c>
      <c r="V797" s="306">
        <f t="shared" ca="1" si="351"/>
        <v>1.2261094191846067</v>
      </c>
      <c r="W797" s="304">
        <f t="shared" ca="1" si="352"/>
        <v>28.765680536307475</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0.69431004782454941</v>
      </c>
      <c r="AH797" s="304">
        <f t="shared" ca="1" si="376"/>
        <v>-9.0877997431721429</v>
      </c>
    </row>
    <row r="798" spans="1:34" x14ac:dyDescent="0.2">
      <c r="A798" s="347">
        <f t="shared" ca="1" si="354"/>
        <v>1E-4</v>
      </c>
      <c r="B798" s="304">
        <f t="shared" ca="1" si="355"/>
        <v>37.029000000001183</v>
      </c>
      <c r="D798" s="306">
        <f t="shared" ca="1" si="356"/>
        <v>-0.68478350907862617</v>
      </c>
      <c r="E798" s="307">
        <f t="shared" ca="1" si="357"/>
        <v>-0.74801532572250906</v>
      </c>
      <c r="F798" s="304">
        <f t="shared" ca="1" si="358"/>
        <v>1.0141278922413031</v>
      </c>
      <c r="G798" s="306">
        <f t="shared" ca="1" si="359"/>
        <v>8.0796206135540949</v>
      </c>
      <c r="H798" s="307">
        <f t="shared" ca="1" si="360"/>
        <v>-106.92148536862501</v>
      </c>
      <c r="I798" s="304">
        <f t="shared" ca="1" si="361"/>
        <v>107.22632280691184</v>
      </c>
      <c r="J798" s="306">
        <f t="shared" ca="1" si="362"/>
        <v>859.93432206528962</v>
      </c>
      <c r="K798" s="307">
        <f t="shared" ca="1" si="363"/>
        <v>-9.063076146286539</v>
      </c>
      <c r="L798" s="304">
        <f t="shared" ca="1" si="348"/>
        <v>859.98207982208714</v>
      </c>
      <c r="M798" s="306">
        <f t="shared" ca="1" si="364"/>
        <v>-1.4953737464923216</v>
      </c>
      <c r="N798" s="304">
        <f t="shared" ca="1" si="365"/>
        <v>-85.678604468675914</v>
      </c>
      <c r="P798" s="310">
        <f t="shared" ca="1" si="366"/>
        <v>23</v>
      </c>
      <c r="Q798" s="304">
        <f t="shared" ca="1" si="367"/>
        <v>0</v>
      </c>
      <c r="R798" s="306">
        <f t="shared" ca="1" si="368"/>
        <v>0</v>
      </c>
      <c r="S798" s="307">
        <f t="shared" ca="1" si="369"/>
        <v>3.1652999999999984</v>
      </c>
      <c r="T798" s="304">
        <f t="shared" ca="1" si="349"/>
        <v>31.051592999999986</v>
      </c>
      <c r="U798" s="311">
        <f t="shared" ca="1" si="350"/>
        <v>0</v>
      </c>
      <c r="V798" s="306">
        <f t="shared" ca="1" si="351"/>
        <v>1.2261107301595209</v>
      </c>
      <c r="W798" s="304">
        <f t="shared" ca="1" si="352"/>
        <v>28.765748544584916</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0.69428907154862607</v>
      </c>
      <c r="AH798" s="304">
        <f t="shared" ca="1" si="376"/>
        <v>-9.0878212290485862</v>
      </c>
    </row>
    <row r="799" spans="1:34" x14ac:dyDescent="0.2">
      <c r="A799" s="347">
        <f t="shared" ca="1" si="354"/>
        <v>1E-4</v>
      </c>
      <c r="B799" s="304">
        <f t="shared" ca="1" si="355"/>
        <v>37.029100000001186</v>
      </c>
      <c r="D799" s="306">
        <f t="shared" ca="1" si="356"/>
        <v>-0.68477888085371952</v>
      </c>
      <c r="E799" s="307">
        <f t="shared" ca="1" si="357"/>
        <v>-0.74799342915718015</v>
      </c>
      <c r="F799" s="304">
        <f t="shared" ca="1" si="358"/>
        <v>1.0141086163353461</v>
      </c>
      <c r="G799" s="306">
        <f t="shared" ca="1" si="359"/>
        <v>8.0795521356660096</v>
      </c>
      <c r="H799" s="307">
        <f t="shared" ca="1" si="360"/>
        <v>-106.92156016796793</v>
      </c>
      <c r="I799" s="304">
        <f t="shared" ca="1" si="361"/>
        <v>107.22639223374686</v>
      </c>
      <c r="J799" s="306">
        <f t="shared" ca="1" si="362"/>
        <v>859.93432206528962</v>
      </c>
      <c r="K799" s="307">
        <f t="shared" ca="1" si="363"/>
        <v>-9.073768298563369</v>
      </c>
      <c r="L799" s="304">
        <f t="shared" ca="1" si="348"/>
        <v>859.98219256972141</v>
      </c>
      <c r="M799" s="306">
        <f t="shared" ca="1" si="364"/>
        <v>-1.4953744358694481</v>
      </c>
      <c r="N799" s="304">
        <f t="shared" ca="1" si="365"/>
        <v>-85.678643967075757</v>
      </c>
      <c r="P799" s="310">
        <f t="shared" ca="1" si="366"/>
        <v>23</v>
      </c>
      <c r="Q799" s="304">
        <f t="shared" ca="1" si="367"/>
        <v>0</v>
      </c>
      <c r="R799" s="306">
        <f t="shared" ca="1" si="368"/>
        <v>0</v>
      </c>
      <c r="S799" s="307">
        <f t="shared" ca="1" si="369"/>
        <v>3.1652999999999984</v>
      </c>
      <c r="T799" s="304">
        <f t="shared" ca="1" si="349"/>
        <v>31.051592999999986</v>
      </c>
      <c r="U799" s="311">
        <f t="shared" ca="1" si="350"/>
        <v>0</v>
      </c>
      <c r="V799" s="306">
        <f t="shared" ca="1" si="351"/>
        <v>1.2261120411367548</v>
      </c>
      <c r="W799" s="304">
        <f t="shared" ca="1" si="352"/>
        <v>28.765816551895096</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0.69426809556865798</v>
      </c>
      <c r="AH799" s="304">
        <f t="shared" ca="1" si="376"/>
        <v>-9.0878427146194447</v>
      </c>
    </row>
    <row r="800" spans="1:34" x14ac:dyDescent="0.2">
      <c r="A800" s="347">
        <f t="shared" ca="1" si="354"/>
        <v>1E-4</v>
      </c>
      <c r="B800" s="304">
        <f t="shared" ca="1" si="355"/>
        <v>37.02920000000119</v>
      </c>
      <c r="D800" s="306">
        <f t="shared" ca="1" si="356"/>
        <v>-0.68477425263695779</v>
      </c>
      <c r="E800" s="307">
        <f t="shared" ca="1" si="357"/>
        <v>-0.74797153290325014</v>
      </c>
      <c r="F800" s="304">
        <f t="shared" ca="1" si="358"/>
        <v>1.014089340792093</v>
      </c>
      <c r="G800" s="306">
        <f t="shared" ca="1" si="359"/>
        <v>8.0794836582407452</v>
      </c>
      <c r="H800" s="307">
        <f t="shared" ca="1" si="360"/>
        <v>-106.92163496512121</v>
      </c>
      <c r="I800" s="304">
        <f t="shared" ca="1" si="361"/>
        <v>107.22646165848433</v>
      </c>
      <c r="J800" s="306">
        <f t="shared" ca="1" si="362"/>
        <v>859.93432206528962</v>
      </c>
      <c r="K800" s="307">
        <f t="shared" ca="1" si="363"/>
        <v>-9.0844604583200237</v>
      </c>
      <c r="L800" s="304">
        <f t="shared" ca="1" si="348"/>
        <v>859.98230545035528</v>
      </c>
      <c r="M800" s="306">
        <f t="shared" ca="1" si="364"/>
        <v>-1.4953751252398391</v>
      </c>
      <c r="N800" s="304">
        <f t="shared" ca="1" si="365"/>
        <v>-85.678683465089691</v>
      </c>
      <c r="P800" s="310">
        <f t="shared" ca="1" si="366"/>
        <v>23</v>
      </c>
      <c r="Q800" s="304">
        <f t="shared" ca="1" si="367"/>
        <v>0</v>
      </c>
      <c r="R800" s="306">
        <f t="shared" ca="1" si="368"/>
        <v>0</v>
      </c>
      <c r="S800" s="307">
        <f t="shared" ca="1" si="369"/>
        <v>3.1652999999999984</v>
      </c>
      <c r="T800" s="304">
        <f t="shared" ca="1" si="349"/>
        <v>31.051592999999986</v>
      </c>
      <c r="U800" s="311">
        <f t="shared" ca="1" si="350"/>
        <v>0</v>
      </c>
      <c r="V800" s="306">
        <f t="shared" ca="1" si="351"/>
        <v>1.2261133521163083</v>
      </c>
      <c r="W800" s="304">
        <f t="shared" ca="1" si="352"/>
        <v>28.765884558238039</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0.69424711988464516</v>
      </c>
      <c r="AH800" s="304">
        <f t="shared" ca="1" si="376"/>
        <v>-9.0878641998847218</v>
      </c>
    </row>
    <row r="801" spans="1:34" x14ac:dyDescent="0.2">
      <c r="A801" s="347">
        <f t="shared" ca="1" si="354"/>
        <v>1E-4</v>
      </c>
      <c r="B801" s="304">
        <f t="shared" ca="1" si="355"/>
        <v>37.029300000001193</v>
      </c>
      <c r="D801" s="306">
        <f t="shared" ca="1" si="356"/>
        <v>-0.68476962442834433</v>
      </c>
      <c r="E801" s="307">
        <f t="shared" ca="1" si="357"/>
        <v>-0.7479496369607137</v>
      </c>
      <c r="F801" s="304">
        <f t="shared" ca="1" si="358"/>
        <v>1.0140700656115431</v>
      </c>
      <c r="G801" s="306">
        <f t="shared" ca="1" si="359"/>
        <v>8.0794151812783017</v>
      </c>
      <c r="H801" s="307">
        <f t="shared" ca="1" si="360"/>
        <v>-106.92170976008491</v>
      </c>
      <c r="I801" s="304">
        <f t="shared" ca="1" si="361"/>
        <v>107.22653108112426</v>
      </c>
      <c r="J801" s="306">
        <f t="shared" ca="1" si="362"/>
        <v>859.93432206528962</v>
      </c>
      <c r="K801" s="307">
        <f t="shared" ca="1" si="363"/>
        <v>-9.0951526255562847</v>
      </c>
      <c r="L801" s="304">
        <f t="shared" ca="1" si="348"/>
        <v>859.98241846398901</v>
      </c>
      <c r="M801" s="306">
        <f t="shared" ca="1" si="364"/>
        <v>-1.4953758146034948</v>
      </c>
      <c r="N801" s="304">
        <f t="shared" ca="1" si="365"/>
        <v>-85.6787229627177</v>
      </c>
      <c r="P801" s="310">
        <f t="shared" ca="1" si="366"/>
        <v>23</v>
      </c>
      <c r="Q801" s="304">
        <f t="shared" ca="1" si="367"/>
        <v>0</v>
      </c>
      <c r="R801" s="306">
        <f t="shared" ca="1" si="368"/>
        <v>0</v>
      </c>
      <c r="S801" s="307">
        <f t="shared" ca="1" si="369"/>
        <v>3.1652999999999984</v>
      </c>
      <c r="T801" s="304">
        <f t="shared" ca="1" si="349"/>
        <v>31.051592999999986</v>
      </c>
      <c r="U801" s="311">
        <f t="shared" ca="1" si="350"/>
        <v>0</v>
      </c>
      <c r="V801" s="306">
        <f t="shared" ca="1" si="351"/>
        <v>1.226114663098181</v>
      </c>
      <c r="W801" s="304">
        <f t="shared" ca="1" si="352"/>
        <v>28.765952563613741</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0.69422614449658049</v>
      </c>
      <c r="AH801" s="304">
        <f t="shared" ca="1" si="376"/>
        <v>-9.0878856848444229</v>
      </c>
    </row>
    <row r="802" spans="1:34" x14ac:dyDescent="0.2">
      <c r="A802" s="347">
        <f t="shared" ca="1" si="354"/>
        <v>1E-4</v>
      </c>
      <c r="B802" s="304">
        <f t="shared" ca="1" si="355"/>
        <v>37.029400000001196</v>
      </c>
      <c r="D802" s="306">
        <f t="shared" ca="1" si="356"/>
        <v>-0.68476499622787812</v>
      </c>
      <c r="E802" s="307">
        <f t="shared" ca="1" si="357"/>
        <v>-0.74792774132957263</v>
      </c>
      <c r="F802" s="304">
        <f t="shared" ca="1" si="358"/>
        <v>1.0140507907936969</v>
      </c>
      <c r="G802" s="306">
        <f t="shared" ca="1" si="359"/>
        <v>8.0793467047786791</v>
      </c>
      <c r="H802" s="307">
        <f t="shared" ca="1" si="360"/>
        <v>-106.92178455285904</v>
      </c>
      <c r="I802" s="304">
        <f t="shared" ca="1" si="361"/>
        <v>107.22660050166668</v>
      </c>
      <c r="J802" s="306">
        <f t="shared" ca="1" si="362"/>
        <v>859.93432206528962</v>
      </c>
      <c r="K802" s="307">
        <f t="shared" ca="1" si="363"/>
        <v>-9.1058448002719317</v>
      </c>
      <c r="L802" s="304">
        <f t="shared" ca="1" si="348"/>
        <v>859.9825316106228</v>
      </c>
      <c r="M802" s="306">
        <f t="shared" ca="1" si="364"/>
        <v>-1.4953765039604152</v>
      </c>
      <c r="N802" s="304">
        <f t="shared" ca="1" si="365"/>
        <v>-85.678762459959827</v>
      </c>
      <c r="P802" s="310">
        <f t="shared" ca="1" si="366"/>
        <v>23</v>
      </c>
      <c r="Q802" s="304">
        <f t="shared" ca="1" si="367"/>
        <v>0</v>
      </c>
      <c r="R802" s="306">
        <f t="shared" ca="1" si="368"/>
        <v>0</v>
      </c>
      <c r="S802" s="307">
        <f t="shared" ca="1" si="369"/>
        <v>3.1652999999999984</v>
      </c>
      <c r="T802" s="304">
        <f t="shared" ca="1" si="349"/>
        <v>31.051592999999986</v>
      </c>
      <c r="U802" s="311">
        <f t="shared" ca="1" si="350"/>
        <v>0</v>
      </c>
      <c r="V802" s="306">
        <f t="shared" ca="1" si="351"/>
        <v>1.2261159740823733</v>
      </c>
      <c r="W802" s="304">
        <f t="shared" ca="1" si="352"/>
        <v>28.766020568022224</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0.69420516940446397</v>
      </c>
      <c r="AH802" s="304">
        <f t="shared" ca="1" si="376"/>
        <v>-9.087907169498548</v>
      </c>
    </row>
    <row r="803" spans="1:34" x14ac:dyDescent="0.2">
      <c r="A803" s="347">
        <f t="shared" ca="1" si="354"/>
        <v>1E-4</v>
      </c>
      <c r="B803" s="304">
        <f t="shared" ca="1" si="355"/>
        <v>37.0295000000012</v>
      </c>
      <c r="D803" s="306">
        <f t="shared" ca="1" si="356"/>
        <v>-0.68476036803556084</v>
      </c>
      <c r="E803" s="307">
        <f t="shared" ca="1" si="357"/>
        <v>-0.74790584600981802</v>
      </c>
      <c r="F803" s="304">
        <f t="shared" ca="1" si="358"/>
        <v>1.0140315163385496</v>
      </c>
      <c r="G803" s="306">
        <f t="shared" ca="1" si="359"/>
        <v>8.0792782287418756</v>
      </c>
      <c r="H803" s="307">
        <f t="shared" ca="1" si="360"/>
        <v>-106.92185934344364</v>
      </c>
      <c r="I803" s="304">
        <f t="shared" ca="1" si="361"/>
        <v>107.22666992011162</v>
      </c>
      <c r="J803" s="306">
        <f t="shared" ca="1" si="362"/>
        <v>859.93432206528962</v>
      </c>
      <c r="K803" s="307">
        <f t="shared" ca="1" si="363"/>
        <v>-9.1165369824667462</v>
      </c>
      <c r="L803" s="304">
        <f t="shared" ca="1" si="348"/>
        <v>859.98264489025701</v>
      </c>
      <c r="M803" s="306">
        <f t="shared" ca="1" si="364"/>
        <v>-1.4953771933106004</v>
      </c>
      <c r="N803" s="304">
        <f t="shared" ca="1" si="365"/>
        <v>-85.678801956816045</v>
      </c>
      <c r="P803" s="310">
        <f t="shared" ca="1" si="366"/>
        <v>23</v>
      </c>
      <c r="Q803" s="304">
        <f t="shared" ca="1" si="367"/>
        <v>0</v>
      </c>
      <c r="R803" s="306">
        <f t="shared" ca="1" si="368"/>
        <v>0</v>
      </c>
      <c r="S803" s="307">
        <f t="shared" ca="1" si="369"/>
        <v>3.1652999999999984</v>
      </c>
      <c r="T803" s="304">
        <f t="shared" ca="1" si="349"/>
        <v>31.051592999999986</v>
      </c>
      <c r="U803" s="311">
        <f t="shared" ca="1" si="350"/>
        <v>0</v>
      </c>
      <c r="V803" s="306">
        <f t="shared" ca="1" si="351"/>
        <v>1.2261172850688848</v>
      </c>
      <c r="W803" s="304">
        <f t="shared" ca="1" si="352"/>
        <v>28.766088571463492</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0.69418419460829028</v>
      </c>
      <c r="AH803" s="304">
        <f t="shared" ca="1" si="376"/>
        <v>-9.0879286538471042</v>
      </c>
    </row>
    <row r="804" spans="1:34" x14ac:dyDescent="0.2">
      <c r="A804" s="347">
        <f t="shared" ca="1" si="354"/>
        <v>1E-4</v>
      </c>
      <c r="B804" s="304">
        <f t="shared" ca="1" si="355"/>
        <v>37.029600000001203</v>
      </c>
      <c r="D804" s="306">
        <f t="shared" ca="1" si="356"/>
        <v>-0.6847557398513936</v>
      </c>
      <c r="E804" s="307">
        <f t="shared" ca="1" si="357"/>
        <v>-0.74788395100144989</v>
      </c>
      <c r="F804" s="304">
        <f t="shared" ca="1" si="358"/>
        <v>1.0140122422461026</v>
      </c>
      <c r="G804" s="306">
        <f t="shared" ca="1" si="359"/>
        <v>8.0792097531678913</v>
      </c>
      <c r="H804" s="307">
        <f t="shared" ca="1" si="360"/>
        <v>-106.92193413183874</v>
      </c>
      <c r="I804" s="304">
        <f t="shared" ca="1" si="361"/>
        <v>107.22673933645909</v>
      </c>
      <c r="J804" s="306">
        <f t="shared" ca="1" si="362"/>
        <v>859.93432206528962</v>
      </c>
      <c r="K804" s="307">
        <f t="shared" ca="1" si="363"/>
        <v>-9.1272291721405097</v>
      </c>
      <c r="L804" s="304">
        <f t="shared" ca="1" si="348"/>
        <v>859.98275830289185</v>
      </c>
      <c r="M804" s="306">
        <f t="shared" ca="1" si="364"/>
        <v>-1.4953778826540505</v>
      </c>
      <c r="N804" s="304">
        <f t="shared" ca="1" si="365"/>
        <v>-85.678841453286367</v>
      </c>
      <c r="P804" s="310">
        <f t="shared" ca="1" si="366"/>
        <v>23</v>
      </c>
      <c r="Q804" s="304">
        <f t="shared" ca="1" si="367"/>
        <v>0</v>
      </c>
      <c r="R804" s="306">
        <f t="shared" ca="1" si="368"/>
        <v>0</v>
      </c>
      <c r="S804" s="307">
        <f t="shared" ca="1" si="369"/>
        <v>3.1652999999999984</v>
      </c>
      <c r="T804" s="304">
        <f t="shared" ca="1" si="349"/>
        <v>31.051592999999986</v>
      </c>
      <c r="U804" s="311">
        <f t="shared" ca="1" si="350"/>
        <v>0</v>
      </c>
      <c r="V804" s="306">
        <f t="shared" ca="1" si="351"/>
        <v>1.2261185960577157</v>
      </c>
      <c r="W804" s="304">
        <f t="shared" ca="1" si="352"/>
        <v>28.766156573937536</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0.69416322010805764</v>
      </c>
      <c r="AH804" s="304">
        <f t="shared" ca="1" si="376"/>
        <v>-9.0879501378900915</v>
      </c>
    </row>
    <row r="805" spans="1:34" x14ac:dyDescent="0.2">
      <c r="A805" s="347">
        <f t="shared" ca="1" si="354"/>
        <v>1E-4</v>
      </c>
      <c r="B805" s="304">
        <f t="shared" ca="1" si="355"/>
        <v>37.029700000001206</v>
      </c>
      <c r="D805" s="306">
        <f t="shared" ca="1" si="356"/>
        <v>-0.68475111167537528</v>
      </c>
      <c r="E805" s="307">
        <f t="shared" ca="1" si="357"/>
        <v>-0.74786205630447</v>
      </c>
      <c r="F805" s="304">
        <f t="shared" ca="1" si="358"/>
        <v>1.0139929685163562</v>
      </c>
      <c r="G805" s="306">
        <f t="shared" ca="1" si="359"/>
        <v>8.0791412780567242</v>
      </c>
      <c r="H805" s="307">
        <f t="shared" ca="1" si="360"/>
        <v>-106.92200891804437</v>
      </c>
      <c r="I805" s="304">
        <f t="shared" ca="1" si="361"/>
        <v>107.22680875070917</v>
      </c>
      <c r="J805" s="306">
        <f t="shared" ca="1" si="362"/>
        <v>859.93432206528962</v>
      </c>
      <c r="K805" s="307">
        <f t="shared" ca="1" si="363"/>
        <v>-9.1379213692930037</v>
      </c>
      <c r="L805" s="304">
        <f t="shared" ca="1" si="348"/>
        <v>859.98287184852734</v>
      </c>
      <c r="M805" s="306">
        <f t="shared" ca="1" si="364"/>
        <v>-1.4953785719907657</v>
      </c>
      <c r="N805" s="304">
        <f t="shared" ca="1" si="365"/>
        <v>-85.678880949370821</v>
      </c>
      <c r="P805" s="310">
        <f t="shared" ca="1" si="366"/>
        <v>23</v>
      </c>
      <c r="Q805" s="304">
        <f t="shared" ca="1" si="367"/>
        <v>0</v>
      </c>
      <c r="R805" s="306">
        <f t="shared" ca="1" si="368"/>
        <v>0</v>
      </c>
      <c r="S805" s="307">
        <f t="shared" ca="1" si="369"/>
        <v>3.1652999999999984</v>
      </c>
      <c r="T805" s="304">
        <f t="shared" ca="1" si="349"/>
        <v>31.051592999999986</v>
      </c>
      <c r="U805" s="311">
        <f t="shared" ca="1" si="350"/>
        <v>0</v>
      </c>
      <c r="V805" s="306">
        <f t="shared" ca="1" si="351"/>
        <v>1.2261199070488662</v>
      </c>
      <c r="W805" s="304">
        <f t="shared" ca="1" si="352"/>
        <v>28.766224575444404</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0.69414224590376961</v>
      </c>
      <c r="AH805" s="304">
        <f t="shared" ca="1" si="376"/>
        <v>-9.0879716216275082</v>
      </c>
    </row>
    <row r="806" spans="1:34" x14ac:dyDescent="0.2">
      <c r="A806" s="347">
        <f t="shared" ca="1" si="354"/>
        <v>1E-4</v>
      </c>
      <c r="B806" s="304">
        <f t="shared" ca="1" si="355"/>
        <v>37.02980000000121</v>
      </c>
      <c r="D806" s="306">
        <f t="shared" ca="1" si="356"/>
        <v>-0.684746483507506</v>
      </c>
      <c r="E806" s="307">
        <f t="shared" ca="1" si="357"/>
        <v>-0.74784016191886415</v>
      </c>
      <c r="F806" s="304">
        <f t="shared" ca="1" si="358"/>
        <v>1.0139736951493012</v>
      </c>
      <c r="G806" s="306">
        <f t="shared" ca="1" si="359"/>
        <v>8.0790728034083727</v>
      </c>
      <c r="H806" s="307">
        <f t="shared" ca="1" si="360"/>
        <v>-106.92208370206056</v>
      </c>
      <c r="I806" s="304">
        <f t="shared" ca="1" si="361"/>
        <v>107.22687816286185</v>
      </c>
      <c r="J806" s="306">
        <f t="shared" ca="1" si="362"/>
        <v>859.93432206528962</v>
      </c>
      <c r="K806" s="307">
        <f t="shared" ca="1" si="363"/>
        <v>-9.1486135739240098</v>
      </c>
      <c r="L806" s="304">
        <f t="shared" ca="1" si="348"/>
        <v>859.98298552716392</v>
      </c>
      <c r="M806" s="306">
        <f t="shared" ca="1" si="364"/>
        <v>-1.4953792613207459</v>
      </c>
      <c r="N806" s="304">
        <f t="shared" ca="1" si="365"/>
        <v>-85.678920445069366</v>
      </c>
      <c r="P806" s="310">
        <f t="shared" ca="1" si="366"/>
        <v>23</v>
      </c>
      <c r="Q806" s="304">
        <f t="shared" ca="1" si="367"/>
        <v>0</v>
      </c>
      <c r="R806" s="306">
        <f t="shared" ca="1" si="368"/>
        <v>0</v>
      </c>
      <c r="S806" s="307">
        <f t="shared" ca="1" si="369"/>
        <v>3.1652999999999984</v>
      </c>
      <c r="T806" s="304">
        <f t="shared" ca="1" si="349"/>
        <v>31.051592999999986</v>
      </c>
      <c r="U806" s="311">
        <f t="shared" ca="1" si="350"/>
        <v>0</v>
      </c>
      <c r="V806" s="306">
        <f t="shared" ca="1" si="351"/>
        <v>1.226121218042336</v>
      </c>
      <c r="W806" s="304">
        <f t="shared" ca="1" si="352"/>
        <v>28.766292575984089</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0.69412127199541018</v>
      </c>
      <c r="AH806" s="304">
        <f t="shared" ca="1" si="376"/>
        <v>-9.0879931050593683</v>
      </c>
    </row>
    <row r="807" spans="1:34" x14ac:dyDescent="0.2">
      <c r="A807" s="347">
        <f t="shared" ca="1" si="354"/>
        <v>1E-4</v>
      </c>
      <c r="B807" s="304">
        <f t="shared" ca="1" si="355"/>
        <v>37.029900000001213</v>
      </c>
      <c r="D807" s="306">
        <f t="shared" ca="1" si="356"/>
        <v>-0.68474185534778886</v>
      </c>
      <c r="E807" s="307">
        <f t="shared" ca="1" si="357"/>
        <v>-0.74781826784463412</v>
      </c>
      <c r="F807" s="304">
        <f t="shared" ca="1" si="358"/>
        <v>1.013954422144941</v>
      </c>
      <c r="G807" s="306">
        <f t="shared" ca="1" si="359"/>
        <v>8.0790043292228386</v>
      </c>
      <c r="H807" s="307">
        <f t="shared" ca="1" si="360"/>
        <v>-106.92215848388734</v>
      </c>
      <c r="I807" s="304">
        <f t="shared" ca="1" si="361"/>
        <v>107.22694757291715</v>
      </c>
      <c r="J807" s="306">
        <f t="shared" ca="1" si="362"/>
        <v>859.93432206528962</v>
      </c>
      <c r="K807" s="307">
        <f t="shared" ca="1" si="363"/>
        <v>-9.1593057860333076</v>
      </c>
      <c r="L807" s="304">
        <f t="shared" ca="1" si="348"/>
        <v>859.98309933880171</v>
      </c>
      <c r="M807" s="306">
        <f t="shared" ca="1" si="364"/>
        <v>-1.4953799506439911</v>
      </c>
      <c r="N807" s="304">
        <f t="shared" ca="1" si="365"/>
        <v>-85.678959940382043</v>
      </c>
      <c r="P807" s="310">
        <f t="shared" ca="1" si="366"/>
        <v>23</v>
      </c>
      <c r="Q807" s="304">
        <f t="shared" ca="1" si="367"/>
        <v>0</v>
      </c>
      <c r="R807" s="306">
        <f t="shared" ca="1" si="368"/>
        <v>0</v>
      </c>
      <c r="S807" s="307">
        <f t="shared" ca="1" si="369"/>
        <v>3.1652999999999984</v>
      </c>
      <c r="T807" s="304">
        <f t="shared" ca="1" si="349"/>
        <v>31.051592999999986</v>
      </c>
      <c r="U807" s="311">
        <f t="shared" ca="1" si="350"/>
        <v>0</v>
      </c>
      <c r="V807" s="306">
        <f t="shared" ca="1" si="351"/>
        <v>1.226122529038125</v>
      </c>
      <c r="W807" s="304">
        <f t="shared" ca="1" si="352"/>
        <v>28.766360575556579</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0.6941002983829847</v>
      </c>
      <c r="AH807" s="304">
        <f t="shared" ca="1" si="376"/>
        <v>-9.0880145881856702</v>
      </c>
    </row>
    <row r="808" spans="1:34" x14ac:dyDescent="0.2">
      <c r="A808" s="347">
        <f t="shared" ca="1" si="354"/>
        <v>1E-4</v>
      </c>
      <c r="B808" s="304">
        <f t="shared" ca="1" si="355"/>
        <v>37.030000000001216</v>
      </c>
      <c r="D808" s="306">
        <f t="shared" ca="1" si="356"/>
        <v>-0.68473722719622443</v>
      </c>
      <c r="E808" s="307">
        <f t="shared" ca="1" si="357"/>
        <v>-0.74779637408178523</v>
      </c>
      <c r="F808" s="304">
        <f t="shared" ca="1" si="358"/>
        <v>1.0139351495032802</v>
      </c>
      <c r="G808" s="306">
        <f t="shared" ca="1" si="359"/>
        <v>8.0789358555001183</v>
      </c>
      <c r="H808" s="307">
        <f t="shared" ca="1" si="360"/>
        <v>-106.92223326352475</v>
      </c>
      <c r="I808" s="304">
        <f t="shared" ca="1" si="361"/>
        <v>107.22701698087513</v>
      </c>
      <c r="J808" s="306">
        <f t="shared" ca="1" si="362"/>
        <v>859.93432206528962</v>
      </c>
      <c r="K808" s="307">
        <f t="shared" ca="1" si="363"/>
        <v>-9.1699980056206787</v>
      </c>
      <c r="L808" s="304">
        <f t="shared" ca="1" si="348"/>
        <v>859.98321328344105</v>
      </c>
      <c r="M808" s="306">
        <f t="shared" ca="1" si="364"/>
        <v>-1.4953806399605019</v>
      </c>
      <c r="N808" s="304">
        <f t="shared" ca="1" si="365"/>
        <v>-85.678999435308853</v>
      </c>
      <c r="P808" s="310">
        <f t="shared" ca="1" si="366"/>
        <v>23</v>
      </c>
      <c r="Q808" s="304">
        <f t="shared" ca="1" si="367"/>
        <v>0</v>
      </c>
      <c r="R808" s="306">
        <f t="shared" ca="1" si="368"/>
        <v>0</v>
      </c>
      <c r="S808" s="307">
        <f t="shared" ca="1" si="369"/>
        <v>3.1652999999999984</v>
      </c>
      <c r="T808" s="304">
        <f t="shared" ca="1" si="349"/>
        <v>31.051592999999986</v>
      </c>
      <c r="U808" s="311">
        <f t="shared" ca="1" si="350"/>
        <v>0</v>
      </c>
      <c r="V808" s="306">
        <f t="shared" ca="1" si="351"/>
        <v>1.2261238400362333</v>
      </c>
      <c r="W808" s="304">
        <f t="shared" ca="1" si="352"/>
        <v>28.766428574161914</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0.69407932506649139</v>
      </c>
      <c r="AH808" s="304">
        <f t="shared" ca="1" si="376"/>
        <v>-9.0880360710064103</v>
      </c>
    </row>
    <row r="809" spans="1:34" x14ac:dyDescent="0.2">
      <c r="A809" s="347">
        <f t="shared" ca="1" si="354"/>
        <v>1E-4</v>
      </c>
      <c r="B809" s="304">
        <f t="shared" ca="1" si="355"/>
        <v>37.030100000001219</v>
      </c>
      <c r="D809" s="306">
        <f t="shared" ca="1" si="356"/>
        <v>-0.68473259905280881</v>
      </c>
      <c r="E809" s="307">
        <f t="shared" ca="1" si="357"/>
        <v>-0.74777448063029972</v>
      </c>
      <c r="F809" s="304">
        <f t="shared" ca="1" si="358"/>
        <v>1.0139158772243035</v>
      </c>
      <c r="G809" s="306">
        <f t="shared" ca="1" si="359"/>
        <v>8.0788673822402135</v>
      </c>
      <c r="H809" s="307">
        <f t="shared" ca="1" si="360"/>
        <v>-106.92230804097281</v>
      </c>
      <c r="I809" s="304">
        <f t="shared" ca="1" si="361"/>
        <v>107.22708638673581</v>
      </c>
      <c r="J809" s="306">
        <f t="shared" ca="1" si="362"/>
        <v>859.93432206528962</v>
      </c>
      <c r="K809" s="307">
        <f t="shared" ca="1" si="363"/>
        <v>-9.1806902326859028</v>
      </c>
      <c r="L809" s="304">
        <f t="shared" ca="1" si="348"/>
        <v>859.98332736108193</v>
      </c>
      <c r="M809" s="306">
        <f t="shared" ca="1" si="364"/>
        <v>-1.4953813292702778</v>
      </c>
      <c r="N809" s="304">
        <f t="shared" ca="1" si="365"/>
        <v>-85.679038929849796</v>
      </c>
      <c r="P809" s="310">
        <f t="shared" ca="1" si="366"/>
        <v>23</v>
      </c>
      <c r="Q809" s="304">
        <f t="shared" ca="1" si="367"/>
        <v>0</v>
      </c>
      <c r="R809" s="306">
        <f t="shared" ca="1" si="368"/>
        <v>0</v>
      </c>
      <c r="S809" s="307">
        <f t="shared" ca="1" si="369"/>
        <v>3.1652999999999984</v>
      </c>
      <c r="T809" s="304">
        <f t="shared" ca="1" si="349"/>
        <v>31.051592999999986</v>
      </c>
      <c r="U809" s="311">
        <f t="shared" ca="1" si="350"/>
        <v>0</v>
      </c>
      <c r="V809" s="306">
        <f t="shared" ca="1" si="351"/>
        <v>1.2261251510366606</v>
      </c>
      <c r="W809" s="304">
        <f t="shared" ca="1" si="352"/>
        <v>28.766496571800076</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0.69405835204592314</v>
      </c>
      <c r="AH809" s="304">
        <f t="shared" ca="1" si="376"/>
        <v>-9.0880575535216028</v>
      </c>
    </row>
    <row r="810" spans="1:34" x14ac:dyDescent="0.2">
      <c r="A810" s="347">
        <f t="shared" ca="1" si="354"/>
        <v>1E-4</v>
      </c>
      <c r="B810" s="304">
        <f t="shared" ca="1" si="355"/>
        <v>37.030200000001223</v>
      </c>
      <c r="D810" s="306">
        <f t="shared" ca="1" si="356"/>
        <v>-0.68472797091754667</v>
      </c>
      <c r="E810" s="307">
        <f t="shared" ca="1" si="357"/>
        <v>-0.74775258749018825</v>
      </c>
      <c r="F810" s="304">
        <f t="shared" ca="1" si="358"/>
        <v>1.0138966053080227</v>
      </c>
      <c r="G810" s="306">
        <f t="shared" ca="1" si="359"/>
        <v>8.0787989094431225</v>
      </c>
      <c r="H810" s="307">
        <f t="shared" ca="1" si="360"/>
        <v>-106.92238281623156</v>
      </c>
      <c r="I810" s="304">
        <f t="shared" ca="1" si="361"/>
        <v>107.22715579049921</v>
      </c>
      <c r="J810" s="306">
        <f t="shared" ca="1" si="362"/>
        <v>859.93432206528962</v>
      </c>
      <c r="K810" s="307">
        <f t="shared" ca="1" si="363"/>
        <v>-9.1913824672287632</v>
      </c>
      <c r="L810" s="304">
        <f t="shared" ca="1" si="348"/>
        <v>859.98344157172482</v>
      </c>
      <c r="M810" s="306">
        <f t="shared" ca="1" si="364"/>
        <v>-1.4953820185733191</v>
      </c>
      <c r="N810" s="304">
        <f t="shared" ca="1" si="365"/>
        <v>-85.679078424004871</v>
      </c>
      <c r="P810" s="310">
        <f t="shared" ca="1" si="366"/>
        <v>23</v>
      </c>
      <c r="Q810" s="304">
        <f t="shared" ca="1" si="367"/>
        <v>0</v>
      </c>
      <c r="R810" s="306">
        <f t="shared" ca="1" si="368"/>
        <v>0</v>
      </c>
      <c r="S810" s="307">
        <f t="shared" ca="1" si="369"/>
        <v>3.1652999999999984</v>
      </c>
      <c r="T810" s="304">
        <f t="shared" ca="1" si="349"/>
        <v>31.051592999999986</v>
      </c>
      <c r="U810" s="311">
        <f t="shared" ca="1" si="350"/>
        <v>0</v>
      </c>
      <c r="V810" s="306">
        <f t="shared" ca="1" si="351"/>
        <v>1.2261264620394077</v>
      </c>
      <c r="W810" s="304">
        <f t="shared" ca="1" si="352"/>
        <v>28.766564568471107</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0.69403737932128351</v>
      </c>
      <c r="AH810" s="304">
        <f t="shared" ca="1" si="376"/>
        <v>-9.0880790357312389</v>
      </c>
    </row>
    <row r="811" spans="1:34" x14ac:dyDescent="0.2">
      <c r="A811" s="347">
        <f t="shared" ca="1" si="354"/>
        <v>1E-4</v>
      </c>
      <c r="B811" s="304">
        <f t="shared" ca="1" si="355"/>
        <v>37.030300000001226</v>
      </c>
      <c r="D811" s="306">
        <f t="shared" ca="1" si="356"/>
        <v>-0.68472334279043834</v>
      </c>
      <c r="E811" s="307">
        <f t="shared" ca="1" si="357"/>
        <v>-0.74773069466143482</v>
      </c>
      <c r="F811" s="304">
        <f t="shared" ca="1" si="358"/>
        <v>1.013877333754426</v>
      </c>
      <c r="G811" s="306">
        <f t="shared" ca="1" si="359"/>
        <v>8.0787304371088435</v>
      </c>
      <c r="H811" s="307">
        <f t="shared" ca="1" si="360"/>
        <v>-106.92245758930103</v>
      </c>
      <c r="I811" s="304">
        <f t="shared" ca="1" si="361"/>
        <v>107.22722519216538</v>
      </c>
      <c r="J811" s="306">
        <f t="shared" ca="1" si="362"/>
        <v>859.93432206528962</v>
      </c>
      <c r="K811" s="307">
        <f t="shared" ca="1" si="363"/>
        <v>-9.2020747092490396</v>
      </c>
      <c r="L811" s="304">
        <f t="shared" ca="1" si="348"/>
        <v>859.98355591536972</v>
      </c>
      <c r="M811" s="306">
        <f t="shared" ca="1" si="364"/>
        <v>-1.4953827078696258</v>
      </c>
      <c r="N811" s="304">
        <f t="shared" ca="1" si="365"/>
        <v>-85.679117917774079</v>
      </c>
      <c r="P811" s="310">
        <f t="shared" ca="1" si="366"/>
        <v>23</v>
      </c>
      <c r="Q811" s="304">
        <f t="shared" ca="1" si="367"/>
        <v>0</v>
      </c>
      <c r="R811" s="306">
        <f t="shared" ca="1" si="368"/>
        <v>0</v>
      </c>
      <c r="S811" s="307">
        <f t="shared" ca="1" si="369"/>
        <v>3.1652999999999984</v>
      </c>
      <c r="T811" s="304">
        <f t="shared" ca="1" si="349"/>
        <v>31.051592999999986</v>
      </c>
      <c r="U811" s="311">
        <f t="shared" ca="1" si="350"/>
        <v>0</v>
      </c>
      <c r="V811" s="306">
        <f t="shared" ca="1" si="351"/>
        <v>1.2261277730444737</v>
      </c>
      <c r="W811" s="304">
        <f t="shared" ca="1" si="352"/>
        <v>28.766632564175005</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0.69401640689256006</v>
      </c>
      <c r="AH811" s="304">
        <f t="shared" ca="1" si="376"/>
        <v>-9.0881005176353344</v>
      </c>
    </row>
    <row r="812" spans="1:34" x14ac:dyDescent="0.2">
      <c r="A812" s="347">
        <f t="shared" ca="1" si="354"/>
        <v>1E-4</v>
      </c>
      <c r="B812" s="304">
        <f t="shared" ca="1" si="355"/>
        <v>37.030400000001229</v>
      </c>
      <c r="D812" s="306">
        <f t="shared" ca="1" si="356"/>
        <v>-0.68471871467148415</v>
      </c>
      <c r="E812" s="307">
        <f t="shared" ca="1" si="357"/>
        <v>-0.74770880214404478</v>
      </c>
      <c r="F812" s="304">
        <f t="shared" ca="1" si="358"/>
        <v>1.0138580625635187</v>
      </c>
      <c r="G812" s="306">
        <f t="shared" ca="1" si="359"/>
        <v>8.0786619652373766</v>
      </c>
      <c r="H812" s="307">
        <f t="shared" ca="1" si="360"/>
        <v>-106.92253236018125</v>
      </c>
      <c r="I812" s="304">
        <f t="shared" ca="1" si="361"/>
        <v>107.22729459173433</v>
      </c>
      <c r="J812" s="306">
        <f t="shared" ca="1" si="362"/>
        <v>859.93432206528962</v>
      </c>
      <c r="K812" s="307">
        <f t="shared" ca="1" si="363"/>
        <v>-9.2127669587465135</v>
      </c>
      <c r="L812" s="304">
        <f t="shared" ca="1" si="348"/>
        <v>859.98367039201707</v>
      </c>
      <c r="M812" s="306">
        <f t="shared" ca="1" si="364"/>
        <v>-1.4953833971591981</v>
      </c>
      <c r="N812" s="304">
        <f t="shared" ca="1" si="365"/>
        <v>-85.679157411157433</v>
      </c>
      <c r="P812" s="310">
        <f t="shared" ca="1" si="366"/>
        <v>23</v>
      </c>
      <c r="Q812" s="304">
        <f t="shared" ca="1" si="367"/>
        <v>0</v>
      </c>
      <c r="R812" s="306">
        <f t="shared" ca="1" si="368"/>
        <v>0</v>
      </c>
      <c r="S812" s="307">
        <f t="shared" ca="1" si="369"/>
        <v>3.1652999999999984</v>
      </c>
      <c r="T812" s="304">
        <f t="shared" ca="1" si="349"/>
        <v>31.051592999999986</v>
      </c>
      <c r="U812" s="311">
        <f t="shared" ca="1" si="350"/>
        <v>0</v>
      </c>
      <c r="V812" s="306">
        <f t="shared" ca="1" si="351"/>
        <v>1.2261290840518588</v>
      </c>
      <c r="W812" s="304">
        <f t="shared" ca="1" si="352"/>
        <v>28.766700558911772</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0.69399543475975456</v>
      </c>
      <c r="AH812" s="304">
        <f t="shared" ca="1" si="376"/>
        <v>-9.088121999233886</v>
      </c>
    </row>
    <row r="813" spans="1:34" x14ac:dyDescent="0.2">
      <c r="A813" s="347">
        <f t="shared" ca="1" si="354"/>
        <v>1E-4</v>
      </c>
      <c r="B813" s="304">
        <f t="shared" ca="1" si="355"/>
        <v>37.030500000001233</v>
      </c>
      <c r="D813" s="306">
        <f t="shared" ca="1" si="356"/>
        <v>-0.68471408656068389</v>
      </c>
      <c r="E813" s="307">
        <f t="shared" ca="1" si="357"/>
        <v>-0.74768690993800924</v>
      </c>
      <c r="F813" s="304">
        <f t="shared" ca="1" si="358"/>
        <v>1.0138387917352938</v>
      </c>
      <c r="G813" s="306">
        <f t="shared" ca="1" si="359"/>
        <v>8.0785934938287198</v>
      </c>
      <c r="H813" s="307">
        <f t="shared" ca="1" si="360"/>
        <v>-106.92260712887224</v>
      </c>
      <c r="I813" s="304">
        <f t="shared" ca="1" si="361"/>
        <v>107.2273639892061</v>
      </c>
      <c r="J813" s="306">
        <f t="shared" ca="1" si="362"/>
        <v>859.93432206528962</v>
      </c>
      <c r="K813" s="307">
        <f t="shared" ca="1" si="363"/>
        <v>-9.2234592157209665</v>
      </c>
      <c r="L813" s="304">
        <f t="shared" ca="1" si="348"/>
        <v>859.98378500166689</v>
      </c>
      <c r="M813" s="306">
        <f t="shared" ca="1" si="364"/>
        <v>-1.4953840864420362</v>
      </c>
      <c r="N813" s="304">
        <f t="shared" ca="1" si="365"/>
        <v>-85.679196904154949</v>
      </c>
      <c r="P813" s="310">
        <f t="shared" ca="1" si="366"/>
        <v>23</v>
      </c>
      <c r="Q813" s="304">
        <f t="shared" ca="1" si="367"/>
        <v>0</v>
      </c>
      <c r="R813" s="306">
        <f t="shared" ca="1" si="368"/>
        <v>0</v>
      </c>
      <c r="S813" s="307">
        <f t="shared" ca="1" si="369"/>
        <v>3.1652999999999984</v>
      </c>
      <c r="T813" s="304">
        <f t="shared" ca="1" si="349"/>
        <v>31.051592999999986</v>
      </c>
      <c r="U813" s="311">
        <f t="shared" ca="1" si="350"/>
        <v>0</v>
      </c>
      <c r="V813" s="306">
        <f t="shared" ca="1" si="351"/>
        <v>1.2261303950615634</v>
      </c>
      <c r="W813" s="304">
        <f t="shared" ca="1" si="352"/>
        <v>28.766768552681423</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0.69397446292286524</v>
      </c>
      <c r="AH813" s="304">
        <f t="shared" ca="1" si="376"/>
        <v>-9.088143480526897</v>
      </c>
    </row>
    <row r="814" spans="1:34" x14ac:dyDescent="0.2">
      <c r="A814" s="347">
        <f t="shared" ca="1" si="354"/>
        <v>1E-4</v>
      </c>
      <c r="B814" s="304">
        <f t="shared" ca="1" si="355"/>
        <v>37.030600000001236</v>
      </c>
      <c r="D814" s="306">
        <f t="shared" ca="1" si="356"/>
        <v>-0.68470945845803666</v>
      </c>
      <c r="E814" s="307">
        <f t="shared" ca="1" si="357"/>
        <v>-0.74766501804332997</v>
      </c>
      <c r="F814" s="304">
        <f t="shared" ca="1" si="358"/>
        <v>1.0138195212697529</v>
      </c>
      <c r="G814" s="306">
        <f t="shared" ca="1" si="359"/>
        <v>8.0785250228828733</v>
      </c>
      <c r="H814" s="307">
        <f t="shared" ca="1" si="360"/>
        <v>-106.92268189537405</v>
      </c>
      <c r="I814" s="304">
        <f t="shared" ca="1" si="361"/>
        <v>107.22743338458072</v>
      </c>
      <c r="J814" s="306">
        <f t="shared" ca="1" si="362"/>
        <v>859.93432206528962</v>
      </c>
      <c r="K814" s="307">
        <f t="shared" ca="1" si="363"/>
        <v>-9.2341514801721782</v>
      </c>
      <c r="L814" s="304">
        <f t="shared" ca="1" si="348"/>
        <v>859.98389974431961</v>
      </c>
      <c r="M814" s="306">
        <f t="shared" ca="1" si="364"/>
        <v>-1.49538477571814</v>
      </c>
      <c r="N814" s="304">
        <f t="shared" ca="1" si="365"/>
        <v>-85.679236396766612</v>
      </c>
      <c r="P814" s="310">
        <f t="shared" ca="1" si="366"/>
        <v>23</v>
      </c>
      <c r="Q814" s="304">
        <f t="shared" ca="1" si="367"/>
        <v>0</v>
      </c>
      <c r="R814" s="306">
        <f t="shared" ca="1" si="368"/>
        <v>0</v>
      </c>
      <c r="S814" s="307">
        <f t="shared" ca="1" si="369"/>
        <v>3.1652999999999984</v>
      </c>
      <c r="T814" s="304">
        <f t="shared" ca="1" si="349"/>
        <v>31.051592999999986</v>
      </c>
      <c r="U814" s="311">
        <f t="shared" ca="1" si="350"/>
        <v>0</v>
      </c>
      <c r="V814" s="306">
        <f t="shared" ca="1" si="351"/>
        <v>1.226131706073587</v>
      </c>
      <c r="W814" s="304">
        <f t="shared" ca="1" si="352"/>
        <v>28.766836545483972</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0.69395349138188855</v>
      </c>
      <c r="AH814" s="304">
        <f t="shared" ca="1" si="376"/>
        <v>-9.0881649615143711</v>
      </c>
    </row>
    <row r="815" spans="1:34" x14ac:dyDescent="0.2">
      <c r="A815" s="347">
        <f t="shared" ca="1" si="354"/>
        <v>1E-4</v>
      </c>
      <c r="B815" s="304">
        <f t="shared" ca="1" si="355"/>
        <v>37.030700000001239</v>
      </c>
      <c r="D815" s="306">
        <f t="shared" ca="1" si="356"/>
        <v>-0.6847048303635459</v>
      </c>
      <c r="E815" s="307">
        <f t="shared" ca="1" si="357"/>
        <v>-0.74764312645999986</v>
      </c>
      <c r="F815" s="304">
        <f t="shared" ca="1" si="358"/>
        <v>1.0138002511668931</v>
      </c>
      <c r="G815" s="306">
        <f t="shared" ca="1" si="359"/>
        <v>8.0784565523998371</v>
      </c>
      <c r="H815" s="307">
        <f t="shared" ca="1" si="360"/>
        <v>-106.9227566596867</v>
      </c>
      <c r="I815" s="304">
        <f t="shared" ca="1" si="361"/>
        <v>107.22750277785819</v>
      </c>
      <c r="J815" s="306">
        <f t="shared" ca="1" si="362"/>
        <v>859.93432206528962</v>
      </c>
      <c r="K815" s="307">
        <f t="shared" ca="1" si="363"/>
        <v>-9.244843752099932</v>
      </c>
      <c r="L815" s="304">
        <f t="shared" ca="1" si="348"/>
        <v>859.98401461997537</v>
      </c>
      <c r="M815" s="306">
        <f t="shared" ca="1" si="364"/>
        <v>-1.4953854649875096</v>
      </c>
      <c r="N815" s="304">
        <f t="shared" ca="1" si="365"/>
        <v>-85.679275888992436</v>
      </c>
      <c r="P815" s="310">
        <f t="shared" ca="1" si="366"/>
        <v>23</v>
      </c>
      <c r="Q815" s="304">
        <f t="shared" ca="1" si="367"/>
        <v>0</v>
      </c>
      <c r="R815" s="306">
        <f t="shared" ca="1" si="368"/>
        <v>0</v>
      </c>
      <c r="S815" s="307">
        <f t="shared" ca="1" si="369"/>
        <v>3.1652999999999984</v>
      </c>
      <c r="T815" s="304">
        <f t="shared" ca="1" si="349"/>
        <v>31.051592999999986</v>
      </c>
      <c r="U815" s="311">
        <f t="shared" ca="1" si="350"/>
        <v>0</v>
      </c>
      <c r="V815" s="306">
        <f t="shared" ca="1" si="351"/>
        <v>1.2261330170879299</v>
      </c>
      <c r="W815" s="304">
        <f t="shared" ca="1" si="352"/>
        <v>28.766904537319409</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0.69393252013681916</v>
      </c>
      <c r="AH815" s="304">
        <f t="shared" ca="1" si="376"/>
        <v>-9.0881864421963119</v>
      </c>
    </row>
    <row r="816" spans="1:34" x14ac:dyDescent="0.2">
      <c r="A816" s="347">
        <f t="shared" ca="1" si="354"/>
        <v>1E-4</v>
      </c>
      <c r="B816" s="304">
        <f t="shared" ca="1" si="355"/>
        <v>37.030800000001243</v>
      </c>
      <c r="D816" s="306">
        <f t="shared" ca="1" si="356"/>
        <v>-0.6847002022772104</v>
      </c>
      <c r="E816" s="307">
        <f t="shared" ca="1" si="357"/>
        <v>-0.74762123518802426</v>
      </c>
      <c r="F816" s="304">
        <f t="shared" ca="1" si="358"/>
        <v>1.0137809814267182</v>
      </c>
      <c r="G816" s="306">
        <f t="shared" ca="1" si="359"/>
        <v>8.0783880823796093</v>
      </c>
      <c r="H816" s="307">
        <f t="shared" ca="1" si="360"/>
        <v>-106.92283142181022</v>
      </c>
      <c r="I816" s="304">
        <f t="shared" ca="1" si="361"/>
        <v>107.2275721690386</v>
      </c>
      <c r="J816" s="306">
        <f t="shared" ca="1" si="362"/>
        <v>859.93432206528962</v>
      </c>
      <c r="K816" s="307">
        <f t="shared" ca="1" si="363"/>
        <v>-9.2555360315040076</v>
      </c>
      <c r="L816" s="304">
        <f t="shared" ca="1" si="348"/>
        <v>859.98412962863438</v>
      </c>
      <c r="M816" s="306">
        <f t="shared" ca="1" si="364"/>
        <v>-1.495386154250145</v>
      </c>
      <c r="N816" s="304">
        <f t="shared" ca="1" si="365"/>
        <v>-85.679315380832421</v>
      </c>
      <c r="P816" s="310">
        <f t="shared" ca="1" si="366"/>
        <v>23</v>
      </c>
      <c r="Q816" s="304">
        <f t="shared" ca="1" si="367"/>
        <v>0</v>
      </c>
      <c r="R816" s="306">
        <f t="shared" ca="1" si="368"/>
        <v>0</v>
      </c>
      <c r="S816" s="307">
        <f t="shared" ca="1" si="369"/>
        <v>3.1652999999999984</v>
      </c>
      <c r="T816" s="304">
        <f t="shared" ca="1" si="349"/>
        <v>31.051592999999986</v>
      </c>
      <c r="U816" s="311">
        <f t="shared" ca="1" si="350"/>
        <v>0</v>
      </c>
      <c r="V816" s="306">
        <f t="shared" ca="1" si="351"/>
        <v>1.2261343281045918</v>
      </c>
      <c r="W816" s="304">
        <f t="shared" ca="1" si="352"/>
        <v>28.766972528187772</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0.69391154918765885</v>
      </c>
      <c r="AH816" s="304">
        <f t="shared" ca="1" si="376"/>
        <v>-9.0882079225727175</v>
      </c>
    </row>
    <row r="817" spans="1:34" x14ac:dyDescent="0.2">
      <c r="A817" s="347">
        <f t="shared" ca="1" si="354"/>
        <v>1E-4</v>
      </c>
      <c r="B817" s="304">
        <f t="shared" ca="1" si="355"/>
        <v>37.030900000001246</v>
      </c>
      <c r="D817" s="306">
        <f t="shared" ca="1" si="356"/>
        <v>-0.68469557419903249</v>
      </c>
      <c r="E817" s="307">
        <f t="shared" ca="1" si="357"/>
        <v>-0.74759934422738539</v>
      </c>
      <c r="F817" s="304">
        <f t="shared" ca="1" si="358"/>
        <v>1.0137617120492168</v>
      </c>
      <c r="G817" s="306">
        <f t="shared" ca="1" si="359"/>
        <v>8.0783196128221899</v>
      </c>
      <c r="H817" s="307">
        <f t="shared" ca="1" si="360"/>
        <v>-106.92290618174464</v>
      </c>
      <c r="I817" s="304">
        <f t="shared" ca="1" si="361"/>
        <v>107.22764155812192</v>
      </c>
      <c r="J817" s="306">
        <f t="shared" ca="1" si="362"/>
        <v>859.93432206528962</v>
      </c>
      <c r="K817" s="307">
        <f t="shared" ca="1" si="363"/>
        <v>-9.2662283183841847</v>
      </c>
      <c r="L817" s="304">
        <f t="shared" ca="1" si="348"/>
        <v>859.98424477029675</v>
      </c>
      <c r="M817" s="306">
        <f t="shared" ca="1" si="364"/>
        <v>-1.4953868435060464</v>
      </c>
      <c r="N817" s="304">
        <f t="shared" ca="1" si="365"/>
        <v>-85.679354872286581</v>
      </c>
      <c r="P817" s="310">
        <f t="shared" ca="1" si="366"/>
        <v>23</v>
      </c>
      <c r="Q817" s="304">
        <f t="shared" ca="1" si="367"/>
        <v>0</v>
      </c>
      <c r="R817" s="306">
        <f t="shared" ca="1" si="368"/>
        <v>0</v>
      </c>
      <c r="S817" s="307">
        <f t="shared" ca="1" si="369"/>
        <v>3.1652999999999984</v>
      </c>
      <c r="T817" s="304">
        <f t="shared" ca="1" si="349"/>
        <v>31.051592999999986</v>
      </c>
      <c r="U817" s="311">
        <f t="shared" ca="1" si="350"/>
        <v>0</v>
      </c>
      <c r="V817" s="306">
        <f t="shared" ca="1" si="351"/>
        <v>1.2261356391235727</v>
      </c>
      <c r="W817" s="304">
        <f t="shared" ca="1" si="352"/>
        <v>28.76704051808904</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0.69389057853439873</v>
      </c>
      <c r="AH817" s="304">
        <f t="shared" ca="1" si="376"/>
        <v>-9.0882294026436004</v>
      </c>
    </row>
    <row r="818" spans="1:34" x14ac:dyDescent="0.2">
      <c r="A818" s="347">
        <f t="shared" ca="1" si="354"/>
        <v>1E-4</v>
      </c>
      <c r="B818" s="304">
        <f t="shared" ca="1" si="355"/>
        <v>37.031000000001249</v>
      </c>
      <c r="D818" s="306">
        <f t="shared" ca="1" si="356"/>
        <v>-0.68469094612901016</v>
      </c>
      <c r="E818" s="307">
        <f t="shared" ca="1" si="357"/>
        <v>-0.74757745357809746</v>
      </c>
      <c r="F818" s="304">
        <f t="shared" ca="1" si="358"/>
        <v>1.0137424430343989</v>
      </c>
      <c r="G818" s="306">
        <f t="shared" ca="1" si="359"/>
        <v>8.0782511437275772</v>
      </c>
      <c r="H818" s="307">
        <f t="shared" ca="1" si="360"/>
        <v>-106.92298093948999</v>
      </c>
      <c r="I818" s="304">
        <f t="shared" ca="1" si="361"/>
        <v>107.22771094510819</v>
      </c>
      <c r="J818" s="306">
        <f t="shared" ca="1" si="362"/>
        <v>859.93432206528962</v>
      </c>
      <c r="K818" s="307">
        <f t="shared" ca="1" si="363"/>
        <v>-9.2769206127402466</v>
      </c>
      <c r="L818" s="304">
        <f t="shared" ca="1" si="348"/>
        <v>859.98436004496295</v>
      </c>
      <c r="M818" s="306">
        <f t="shared" ca="1" si="364"/>
        <v>-1.495387532755214</v>
      </c>
      <c r="N818" s="304">
        <f t="shared" ca="1" si="365"/>
        <v>-85.679394363354916</v>
      </c>
      <c r="P818" s="310">
        <f t="shared" ca="1" si="366"/>
        <v>23</v>
      </c>
      <c r="Q818" s="304">
        <f t="shared" ca="1" si="367"/>
        <v>0</v>
      </c>
      <c r="R818" s="306">
        <f t="shared" ca="1" si="368"/>
        <v>0</v>
      </c>
      <c r="S818" s="307">
        <f t="shared" ca="1" si="369"/>
        <v>3.1652999999999984</v>
      </c>
      <c r="T818" s="304">
        <f t="shared" ca="1" si="349"/>
        <v>31.051592999999986</v>
      </c>
      <c r="U818" s="311">
        <f t="shared" ca="1" si="350"/>
        <v>0</v>
      </c>
      <c r="V818" s="306">
        <f t="shared" ca="1" si="351"/>
        <v>1.2261369501448727</v>
      </c>
      <c r="W818" s="304">
        <f t="shared" ca="1" si="352"/>
        <v>28.767108507023245</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0.6938696081770459</v>
      </c>
      <c r="AH818" s="304">
        <f t="shared" ca="1" si="376"/>
        <v>-9.0882508824089516</v>
      </c>
    </row>
    <row r="819" spans="1:34" x14ac:dyDescent="0.2">
      <c r="A819" s="347">
        <f t="shared" ca="1" si="354"/>
        <v>1E-4</v>
      </c>
      <c r="B819" s="304">
        <f t="shared" ca="1" si="355"/>
        <v>37.031100000001253</v>
      </c>
      <c r="D819" s="306">
        <f t="shared" ca="1" si="356"/>
        <v>-0.68468631806714564</v>
      </c>
      <c r="E819" s="307">
        <f t="shared" ca="1" si="357"/>
        <v>-0.74755556324014449</v>
      </c>
      <c r="F819" s="304">
        <f t="shared" ca="1" si="358"/>
        <v>1.0137231743822543</v>
      </c>
      <c r="G819" s="306">
        <f t="shared" ca="1" si="359"/>
        <v>8.0781826750957713</v>
      </c>
      <c r="H819" s="307">
        <f t="shared" ca="1" si="360"/>
        <v>-106.92305569504632</v>
      </c>
      <c r="I819" s="304">
        <f t="shared" ca="1" si="361"/>
        <v>107.22778032999747</v>
      </c>
      <c r="J819" s="306">
        <f t="shared" ca="1" si="362"/>
        <v>859.93432206528962</v>
      </c>
      <c r="K819" s="307">
        <f t="shared" ca="1" si="363"/>
        <v>-9.287612914571973</v>
      </c>
      <c r="L819" s="304">
        <f t="shared" ca="1" si="348"/>
        <v>859.98447545263286</v>
      </c>
      <c r="M819" s="306">
        <f t="shared" ca="1" si="364"/>
        <v>-1.4953882219976478</v>
      </c>
      <c r="N819" s="304">
        <f t="shared" ca="1" si="365"/>
        <v>-85.679433854037427</v>
      </c>
      <c r="P819" s="310">
        <f t="shared" ca="1" si="366"/>
        <v>23</v>
      </c>
      <c r="Q819" s="304">
        <f t="shared" ca="1" si="367"/>
        <v>0</v>
      </c>
      <c r="R819" s="306">
        <f t="shared" ca="1" si="368"/>
        <v>0</v>
      </c>
      <c r="S819" s="307">
        <f t="shared" ca="1" si="369"/>
        <v>3.1652999999999984</v>
      </c>
      <c r="T819" s="304">
        <f t="shared" ca="1" si="349"/>
        <v>31.051592999999986</v>
      </c>
      <c r="U819" s="311">
        <f t="shared" ca="1" si="350"/>
        <v>0</v>
      </c>
      <c r="V819" s="306">
        <f t="shared" ca="1" si="351"/>
        <v>1.2261382611684917</v>
      </c>
      <c r="W819" s="304">
        <f t="shared" ca="1" si="352"/>
        <v>28.767176494990398</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0.69384863811558795</v>
      </c>
      <c r="AH819" s="304">
        <f t="shared" ca="1" si="376"/>
        <v>-9.0882723618687837</v>
      </c>
    </row>
    <row r="820" spans="1:34" x14ac:dyDescent="0.2">
      <c r="A820" s="347">
        <f t="shared" ca="1" si="354"/>
        <v>1E-4</v>
      </c>
      <c r="B820" s="304">
        <f t="shared" ca="1" si="355"/>
        <v>37.031200000001256</v>
      </c>
      <c r="D820" s="306">
        <f t="shared" ca="1" si="356"/>
        <v>-0.68468169001343815</v>
      </c>
      <c r="E820" s="307">
        <f t="shared" ca="1" si="357"/>
        <v>-0.74753367321352648</v>
      </c>
      <c r="F820" s="304">
        <f t="shared" ca="1" si="358"/>
        <v>1.0137039060927826</v>
      </c>
      <c r="G820" s="306">
        <f t="shared" ca="1" si="359"/>
        <v>8.0781142069267702</v>
      </c>
      <c r="H820" s="307">
        <f t="shared" ca="1" si="360"/>
        <v>-106.92313044841363</v>
      </c>
      <c r="I820" s="304">
        <f t="shared" ca="1" si="361"/>
        <v>107.22784971278978</v>
      </c>
      <c r="J820" s="306">
        <f t="shared" ca="1" si="362"/>
        <v>859.93432206528962</v>
      </c>
      <c r="K820" s="307">
        <f t="shared" ca="1" si="363"/>
        <v>-9.2983052238791455</v>
      </c>
      <c r="L820" s="304">
        <f t="shared" ca="1" si="348"/>
        <v>859.98459099330717</v>
      </c>
      <c r="M820" s="306">
        <f t="shared" ca="1" si="364"/>
        <v>-1.4953889112333476</v>
      </c>
      <c r="N820" s="304">
        <f t="shared" ca="1" si="365"/>
        <v>-85.679473344334113</v>
      </c>
      <c r="P820" s="310">
        <f t="shared" ca="1" si="366"/>
        <v>23</v>
      </c>
      <c r="Q820" s="304">
        <f t="shared" ca="1" si="367"/>
        <v>0</v>
      </c>
      <c r="R820" s="306">
        <f t="shared" ca="1" si="368"/>
        <v>0</v>
      </c>
      <c r="S820" s="307">
        <f t="shared" ca="1" si="369"/>
        <v>3.1652999999999984</v>
      </c>
      <c r="T820" s="304">
        <f t="shared" ca="1" si="349"/>
        <v>31.051592999999986</v>
      </c>
      <c r="U820" s="311">
        <f t="shared" ca="1" si="350"/>
        <v>0</v>
      </c>
      <c r="V820" s="306">
        <f t="shared" ca="1" si="351"/>
        <v>1.2261395721944295</v>
      </c>
      <c r="W820" s="304">
        <f t="shared" ca="1" si="352"/>
        <v>28.767244481990495</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0.69382766835002307</v>
      </c>
      <c r="AH820" s="304">
        <f t="shared" ca="1" si="376"/>
        <v>-9.0882938410230985</v>
      </c>
    </row>
    <row r="821" spans="1:34" x14ac:dyDescent="0.2">
      <c r="A821" s="347">
        <f t="shared" ca="1" si="354"/>
        <v>1E-4</v>
      </c>
      <c r="B821" s="304">
        <f t="shared" ca="1" si="355"/>
        <v>37.031300000001259</v>
      </c>
      <c r="D821" s="306">
        <f t="shared" ca="1" si="356"/>
        <v>-0.68467706196789058</v>
      </c>
      <c r="E821" s="307">
        <f t="shared" ca="1" si="357"/>
        <v>-0.74751178349824166</v>
      </c>
      <c r="F821" s="304">
        <f t="shared" ca="1" si="358"/>
        <v>1.0136846381659854</v>
      </c>
      <c r="G821" s="306">
        <f t="shared" ca="1" si="359"/>
        <v>8.078045739220574</v>
      </c>
      <c r="H821" s="307">
        <f t="shared" ca="1" si="360"/>
        <v>-106.92320519959198</v>
      </c>
      <c r="I821" s="304">
        <f t="shared" ca="1" si="361"/>
        <v>107.22791909348513</v>
      </c>
      <c r="J821" s="306">
        <f t="shared" ca="1" si="362"/>
        <v>859.93432206528962</v>
      </c>
      <c r="K821" s="307">
        <f t="shared" ca="1" si="363"/>
        <v>-9.3089975406615455</v>
      </c>
      <c r="L821" s="304">
        <f t="shared" ca="1" si="348"/>
        <v>859.98470666698563</v>
      </c>
      <c r="M821" s="306">
        <f t="shared" ca="1" si="364"/>
        <v>-1.495389600462314</v>
      </c>
      <c r="N821" s="304">
        <f t="shared" ca="1" si="365"/>
        <v>-85.679512834245003</v>
      </c>
      <c r="P821" s="310">
        <f t="shared" ca="1" si="366"/>
        <v>23</v>
      </c>
      <c r="Q821" s="304">
        <f t="shared" ca="1" si="367"/>
        <v>0</v>
      </c>
      <c r="R821" s="306">
        <f t="shared" ca="1" si="368"/>
        <v>0</v>
      </c>
      <c r="S821" s="307">
        <f t="shared" ca="1" si="369"/>
        <v>3.1652999999999984</v>
      </c>
      <c r="T821" s="304">
        <f t="shared" ca="1" si="349"/>
        <v>31.051592999999986</v>
      </c>
      <c r="U821" s="311">
        <f t="shared" ca="1" si="350"/>
        <v>0</v>
      </c>
      <c r="V821" s="306">
        <f t="shared" ca="1" si="351"/>
        <v>1.2261408832226868</v>
      </c>
      <c r="W821" s="304">
        <f t="shared" ca="1" si="352"/>
        <v>28.767312468023555</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0.69380669888035129</v>
      </c>
      <c r="AH821" s="304">
        <f t="shared" ca="1" si="376"/>
        <v>-9.0883153198718958</v>
      </c>
    </row>
    <row r="822" spans="1:34" x14ac:dyDescent="0.2">
      <c r="A822" s="347">
        <f t="shared" ca="1" si="354"/>
        <v>1E-4</v>
      </c>
      <c r="B822" s="304">
        <f t="shared" ca="1" si="355"/>
        <v>37.031400000001263</v>
      </c>
      <c r="D822" s="306">
        <f t="shared" ca="1" si="356"/>
        <v>-0.68467243393050048</v>
      </c>
      <c r="E822" s="307">
        <f t="shared" ca="1" si="357"/>
        <v>-0.74748989409428823</v>
      </c>
      <c r="F822" s="304">
        <f t="shared" ca="1" si="358"/>
        <v>1.0136653706018597</v>
      </c>
      <c r="G822" s="306">
        <f t="shared" ca="1" si="359"/>
        <v>8.077977271977181</v>
      </c>
      <c r="H822" s="307">
        <f t="shared" ca="1" si="360"/>
        <v>-106.92327994858138</v>
      </c>
      <c r="I822" s="304">
        <f t="shared" ca="1" si="361"/>
        <v>107.22798847208355</v>
      </c>
      <c r="J822" s="306">
        <f t="shared" ca="1" si="362"/>
        <v>859.93432206528962</v>
      </c>
      <c r="K822" s="307">
        <f t="shared" ca="1" si="363"/>
        <v>-9.3196898649189546</v>
      </c>
      <c r="L822" s="304">
        <f t="shared" ca="1" si="348"/>
        <v>859.98482247366883</v>
      </c>
      <c r="M822" s="306">
        <f t="shared" ca="1" si="364"/>
        <v>-1.4953902896845466</v>
      </c>
      <c r="N822" s="304">
        <f t="shared" ca="1" si="365"/>
        <v>-85.679552323770082</v>
      </c>
      <c r="P822" s="310">
        <f t="shared" ca="1" si="366"/>
        <v>23</v>
      </c>
      <c r="Q822" s="304">
        <f t="shared" ca="1" si="367"/>
        <v>0</v>
      </c>
      <c r="R822" s="306">
        <f t="shared" ca="1" si="368"/>
        <v>0</v>
      </c>
      <c r="S822" s="307">
        <f t="shared" ca="1" si="369"/>
        <v>3.1652999999999984</v>
      </c>
      <c r="T822" s="304">
        <f t="shared" ca="1" si="349"/>
        <v>31.051592999999986</v>
      </c>
      <c r="U822" s="311">
        <f t="shared" ca="1" si="350"/>
        <v>0</v>
      </c>
      <c r="V822" s="306">
        <f t="shared" ca="1" si="351"/>
        <v>1.2261421942532629</v>
      </c>
      <c r="W822" s="304">
        <f t="shared" ca="1" si="352"/>
        <v>28.76738045308959</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0.6937857297065726</v>
      </c>
      <c r="AH822" s="304">
        <f t="shared" ca="1" si="376"/>
        <v>-9.0883367984151793</v>
      </c>
    </row>
    <row r="823" spans="1:34" x14ac:dyDescent="0.2">
      <c r="A823" s="347">
        <f t="shared" ca="1" si="354"/>
        <v>1E-4</v>
      </c>
      <c r="B823" s="304">
        <f t="shared" ca="1" si="355"/>
        <v>37.031500000001266</v>
      </c>
      <c r="D823" s="306">
        <f t="shared" ca="1" si="356"/>
        <v>-0.68466780590127141</v>
      </c>
      <c r="E823" s="307">
        <f t="shared" ca="1" si="357"/>
        <v>-0.74746800500165911</v>
      </c>
      <c r="F823" s="304">
        <f t="shared" ca="1" si="358"/>
        <v>1.0136461034004034</v>
      </c>
      <c r="G823" s="306">
        <f t="shared" ca="1" si="359"/>
        <v>8.077908805196591</v>
      </c>
      <c r="H823" s="307">
        <f t="shared" ca="1" si="360"/>
        <v>-106.92335469538187</v>
      </c>
      <c r="I823" s="304">
        <f t="shared" ca="1" si="361"/>
        <v>107.22805784858511</v>
      </c>
      <c r="J823" s="306">
        <f t="shared" ca="1" si="362"/>
        <v>859.93432206528962</v>
      </c>
      <c r="K823" s="307">
        <f t="shared" ca="1" si="363"/>
        <v>-9.3303821966511524</v>
      </c>
      <c r="L823" s="304">
        <f t="shared" ca="1" si="348"/>
        <v>859.98493841335664</v>
      </c>
      <c r="M823" s="306">
        <f t="shared" ca="1" si="364"/>
        <v>-1.4953909789000457</v>
      </c>
      <c r="N823" s="304">
        <f t="shared" ca="1" si="365"/>
        <v>-85.679591812909351</v>
      </c>
      <c r="P823" s="310">
        <f t="shared" ca="1" si="366"/>
        <v>23</v>
      </c>
      <c r="Q823" s="304">
        <f t="shared" ca="1" si="367"/>
        <v>0</v>
      </c>
      <c r="R823" s="306">
        <f t="shared" ca="1" si="368"/>
        <v>0</v>
      </c>
      <c r="S823" s="307">
        <f t="shared" ca="1" si="369"/>
        <v>3.1652999999999984</v>
      </c>
      <c r="T823" s="304">
        <f t="shared" ca="1" si="349"/>
        <v>31.051592999999986</v>
      </c>
      <c r="U823" s="311">
        <f t="shared" ca="1" si="350"/>
        <v>0</v>
      </c>
      <c r="V823" s="306">
        <f t="shared" ca="1" si="351"/>
        <v>1.226143505286158</v>
      </c>
      <c r="W823" s="304">
        <f t="shared" ca="1" si="352"/>
        <v>28.767448437188612</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0.69376476082867455</v>
      </c>
      <c r="AH823" s="304">
        <f t="shared" ca="1" si="376"/>
        <v>-9.088358276652956</v>
      </c>
    </row>
    <row r="824" spans="1:34" x14ac:dyDescent="0.2">
      <c r="A824" s="347">
        <f t="shared" ca="1" si="354"/>
        <v>1E-4</v>
      </c>
      <c r="B824" s="304">
        <f t="shared" ca="1" si="355"/>
        <v>37.031600000001269</v>
      </c>
      <c r="D824" s="306">
        <f t="shared" ca="1" si="356"/>
        <v>-0.68466317788020259</v>
      </c>
      <c r="E824" s="307">
        <f t="shared" ca="1" si="357"/>
        <v>-0.74744611622034896</v>
      </c>
      <c r="F824" s="304">
        <f t="shared" ca="1" si="358"/>
        <v>1.0136268365616121</v>
      </c>
      <c r="G824" s="306">
        <f t="shared" ca="1" si="359"/>
        <v>8.0778403388788025</v>
      </c>
      <c r="H824" s="307">
        <f t="shared" ca="1" si="360"/>
        <v>-106.9234294399935</v>
      </c>
      <c r="I824" s="304">
        <f t="shared" ca="1" si="361"/>
        <v>107.2281272229898</v>
      </c>
      <c r="J824" s="306">
        <f t="shared" ca="1" si="362"/>
        <v>859.93432206528962</v>
      </c>
      <c r="K824" s="307">
        <f t="shared" ca="1" si="363"/>
        <v>-9.3410745358579206</v>
      </c>
      <c r="L824" s="304">
        <f t="shared" ca="1" si="348"/>
        <v>859.98505448604965</v>
      </c>
      <c r="M824" s="306">
        <f t="shared" ca="1" si="364"/>
        <v>-1.4953916681088115</v>
      </c>
      <c r="N824" s="304">
        <f t="shared" ca="1" si="365"/>
        <v>-85.679631301662837</v>
      </c>
      <c r="P824" s="310">
        <f t="shared" ca="1" si="366"/>
        <v>23</v>
      </c>
      <c r="Q824" s="304">
        <f t="shared" ca="1" si="367"/>
        <v>0</v>
      </c>
      <c r="R824" s="306">
        <f t="shared" ca="1" si="368"/>
        <v>0</v>
      </c>
      <c r="S824" s="307">
        <f t="shared" ca="1" si="369"/>
        <v>3.1652999999999984</v>
      </c>
      <c r="T824" s="304">
        <f t="shared" ca="1" si="349"/>
        <v>31.051592999999986</v>
      </c>
      <c r="U824" s="311">
        <f t="shared" ca="1" si="350"/>
        <v>0</v>
      </c>
      <c r="V824" s="306">
        <f t="shared" ca="1" si="351"/>
        <v>1.2261448163213722</v>
      </c>
      <c r="W824" s="304">
        <f t="shared" ca="1" si="352"/>
        <v>28.767516420320622</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0.69374379224665894</v>
      </c>
      <c r="AH824" s="304">
        <f t="shared" ca="1" si="376"/>
        <v>-9.0883797545852296</v>
      </c>
    </row>
    <row r="825" spans="1:34" x14ac:dyDescent="0.2">
      <c r="A825" s="347">
        <f t="shared" ca="1" si="354"/>
        <v>1E-4</v>
      </c>
      <c r="B825" s="304">
        <f t="shared" ca="1" si="355"/>
        <v>37.031700000001273</v>
      </c>
      <c r="D825" s="306">
        <f t="shared" ca="1" si="356"/>
        <v>-0.68465854986729313</v>
      </c>
      <c r="E825" s="307">
        <f t="shared" ca="1" si="357"/>
        <v>-0.74742422775035955</v>
      </c>
      <c r="F825" s="304">
        <f t="shared" ca="1" si="358"/>
        <v>1.0136075700854872</v>
      </c>
      <c r="G825" s="306">
        <f t="shared" ca="1" si="359"/>
        <v>8.0777718730238153</v>
      </c>
      <c r="H825" s="307">
        <f t="shared" ca="1" si="360"/>
        <v>-106.92350418241627</v>
      </c>
      <c r="I825" s="304">
        <f t="shared" ca="1" si="361"/>
        <v>107.22819659529765</v>
      </c>
      <c r="J825" s="306">
        <f t="shared" ca="1" si="362"/>
        <v>859.93432206528962</v>
      </c>
      <c r="K825" s="307">
        <f t="shared" ca="1" si="363"/>
        <v>-9.3517668825390405</v>
      </c>
      <c r="L825" s="304">
        <f t="shared" ca="1" si="348"/>
        <v>859.98517069174784</v>
      </c>
      <c r="M825" s="306">
        <f t="shared" ca="1" si="364"/>
        <v>-1.4953923573108439</v>
      </c>
      <c r="N825" s="304">
        <f t="shared" ca="1" si="365"/>
        <v>-85.679670790030528</v>
      </c>
      <c r="P825" s="310">
        <f t="shared" ca="1" si="366"/>
        <v>23</v>
      </c>
      <c r="Q825" s="304">
        <f t="shared" ca="1" si="367"/>
        <v>0</v>
      </c>
      <c r="R825" s="306">
        <f t="shared" ca="1" si="368"/>
        <v>0</v>
      </c>
      <c r="S825" s="307">
        <f t="shared" ca="1" si="369"/>
        <v>3.1652999999999984</v>
      </c>
      <c r="T825" s="304">
        <f t="shared" ca="1" si="349"/>
        <v>31.051592999999986</v>
      </c>
      <c r="U825" s="311">
        <f t="shared" ca="1" si="350"/>
        <v>0</v>
      </c>
      <c r="V825" s="306">
        <f t="shared" ca="1" si="351"/>
        <v>1.2261461273589052</v>
      </c>
      <c r="W825" s="304">
        <f t="shared" ca="1" si="352"/>
        <v>28.767584402485621</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0.69372282396052398</v>
      </c>
      <c r="AH825" s="304">
        <f t="shared" ca="1" si="376"/>
        <v>-9.0884012322119982</v>
      </c>
    </row>
    <row r="826" spans="1:34" x14ac:dyDescent="0.2">
      <c r="A826" s="347">
        <f t="shared" ca="1" si="354"/>
        <v>1E-4</v>
      </c>
      <c r="B826" s="304">
        <f t="shared" ca="1" si="355"/>
        <v>37.031800000001276</v>
      </c>
      <c r="D826" s="306">
        <f t="shared" ca="1" si="356"/>
        <v>-0.68465392186254592</v>
      </c>
      <c r="E826" s="307">
        <f t="shared" ca="1" si="357"/>
        <v>-0.74740233959169089</v>
      </c>
      <c r="F826" s="304">
        <f t="shared" ca="1" si="358"/>
        <v>1.013588303972031</v>
      </c>
      <c r="G826" s="306">
        <f t="shared" ca="1" si="359"/>
        <v>8.0777034076316294</v>
      </c>
      <c r="H826" s="307">
        <f t="shared" ca="1" si="360"/>
        <v>-106.92357892265022</v>
      </c>
      <c r="I826" s="304">
        <f t="shared" ca="1" si="361"/>
        <v>107.22826596550871</v>
      </c>
      <c r="J826" s="306">
        <f t="shared" ca="1" si="362"/>
        <v>859.93432206528962</v>
      </c>
      <c r="K826" s="307">
        <f t="shared" ca="1" si="363"/>
        <v>-9.3624592366942938</v>
      </c>
      <c r="L826" s="304">
        <f t="shared" ca="1" si="348"/>
        <v>859.98528703045145</v>
      </c>
      <c r="M826" s="306">
        <f t="shared" ca="1" si="364"/>
        <v>-1.4953930465061429</v>
      </c>
      <c r="N826" s="304">
        <f t="shared" ca="1" si="365"/>
        <v>-85.679710278012422</v>
      </c>
      <c r="P826" s="310">
        <f t="shared" ca="1" si="366"/>
        <v>23</v>
      </c>
      <c r="Q826" s="304">
        <f t="shared" ca="1" si="367"/>
        <v>0</v>
      </c>
      <c r="R826" s="306">
        <f t="shared" ca="1" si="368"/>
        <v>0</v>
      </c>
      <c r="S826" s="307">
        <f t="shared" ca="1" si="369"/>
        <v>3.1652999999999984</v>
      </c>
      <c r="T826" s="304">
        <f t="shared" ca="1" si="349"/>
        <v>31.051592999999986</v>
      </c>
      <c r="U826" s="311">
        <f t="shared" ca="1" si="350"/>
        <v>0</v>
      </c>
      <c r="V826" s="306">
        <f t="shared" ca="1" si="351"/>
        <v>1.2261474383987567</v>
      </c>
      <c r="W826" s="304">
        <f t="shared" ca="1" si="352"/>
        <v>28.76765238368364</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0.69370185597027145</v>
      </c>
      <c r="AH826" s="304">
        <f t="shared" ca="1" si="376"/>
        <v>-9.0884227095332619</v>
      </c>
    </row>
    <row r="827" spans="1:34" x14ac:dyDescent="0.2">
      <c r="A827" s="347">
        <f t="shared" ca="1" si="354"/>
        <v>1E-4</v>
      </c>
      <c r="B827" s="304">
        <f t="shared" ca="1" si="355"/>
        <v>37.031900000001279</v>
      </c>
      <c r="D827" s="306">
        <f t="shared" ca="1" si="356"/>
        <v>-0.68464929386596096</v>
      </c>
      <c r="E827" s="307">
        <f t="shared" ca="1" si="357"/>
        <v>-0.74738045174433232</v>
      </c>
      <c r="F827" s="304">
        <f t="shared" ca="1" si="358"/>
        <v>1.0135690382212359</v>
      </c>
      <c r="G827" s="306">
        <f t="shared" ca="1" si="359"/>
        <v>8.0776349427022431</v>
      </c>
      <c r="H827" s="307">
        <f t="shared" ca="1" si="360"/>
        <v>-106.92365366069539</v>
      </c>
      <c r="I827" s="304">
        <f t="shared" ca="1" si="361"/>
        <v>107.22833533362301</v>
      </c>
      <c r="J827" s="306">
        <f t="shared" ca="1" si="362"/>
        <v>859.93432206528962</v>
      </c>
      <c r="K827" s="307">
        <f t="shared" ca="1" si="363"/>
        <v>-9.3731515983234619</v>
      </c>
      <c r="L827" s="304">
        <f t="shared" ca="1" si="348"/>
        <v>859.98540350216081</v>
      </c>
      <c r="M827" s="306">
        <f t="shared" ca="1" si="364"/>
        <v>-1.4953937356947089</v>
      </c>
      <c r="N827" s="304">
        <f t="shared" ca="1" si="365"/>
        <v>-85.679749765608548</v>
      </c>
      <c r="P827" s="310">
        <f t="shared" ca="1" si="366"/>
        <v>23</v>
      </c>
      <c r="Q827" s="304">
        <f t="shared" ca="1" si="367"/>
        <v>0</v>
      </c>
      <c r="R827" s="306">
        <f t="shared" ca="1" si="368"/>
        <v>0</v>
      </c>
      <c r="S827" s="307">
        <f t="shared" ca="1" si="369"/>
        <v>3.1652999999999984</v>
      </c>
      <c r="T827" s="304">
        <f t="shared" ca="1" si="349"/>
        <v>31.051592999999986</v>
      </c>
      <c r="U827" s="311">
        <f t="shared" ca="1" si="350"/>
        <v>0</v>
      </c>
      <c r="V827" s="306">
        <f t="shared" ca="1" si="351"/>
        <v>1.2261487494409276</v>
      </c>
      <c r="W827" s="304">
        <f t="shared" ca="1" si="352"/>
        <v>28.76772036391468</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0.69368088827589069</v>
      </c>
      <c r="AH827" s="304">
        <f t="shared" ca="1" si="376"/>
        <v>-9.0884441865490331</v>
      </c>
    </row>
    <row r="828" spans="1:34" x14ac:dyDescent="0.2">
      <c r="A828" s="347">
        <f t="shared" ca="1" si="354"/>
        <v>1E-4</v>
      </c>
      <c r="B828" s="304">
        <f t="shared" ca="1" si="355"/>
        <v>37.032000000001283</v>
      </c>
      <c r="D828" s="306">
        <f t="shared" ca="1" si="356"/>
        <v>-0.68464466587753747</v>
      </c>
      <c r="E828" s="307">
        <f t="shared" ca="1" si="357"/>
        <v>-0.74735856420828561</v>
      </c>
      <c r="F828" s="304">
        <f t="shared" ca="1" si="358"/>
        <v>1.0135497728331031</v>
      </c>
      <c r="G828" s="306">
        <f t="shared" ca="1" si="359"/>
        <v>8.0775664782356547</v>
      </c>
      <c r="H828" s="307">
        <f t="shared" ca="1" si="360"/>
        <v>-106.92372839655181</v>
      </c>
      <c r="I828" s="304">
        <f t="shared" ca="1" si="361"/>
        <v>107.22840469964055</v>
      </c>
      <c r="J828" s="306">
        <f t="shared" ca="1" si="362"/>
        <v>859.93432206528962</v>
      </c>
      <c r="K828" s="307">
        <f t="shared" ca="1" si="363"/>
        <v>-9.3838439674263245</v>
      </c>
      <c r="L828" s="304">
        <f t="shared" ca="1" si="348"/>
        <v>859.98552010687615</v>
      </c>
      <c r="M828" s="306">
        <f t="shared" ca="1" si="364"/>
        <v>-1.4953944248765416</v>
      </c>
      <c r="N828" s="304">
        <f t="shared" ca="1" si="365"/>
        <v>-85.679789252818878</v>
      </c>
      <c r="P828" s="310">
        <f t="shared" ca="1" si="366"/>
        <v>23</v>
      </c>
      <c r="Q828" s="304">
        <f t="shared" ca="1" si="367"/>
        <v>0</v>
      </c>
      <c r="R828" s="306">
        <f t="shared" ca="1" si="368"/>
        <v>0</v>
      </c>
      <c r="S828" s="307">
        <f t="shared" ca="1" si="369"/>
        <v>3.1652999999999984</v>
      </c>
      <c r="T828" s="304">
        <f t="shared" ca="1" si="349"/>
        <v>31.051592999999986</v>
      </c>
      <c r="U828" s="311">
        <f t="shared" ca="1" si="350"/>
        <v>0</v>
      </c>
      <c r="V828" s="306">
        <f t="shared" ca="1" si="351"/>
        <v>1.2261500604854172</v>
      </c>
      <c r="W828" s="304">
        <f t="shared" ca="1" si="352"/>
        <v>28.767788343178751</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0.69365992087737993</v>
      </c>
      <c r="AH828" s="304">
        <f t="shared" ca="1" si="376"/>
        <v>-9.0884656632593099</v>
      </c>
    </row>
    <row r="829" spans="1:34" x14ac:dyDescent="0.2">
      <c r="A829" s="347">
        <f t="shared" ca="1" si="354"/>
        <v>1E-4</v>
      </c>
      <c r="B829" s="304">
        <f t="shared" ca="1" si="355"/>
        <v>37.032100000001286</v>
      </c>
      <c r="D829" s="306">
        <f t="shared" ca="1" si="356"/>
        <v>-0.68464003789727834</v>
      </c>
      <c r="E829" s="307">
        <f t="shared" ca="1" si="357"/>
        <v>-0.74733667698354367</v>
      </c>
      <c r="F829" s="304">
        <f t="shared" ca="1" si="358"/>
        <v>1.01353050780763</v>
      </c>
      <c r="G829" s="306">
        <f t="shared" ca="1" si="359"/>
        <v>8.0774980142318658</v>
      </c>
      <c r="H829" s="307">
        <f t="shared" ca="1" si="360"/>
        <v>-106.92380313021951</v>
      </c>
      <c r="I829" s="304">
        <f t="shared" ca="1" si="361"/>
        <v>107.22847406356139</v>
      </c>
      <c r="J829" s="306">
        <f t="shared" ca="1" si="362"/>
        <v>859.93432206528962</v>
      </c>
      <c r="K829" s="307">
        <f t="shared" ca="1" si="363"/>
        <v>-9.3945363440026632</v>
      </c>
      <c r="L829" s="304">
        <f t="shared" ca="1" si="348"/>
        <v>859.98563684459759</v>
      </c>
      <c r="M829" s="306">
        <f t="shared" ca="1" si="364"/>
        <v>-1.4953951140516415</v>
      </c>
      <c r="N829" s="304">
        <f t="shared" ca="1" si="365"/>
        <v>-85.67982873964344</v>
      </c>
      <c r="P829" s="310">
        <f t="shared" ca="1" si="366"/>
        <v>23</v>
      </c>
      <c r="Q829" s="304">
        <f t="shared" ca="1" si="367"/>
        <v>0</v>
      </c>
      <c r="R829" s="306">
        <f t="shared" ca="1" si="368"/>
        <v>0</v>
      </c>
      <c r="S829" s="307">
        <f t="shared" ca="1" si="369"/>
        <v>3.1652999999999984</v>
      </c>
      <c r="T829" s="304">
        <f t="shared" ca="1" si="349"/>
        <v>31.051592999999986</v>
      </c>
      <c r="U829" s="311">
        <f t="shared" ca="1" si="350"/>
        <v>0</v>
      </c>
      <c r="V829" s="306">
        <f t="shared" ca="1" si="351"/>
        <v>1.2261513715322259</v>
      </c>
      <c r="W829" s="304">
        <f t="shared" ca="1" si="352"/>
        <v>28.767856321475868</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0.69363895377473916</v>
      </c>
      <c r="AH829" s="304">
        <f t="shared" ca="1" si="376"/>
        <v>-9.088487139664096</v>
      </c>
    </row>
    <row r="830" spans="1:34" x14ac:dyDescent="0.2">
      <c r="A830" s="347">
        <f t="shared" ca="1" si="354"/>
        <v>1E-4</v>
      </c>
      <c r="B830" s="304">
        <f t="shared" ca="1" si="355"/>
        <v>37.032200000001289</v>
      </c>
      <c r="D830" s="306">
        <f t="shared" ca="1" si="356"/>
        <v>-0.68463540992518146</v>
      </c>
      <c r="E830" s="307">
        <f t="shared" ca="1" si="357"/>
        <v>-0.74731479007010471</v>
      </c>
      <c r="F830" s="304">
        <f t="shared" ca="1" si="358"/>
        <v>1.0135112431448139</v>
      </c>
      <c r="G830" s="306">
        <f t="shared" ca="1" si="359"/>
        <v>8.0774295506908729</v>
      </c>
      <c r="H830" s="307">
        <f t="shared" ca="1" si="360"/>
        <v>-106.92387786169851</v>
      </c>
      <c r="I830" s="304">
        <f t="shared" ca="1" si="361"/>
        <v>107.22854342538555</v>
      </c>
      <c r="J830" s="306">
        <f t="shared" ca="1" si="362"/>
        <v>859.93432206528962</v>
      </c>
      <c r="K830" s="307">
        <f t="shared" ca="1" si="363"/>
        <v>-9.4052287280522595</v>
      </c>
      <c r="L830" s="304">
        <f t="shared" ca="1" si="348"/>
        <v>859.98575371532536</v>
      </c>
      <c r="M830" s="306">
        <f t="shared" ca="1" si="364"/>
        <v>-1.4953958032200083</v>
      </c>
      <c r="N830" s="304">
        <f t="shared" ca="1" si="365"/>
        <v>-85.679868226082235</v>
      </c>
      <c r="P830" s="310">
        <f t="shared" ca="1" si="366"/>
        <v>23</v>
      </c>
      <c r="Q830" s="304">
        <f t="shared" ca="1" si="367"/>
        <v>0</v>
      </c>
      <c r="R830" s="306">
        <f t="shared" ca="1" si="368"/>
        <v>0</v>
      </c>
      <c r="S830" s="307">
        <f t="shared" ca="1" si="369"/>
        <v>3.1652999999999984</v>
      </c>
      <c r="T830" s="304">
        <f t="shared" ca="1" si="349"/>
        <v>31.051592999999986</v>
      </c>
      <c r="U830" s="311">
        <f t="shared" ca="1" si="350"/>
        <v>0</v>
      </c>
      <c r="V830" s="306">
        <f t="shared" ca="1" si="351"/>
        <v>1.2261526825813531</v>
      </c>
      <c r="W830" s="304">
        <f t="shared" ca="1" si="352"/>
        <v>28.767924298806033</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0.69361798696796129</v>
      </c>
      <c r="AH830" s="304">
        <f t="shared" ca="1" si="376"/>
        <v>-9.0885086157633967</v>
      </c>
    </row>
    <row r="831" spans="1:34" x14ac:dyDescent="0.2">
      <c r="A831" s="347">
        <f t="shared" ca="1" si="354"/>
        <v>1E-4</v>
      </c>
      <c r="B831" s="304">
        <f t="shared" ca="1" si="355"/>
        <v>37.032300000001293</v>
      </c>
      <c r="D831" s="306">
        <f t="shared" ca="1" si="356"/>
        <v>-0.68463078196124971</v>
      </c>
      <c r="E831" s="307">
        <f t="shared" ca="1" si="357"/>
        <v>-0.74729290346796517</v>
      </c>
      <c r="F831" s="304">
        <f t="shared" ca="1" si="358"/>
        <v>1.0134919788446546</v>
      </c>
      <c r="G831" s="306">
        <f t="shared" ca="1" si="359"/>
        <v>8.077361087612676</v>
      </c>
      <c r="H831" s="307">
        <f t="shared" ca="1" si="360"/>
        <v>-106.92395259098886</v>
      </c>
      <c r="I831" s="304">
        <f t="shared" ca="1" si="361"/>
        <v>107.22861278511307</v>
      </c>
      <c r="J831" s="306">
        <f t="shared" ca="1" si="362"/>
        <v>859.93432206528962</v>
      </c>
      <c r="K831" s="307">
        <f t="shared" ca="1" si="363"/>
        <v>-9.4159211195748931</v>
      </c>
      <c r="L831" s="304">
        <f t="shared" ca="1" si="348"/>
        <v>859.98587071905979</v>
      </c>
      <c r="M831" s="306">
        <f t="shared" ca="1" si="364"/>
        <v>-1.4953964923816425</v>
      </c>
      <c r="N831" s="304">
        <f t="shared" ca="1" si="365"/>
        <v>-85.679907712135275</v>
      </c>
      <c r="P831" s="310">
        <f t="shared" ca="1" si="366"/>
        <v>23</v>
      </c>
      <c r="Q831" s="304">
        <f t="shared" ca="1" si="367"/>
        <v>0</v>
      </c>
      <c r="R831" s="306">
        <f t="shared" ca="1" si="368"/>
        <v>0</v>
      </c>
      <c r="S831" s="307">
        <f t="shared" ca="1" si="369"/>
        <v>3.1652999999999984</v>
      </c>
      <c r="T831" s="304">
        <f t="shared" ca="1" si="349"/>
        <v>31.051592999999986</v>
      </c>
      <c r="U831" s="311">
        <f t="shared" ca="1" si="350"/>
        <v>0</v>
      </c>
      <c r="V831" s="306">
        <f t="shared" ca="1" si="351"/>
        <v>1.2261539936327992</v>
      </c>
      <c r="W831" s="304">
        <f t="shared" ca="1" si="352"/>
        <v>28.767992275169266</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0.6935970204570463</v>
      </c>
      <c r="AH831" s="304">
        <f t="shared" ca="1" si="376"/>
        <v>-9.0885300915572138</v>
      </c>
    </row>
    <row r="832" spans="1:34" x14ac:dyDescent="0.2">
      <c r="A832" s="347">
        <f t="shared" ca="1" si="354"/>
        <v>1E-4</v>
      </c>
      <c r="B832" s="304">
        <f t="shared" ca="1" si="355"/>
        <v>37.032400000001296</v>
      </c>
      <c r="D832" s="306">
        <f t="shared" ca="1" si="356"/>
        <v>-0.68462615400548066</v>
      </c>
      <c r="E832" s="307">
        <f t="shared" ca="1" si="357"/>
        <v>-0.74727101717712152</v>
      </c>
      <c r="F832" s="304">
        <f t="shared" ca="1" si="358"/>
        <v>1.0134727149071483</v>
      </c>
      <c r="G832" s="306">
        <f t="shared" ca="1" si="359"/>
        <v>8.0772926249972752</v>
      </c>
      <c r="H832" s="307">
        <f t="shared" ca="1" si="360"/>
        <v>-106.92402731809058</v>
      </c>
      <c r="I832" s="304">
        <f t="shared" ca="1" si="361"/>
        <v>107.22868214274395</v>
      </c>
      <c r="J832" s="306">
        <f t="shared" ca="1" si="362"/>
        <v>859.93432206528962</v>
      </c>
      <c r="K832" s="307">
        <f t="shared" ca="1" si="363"/>
        <v>-9.4266135185703472</v>
      </c>
      <c r="L832" s="304">
        <f t="shared" ca="1" si="348"/>
        <v>859.98598785580089</v>
      </c>
      <c r="M832" s="306">
        <f t="shared" ca="1" si="364"/>
        <v>-1.4953971815365437</v>
      </c>
      <c r="N832" s="304">
        <f t="shared" ca="1" si="365"/>
        <v>-85.679947197802548</v>
      </c>
      <c r="P832" s="310">
        <f t="shared" ca="1" si="366"/>
        <v>23</v>
      </c>
      <c r="Q832" s="304">
        <f t="shared" ca="1" si="367"/>
        <v>0</v>
      </c>
      <c r="R832" s="306">
        <f t="shared" ca="1" si="368"/>
        <v>0</v>
      </c>
      <c r="S832" s="307">
        <f t="shared" ca="1" si="369"/>
        <v>3.1652999999999984</v>
      </c>
      <c r="T832" s="304">
        <f t="shared" ca="1" si="349"/>
        <v>31.051592999999986</v>
      </c>
      <c r="U832" s="311">
        <f t="shared" ca="1" si="350"/>
        <v>0</v>
      </c>
      <c r="V832" s="306">
        <f t="shared" ca="1" si="351"/>
        <v>1.2261553046865639</v>
      </c>
      <c r="W832" s="304">
        <f t="shared" ca="1" si="352"/>
        <v>28.768060250565547</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0.69357605424198887</v>
      </c>
      <c r="AH832" s="304">
        <f t="shared" ca="1" si="376"/>
        <v>-9.0885515670455508</v>
      </c>
    </row>
    <row r="833" spans="1:34" x14ac:dyDescent="0.2">
      <c r="A833" s="347">
        <f t="shared" ca="1" si="354"/>
        <v>1E-4</v>
      </c>
      <c r="B833" s="304">
        <f t="shared" ca="1" si="355"/>
        <v>37.032500000001299</v>
      </c>
      <c r="D833" s="306">
        <f t="shared" ca="1" si="356"/>
        <v>-0.68462152605787885</v>
      </c>
      <c r="E833" s="307">
        <f t="shared" ca="1" si="357"/>
        <v>-0.74724913119758085</v>
      </c>
      <c r="F833" s="304">
        <f t="shared" ca="1" si="358"/>
        <v>1.0134534513323039</v>
      </c>
      <c r="G833" s="306">
        <f t="shared" ca="1" si="359"/>
        <v>8.0772241628446686</v>
      </c>
      <c r="H833" s="307">
        <f t="shared" ca="1" si="360"/>
        <v>-106.9241020430037</v>
      </c>
      <c r="I833" s="304">
        <f t="shared" ca="1" si="361"/>
        <v>107.22875149827824</v>
      </c>
      <c r="J833" s="306">
        <f t="shared" ca="1" si="362"/>
        <v>859.93432206528962</v>
      </c>
      <c r="K833" s="307">
        <f t="shared" ca="1" si="363"/>
        <v>-9.4373059250384017</v>
      </c>
      <c r="L833" s="304">
        <f t="shared" ca="1" si="348"/>
        <v>859.9861051255491</v>
      </c>
      <c r="M833" s="306">
        <f t="shared" ca="1" si="364"/>
        <v>-1.4953978706847124</v>
      </c>
      <c r="N833" s="304">
        <f t="shared" ca="1" si="365"/>
        <v>-85.679986683084081</v>
      </c>
      <c r="P833" s="310">
        <f t="shared" ca="1" si="366"/>
        <v>23</v>
      </c>
      <c r="Q833" s="304">
        <f t="shared" ca="1" si="367"/>
        <v>0</v>
      </c>
      <c r="R833" s="306">
        <f t="shared" ca="1" si="368"/>
        <v>0</v>
      </c>
      <c r="S833" s="307">
        <f t="shared" ca="1" si="369"/>
        <v>3.1652999999999984</v>
      </c>
      <c r="T833" s="304">
        <f t="shared" ca="1" si="349"/>
        <v>31.051592999999986</v>
      </c>
      <c r="U833" s="311">
        <f t="shared" ca="1" si="350"/>
        <v>0</v>
      </c>
      <c r="V833" s="306">
        <f t="shared" ca="1" si="351"/>
        <v>1.2261566157426473</v>
      </c>
      <c r="W833" s="304">
        <f t="shared" ca="1" si="352"/>
        <v>28.768128224994918</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0.69355508832279611</v>
      </c>
      <c r="AH833" s="304">
        <f t="shared" ca="1" si="376"/>
        <v>-9.0885730422284023</v>
      </c>
    </row>
    <row r="834" spans="1:34" x14ac:dyDescent="0.2">
      <c r="A834" s="347">
        <f t="shared" ca="1" si="354"/>
        <v>1E-4</v>
      </c>
      <c r="B834" s="304">
        <f t="shared" ca="1" si="355"/>
        <v>37.032600000001302</v>
      </c>
      <c r="D834" s="306">
        <f t="shared" ca="1" si="356"/>
        <v>-0.6846168981184404</v>
      </c>
      <c r="E834" s="307">
        <f t="shared" ca="1" si="357"/>
        <v>-0.7472272455293254</v>
      </c>
      <c r="F834" s="304">
        <f t="shared" ca="1" si="358"/>
        <v>1.0134341881201057</v>
      </c>
      <c r="G834" s="306">
        <f t="shared" ca="1" si="359"/>
        <v>8.0771557011548563</v>
      </c>
      <c r="H834" s="307">
        <f t="shared" ca="1" si="360"/>
        <v>-106.92417676572825</v>
      </c>
      <c r="I834" s="304">
        <f t="shared" ca="1" si="361"/>
        <v>107.22882085171598</v>
      </c>
      <c r="J834" s="306">
        <f t="shared" ca="1" si="362"/>
        <v>859.93432206528962</v>
      </c>
      <c r="K834" s="307">
        <f t="shared" ca="1" si="363"/>
        <v>-9.447998338978838</v>
      </c>
      <c r="L834" s="304">
        <f t="shared" ca="1" si="348"/>
        <v>859.98622252830455</v>
      </c>
      <c r="M834" s="306">
        <f t="shared" ca="1" si="364"/>
        <v>-1.4953985598261483</v>
      </c>
      <c r="N834" s="304">
        <f t="shared" ca="1" si="365"/>
        <v>-85.680026167979847</v>
      </c>
      <c r="P834" s="310">
        <f t="shared" ca="1" si="366"/>
        <v>23</v>
      </c>
      <c r="Q834" s="304">
        <f t="shared" ca="1" si="367"/>
        <v>0</v>
      </c>
      <c r="R834" s="306">
        <f t="shared" ca="1" si="368"/>
        <v>0</v>
      </c>
      <c r="S834" s="307">
        <f t="shared" ca="1" si="369"/>
        <v>3.1652999999999984</v>
      </c>
      <c r="T834" s="304">
        <f t="shared" ca="1" si="349"/>
        <v>31.051592999999986</v>
      </c>
      <c r="U834" s="311">
        <f t="shared" ca="1" si="350"/>
        <v>0</v>
      </c>
      <c r="V834" s="306">
        <f t="shared" ca="1" si="351"/>
        <v>1.2261579268010496</v>
      </c>
      <c r="W834" s="304">
        <f t="shared" ca="1" si="352"/>
        <v>28.768196198457389</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0.6935341226994538</v>
      </c>
      <c r="AH834" s="304">
        <f t="shared" ca="1" si="376"/>
        <v>-9.0885945171057827</v>
      </c>
    </row>
    <row r="835" spans="1:34" x14ac:dyDescent="0.2">
      <c r="A835" s="347">
        <f t="shared" ca="1" si="354"/>
        <v>1E-4</v>
      </c>
      <c r="B835" s="304">
        <f t="shared" ca="1" si="355"/>
        <v>37.032700000001306</v>
      </c>
      <c r="D835" s="306">
        <f t="shared" ca="1" si="356"/>
        <v>-0.68461227018717064</v>
      </c>
      <c r="E835" s="307">
        <f t="shared" ca="1" si="357"/>
        <v>-0.74720536017235695</v>
      </c>
      <c r="F835" s="304">
        <f t="shared" ca="1" si="358"/>
        <v>1.0134149252705593</v>
      </c>
      <c r="G835" s="306">
        <f t="shared" ca="1" si="359"/>
        <v>8.0770872399278382</v>
      </c>
      <c r="H835" s="307">
        <f t="shared" ca="1" si="360"/>
        <v>-106.92425148626427</v>
      </c>
      <c r="I835" s="304">
        <f t="shared" ca="1" si="361"/>
        <v>107.22889020305718</v>
      </c>
      <c r="J835" s="306">
        <f t="shared" ca="1" si="362"/>
        <v>859.93432206528962</v>
      </c>
      <c r="K835" s="307">
        <f t="shared" ca="1" si="363"/>
        <v>-9.4586907603914376</v>
      </c>
      <c r="L835" s="304">
        <f t="shared" ca="1" si="348"/>
        <v>859.98634006406758</v>
      </c>
      <c r="M835" s="306">
        <f t="shared" ca="1" si="364"/>
        <v>-1.4953992489608519</v>
      </c>
      <c r="N835" s="304">
        <f t="shared" ca="1" si="365"/>
        <v>-85.680065652489873</v>
      </c>
      <c r="P835" s="310">
        <f t="shared" ca="1" si="366"/>
        <v>23</v>
      </c>
      <c r="Q835" s="304">
        <f t="shared" ca="1" si="367"/>
        <v>0</v>
      </c>
      <c r="R835" s="306">
        <f t="shared" ca="1" si="368"/>
        <v>0</v>
      </c>
      <c r="S835" s="307">
        <f t="shared" ca="1" si="369"/>
        <v>3.1652999999999984</v>
      </c>
      <c r="T835" s="304">
        <f t="shared" ca="1" si="349"/>
        <v>31.051592999999986</v>
      </c>
      <c r="U835" s="311">
        <f t="shared" ca="1" si="350"/>
        <v>0</v>
      </c>
      <c r="V835" s="306">
        <f t="shared" ca="1" si="351"/>
        <v>1.2261592378617707</v>
      </c>
      <c r="W835" s="304">
        <f t="shared" ca="1" si="352"/>
        <v>28.768264170952946</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0.69351315737196018</v>
      </c>
      <c r="AH835" s="304">
        <f t="shared" ca="1" si="376"/>
        <v>-9.0886159916776936</v>
      </c>
    </row>
    <row r="836" spans="1:34" x14ac:dyDescent="0.2">
      <c r="A836" s="347">
        <f t="shared" ca="1" si="354"/>
        <v>1E-4</v>
      </c>
      <c r="B836" s="304">
        <f t="shared" ca="1" si="355"/>
        <v>37.032800000001309</v>
      </c>
      <c r="D836" s="306">
        <f t="shared" ca="1" si="356"/>
        <v>-0.68460764226406623</v>
      </c>
      <c r="E836" s="307">
        <f t="shared" ca="1" si="357"/>
        <v>-0.74718347512667549</v>
      </c>
      <c r="F836" s="304">
        <f t="shared" ca="1" si="358"/>
        <v>1.0133956627836627</v>
      </c>
      <c r="G836" s="306">
        <f t="shared" ca="1" si="359"/>
        <v>8.0770187791636125</v>
      </c>
      <c r="H836" s="307">
        <f t="shared" ca="1" si="360"/>
        <v>-106.92432620461177</v>
      </c>
      <c r="I836" s="304">
        <f t="shared" ca="1" si="361"/>
        <v>107.22895955230186</v>
      </c>
      <c r="J836" s="306">
        <f t="shared" ca="1" si="362"/>
        <v>859.93432206528962</v>
      </c>
      <c r="K836" s="307">
        <f t="shared" ca="1" si="363"/>
        <v>-9.4693831892759821</v>
      </c>
      <c r="L836" s="304">
        <f t="shared" ref="L836:L899" ca="1" si="377">SQRT(pos_x^2+pos_z^2)</f>
        <v>859.98645773283818</v>
      </c>
      <c r="M836" s="306">
        <f t="shared" ca="1" si="364"/>
        <v>-1.495399938088823</v>
      </c>
      <c r="N836" s="304">
        <f t="shared" ca="1" si="365"/>
        <v>-85.680105136614159</v>
      </c>
      <c r="P836" s="310">
        <f t="shared" ca="1" si="366"/>
        <v>23</v>
      </c>
      <c r="Q836" s="304">
        <f t="shared" ca="1" si="367"/>
        <v>0</v>
      </c>
      <c r="R836" s="306">
        <f t="shared" ca="1" si="368"/>
        <v>0</v>
      </c>
      <c r="S836" s="307">
        <f t="shared" ca="1" si="369"/>
        <v>3.1652999999999984</v>
      </c>
      <c r="T836" s="304">
        <f t="shared" ref="T836:T899" ca="1" si="378">m*g</f>
        <v>31.051592999999986</v>
      </c>
      <c r="U836" s="311">
        <f t="shared" ref="U836:U899" ca="1" si="379">IF(pos_xz&lt;L_rampe,Poids*COS(Beta),0)</f>
        <v>0</v>
      </c>
      <c r="V836" s="306">
        <f t="shared" ref="V836:V899" ca="1" si="380">Rho_moyen*(20000-Alt_rampe-pos_z)/(20000+Alt_rampe+pos_z)</f>
        <v>1.2261605489248104</v>
      </c>
      <c r="W836" s="304">
        <f t="shared" ref="W836:W899" ca="1" si="381">1/2*Rho*Sref*Cx*vit_xz^2</f>
        <v>28.768332142481619</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0.693492192340317</v>
      </c>
      <c r="AH836" s="304">
        <f t="shared" ca="1" si="376"/>
        <v>-9.0886374659441316</v>
      </c>
    </row>
    <row r="837" spans="1:34" x14ac:dyDescent="0.2">
      <c r="A837" s="347">
        <f t="shared" ref="A837:A900" ca="1" si="383">IF(B836+0.01&lt;=T_ini+ROUNDUP(Temps_fin_propu,0), 0.01, IF(K836&gt;0, 0.1, 0.0001))</f>
        <v>1E-4</v>
      </c>
      <c r="B837" s="304">
        <f t="shared" ref="B837:B900" ca="1" si="384">B836+pas</f>
        <v>37.032900000001312</v>
      </c>
      <c r="D837" s="306">
        <f t="shared" ref="D837:D900" ca="1" si="385">IF(AND(L836&lt;L_rampe,Poussee&lt;Poids*SIN(M836)),0,(-W836+Poussee)/m*COS(M836)-U836/m*SIN(M836))</f>
        <v>-0.68460301434912907</v>
      </c>
      <c r="E837" s="307">
        <f t="shared" ref="E837:E900" ca="1" si="386">IF(AND(L836&lt;L_rampe,Poussee&lt;Poids*SIN(M836)),0,(-W836+Poussee)/m*SIN(M836)+U836/m*COS(M836)-Poids/m)</f>
        <v>-0.7471615903922757</v>
      </c>
      <c r="F837" s="304">
        <f t="shared" ref="F837:F900" ca="1" si="387">SQRT(acc_x^2+acc_z^2)</f>
        <v>1.0133764006594137</v>
      </c>
      <c r="G837" s="306">
        <f t="shared" ref="G837:G900" ca="1" si="388">G836+acc_x*pas</f>
        <v>8.0769503188621776</v>
      </c>
      <c r="H837" s="307">
        <f t="shared" ref="H837:H900" ca="1" si="389">H836+acc_z*pas</f>
        <v>-106.92440092077081</v>
      </c>
      <c r="I837" s="304">
        <f t="shared" ref="I837:I900" ca="1" si="390">SQRT(vit_x^2+vit_z^2)</f>
        <v>107.22902889945009</v>
      </c>
      <c r="J837" s="306">
        <f t="shared" ref="J837:J900" ca="1" si="391">J836+0.5*(vit_x+G836)*pas*(K836&gt;=0)</f>
        <v>859.93432206528962</v>
      </c>
      <c r="K837" s="307">
        <f t="shared" ref="K837:K900" ca="1" si="392">K836+0.5*(vit_z+H836)*pas</f>
        <v>-9.4800756256322511</v>
      </c>
      <c r="L837" s="304">
        <f t="shared" ca="1" si="377"/>
        <v>859.98657553461669</v>
      </c>
      <c r="M837" s="306">
        <f t="shared" ref="M837:M900" ca="1" si="393">IF(AND(L836&gt;L_rampe,G837&gt;0),ATAN2(G837,H837),$M$4)</f>
        <v>-1.4954006272100615</v>
      </c>
      <c r="N837" s="304">
        <f t="shared" ref="N837:N900" ca="1" si="394">DEGREES(Beta)</f>
        <v>-85.680144620352692</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3.1652999999999984</v>
      </c>
      <c r="T837" s="304">
        <f t="shared" ca="1" si="378"/>
        <v>31.051592999999986</v>
      </c>
      <c r="U837" s="311">
        <f t="shared" ca="1" si="379"/>
        <v>0</v>
      </c>
      <c r="V837" s="306">
        <f t="shared" ca="1" si="380"/>
        <v>1.2261618599901689</v>
      </c>
      <c r="W837" s="304">
        <f t="shared" ca="1" si="381"/>
        <v>28.76840011304342</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0.69347122760452073</v>
      </c>
      <c r="AH837" s="304">
        <f t="shared" ref="AH837:AH900" ca="1" si="405">IF(AND(L836&lt;L_rampe,Poussee&lt;Poids*SIN(M836)), g*SIN(M836), (-W836+Poussee)/m)</f>
        <v>-9.0886589399051054</v>
      </c>
    </row>
    <row r="838" spans="1:34" x14ac:dyDescent="0.2">
      <c r="A838" s="347">
        <f t="shared" ca="1" si="383"/>
        <v>1E-4</v>
      </c>
      <c r="B838" s="304">
        <f t="shared" ca="1" si="384"/>
        <v>37.033000000001316</v>
      </c>
      <c r="D838" s="306">
        <f t="shared" ca="1" si="385"/>
        <v>-0.68459838644236237</v>
      </c>
      <c r="E838" s="307">
        <f t="shared" ca="1" si="386"/>
        <v>-0.74713970596915047</v>
      </c>
      <c r="F838" s="304">
        <f t="shared" ca="1" si="387"/>
        <v>1.0133571388978098</v>
      </c>
      <c r="G838" s="306">
        <f t="shared" ca="1" si="388"/>
        <v>8.0768818590235334</v>
      </c>
      <c r="H838" s="307">
        <f t="shared" ca="1" si="389"/>
        <v>-106.9244756347414</v>
      </c>
      <c r="I838" s="304">
        <f t="shared" ca="1" si="390"/>
        <v>107.22909824450186</v>
      </c>
      <c r="J838" s="306">
        <f t="shared" ca="1" si="391"/>
        <v>859.93432206528962</v>
      </c>
      <c r="K838" s="307">
        <f t="shared" ca="1" si="392"/>
        <v>-9.4907680694600263</v>
      </c>
      <c r="L838" s="304">
        <f t="shared" ca="1" si="377"/>
        <v>859.98669346940335</v>
      </c>
      <c r="M838" s="306">
        <f t="shared" ca="1" si="393"/>
        <v>-1.4954013163245681</v>
      </c>
      <c r="N838" s="304">
        <f t="shared" ca="1" si="394"/>
        <v>-85.680184103705528</v>
      </c>
      <c r="P838" s="310">
        <f t="shared" ca="1" si="395"/>
        <v>23</v>
      </c>
      <c r="Q838" s="304">
        <f t="shared" ca="1" si="396"/>
        <v>0</v>
      </c>
      <c r="R838" s="306">
        <f t="shared" ca="1" si="397"/>
        <v>0</v>
      </c>
      <c r="S838" s="307">
        <f t="shared" ca="1" si="398"/>
        <v>3.1652999999999984</v>
      </c>
      <c r="T838" s="304">
        <f t="shared" ca="1" si="378"/>
        <v>31.051592999999986</v>
      </c>
      <c r="U838" s="311">
        <f t="shared" ca="1" si="379"/>
        <v>0</v>
      </c>
      <c r="V838" s="306">
        <f t="shared" ca="1" si="380"/>
        <v>1.2261631710578456</v>
      </c>
      <c r="W838" s="304">
        <f t="shared" ca="1" si="381"/>
        <v>28.768468082638332</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0.69345026316456071</v>
      </c>
      <c r="AH838" s="304">
        <f t="shared" ca="1" si="405"/>
        <v>-9.0886804135606205</v>
      </c>
    </row>
    <row r="839" spans="1:34" x14ac:dyDescent="0.2">
      <c r="A839" s="347">
        <f t="shared" ca="1" si="383"/>
        <v>1E-4</v>
      </c>
      <c r="B839" s="304">
        <f t="shared" ca="1" si="384"/>
        <v>37.033100000001319</v>
      </c>
      <c r="D839" s="306">
        <f t="shared" ca="1" si="385"/>
        <v>-0.68459375854376103</v>
      </c>
      <c r="E839" s="307">
        <f t="shared" ca="1" si="386"/>
        <v>-0.74711782185730158</v>
      </c>
      <c r="F839" s="304">
        <f t="shared" ca="1" si="387"/>
        <v>1.0133378774988488</v>
      </c>
      <c r="G839" s="306">
        <f t="shared" ca="1" si="388"/>
        <v>8.0768133996476799</v>
      </c>
      <c r="H839" s="307">
        <f t="shared" ca="1" si="389"/>
        <v>-106.92455034652359</v>
      </c>
      <c r="I839" s="304">
        <f t="shared" ca="1" si="390"/>
        <v>107.22916758745723</v>
      </c>
      <c r="J839" s="306">
        <f t="shared" ca="1" si="391"/>
        <v>859.93432206528962</v>
      </c>
      <c r="K839" s="307">
        <f t="shared" ca="1" si="392"/>
        <v>-9.501460520759089</v>
      </c>
      <c r="L839" s="304">
        <f t="shared" ca="1" si="377"/>
        <v>859.98681153719838</v>
      </c>
      <c r="M839" s="306">
        <f t="shared" ca="1" si="393"/>
        <v>-1.4954020054323423</v>
      </c>
      <c r="N839" s="304">
        <f t="shared" ca="1" si="394"/>
        <v>-85.680223586672611</v>
      </c>
      <c r="P839" s="310">
        <f t="shared" ca="1" si="395"/>
        <v>23</v>
      </c>
      <c r="Q839" s="304">
        <f t="shared" ca="1" si="396"/>
        <v>0</v>
      </c>
      <c r="R839" s="306">
        <f t="shared" ca="1" si="397"/>
        <v>0</v>
      </c>
      <c r="S839" s="307">
        <f t="shared" ca="1" si="398"/>
        <v>3.1652999999999984</v>
      </c>
      <c r="T839" s="304">
        <f t="shared" ca="1" si="378"/>
        <v>31.051592999999986</v>
      </c>
      <c r="U839" s="311">
        <f t="shared" ca="1" si="379"/>
        <v>0</v>
      </c>
      <c r="V839" s="306">
        <f t="shared" ca="1" si="380"/>
        <v>1.226164482127841</v>
      </c>
      <c r="W839" s="304">
        <f t="shared" ca="1" si="381"/>
        <v>28.768536051266395</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0.69342929902044581</v>
      </c>
      <c r="AH839" s="304">
        <f t="shared" ca="1" si="405"/>
        <v>-9.0887018869106715</v>
      </c>
    </row>
    <row r="840" spans="1:34" x14ac:dyDescent="0.2">
      <c r="A840" s="347">
        <f t="shared" ca="1" si="383"/>
        <v>1E-4</v>
      </c>
      <c r="B840" s="304">
        <f t="shared" ca="1" si="384"/>
        <v>37.033200000001322</v>
      </c>
      <c r="D840" s="306">
        <f t="shared" ca="1" si="385"/>
        <v>-0.68458913065333071</v>
      </c>
      <c r="E840" s="307">
        <f t="shared" ca="1" si="386"/>
        <v>-0.74709593805672725</v>
      </c>
      <c r="F840" s="304">
        <f t="shared" ca="1" si="387"/>
        <v>1.0133186164625341</v>
      </c>
      <c r="G840" s="306">
        <f t="shared" ca="1" si="388"/>
        <v>8.0767449407346152</v>
      </c>
      <c r="H840" s="307">
        <f t="shared" ca="1" si="389"/>
        <v>-106.92462505611739</v>
      </c>
      <c r="I840" s="304">
        <f t="shared" ca="1" si="390"/>
        <v>107.2292369283162</v>
      </c>
      <c r="J840" s="306">
        <f t="shared" ca="1" si="391"/>
        <v>859.93432206528962</v>
      </c>
      <c r="K840" s="307">
        <f t="shared" ca="1" si="392"/>
        <v>-9.5121529795292208</v>
      </c>
      <c r="L840" s="304">
        <f t="shared" ca="1" si="377"/>
        <v>859.986929738002</v>
      </c>
      <c r="M840" s="306">
        <f t="shared" ca="1" si="393"/>
        <v>-1.4954026945333845</v>
      </c>
      <c r="N840" s="304">
        <f t="shared" ca="1" si="394"/>
        <v>-85.680263069253996</v>
      </c>
      <c r="P840" s="310">
        <f t="shared" ca="1" si="395"/>
        <v>23</v>
      </c>
      <c r="Q840" s="304">
        <f t="shared" ca="1" si="396"/>
        <v>0</v>
      </c>
      <c r="R840" s="306">
        <f t="shared" ca="1" si="397"/>
        <v>0</v>
      </c>
      <c r="S840" s="307">
        <f t="shared" ca="1" si="398"/>
        <v>3.1652999999999984</v>
      </c>
      <c r="T840" s="304">
        <f t="shared" ca="1" si="378"/>
        <v>31.051592999999986</v>
      </c>
      <c r="U840" s="311">
        <f t="shared" ca="1" si="379"/>
        <v>0</v>
      </c>
      <c r="V840" s="306">
        <f t="shared" ca="1" si="380"/>
        <v>1.2261657932001555</v>
      </c>
      <c r="W840" s="304">
        <f t="shared" ca="1" si="381"/>
        <v>28.768604018927608</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0.69340833517216538</v>
      </c>
      <c r="AH840" s="304">
        <f t="shared" ca="1" si="405"/>
        <v>-9.0887233599552673</v>
      </c>
    </row>
    <row r="841" spans="1:34" x14ac:dyDescent="0.2">
      <c r="A841" s="347">
        <f t="shared" ca="1" si="383"/>
        <v>1E-4</v>
      </c>
      <c r="B841" s="304">
        <f t="shared" ca="1" si="384"/>
        <v>37.033300000001326</v>
      </c>
      <c r="D841" s="306">
        <f t="shared" ca="1" si="385"/>
        <v>-0.68458450277106886</v>
      </c>
      <c r="E841" s="307">
        <f t="shared" ca="1" si="386"/>
        <v>-0.7470740545674186</v>
      </c>
      <c r="F841" s="304">
        <f t="shared" ca="1" si="387"/>
        <v>1.0132993557888577</v>
      </c>
      <c r="G841" s="306">
        <f t="shared" ca="1" si="388"/>
        <v>8.0766764822843378</v>
      </c>
      <c r="H841" s="307">
        <f t="shared" ca="1" si="389"/>
        <v>-106.92469976352285</v>
      </c>
      <c r="I841" s="304">
        <f t="shared" ca="1" si="390"/>
        <v>107.22930626707883</v>
      </c>
      <c r="J841" s="306">
        <f t="shared" ca="1" si="391"/>
        <v>859.93432206528962</v>
      </c>
      <c r="K841" s="307">
        <f t="shared" ca="1" si="392"/>
        <v>-9.5228454457702032</v>
      </c>
      <c r="L841" s="304">
        <f t="shared" ca="1" si="377"/>
        <v>859.98704807181446</v>
      </c>
      <c r="M841" s="306">
        <f t="shared" ca="1" si="393"/>
        <v>-1.4954033836276948</v>
      </c>
      <c r="N841" s="304">
        <f t="shared" ca="1" si="394"/>
        <v>-85.680302551449657</v>
      </c>
      <c r="P841" s="310">
        <f t="shared" ca="1" si="395"/>
        <v>23</v>
      </c>
      <c r="Q841" s="304">
        <f t="shared" ca="1" si="396"/>
        <v>0</v>
      </c>
      <c r="R841" s="306">
        <f t="shared" ca="1" si="397"/>
        <v>0</v>
      </c>
      <c r="S841" s="307">
        <f t="shared" ca="1" si="398"/>
        <v>3.1652999999999984</v>
      </c>
      <c r="T841" s="304">
        <f t="shared" ca="1" si="378"/>
        <v>31.051592999999986</v>
      </c>
      <c r="U841" s="311">
        <f t="shared" ca="1" si="379"/>
        <v>0</v>
      </c>
      <c r="V841" s="306">
        <f t="shared" ca="1" si="380"/>
        <v>1.2261671042747886</v>
      </c>
      <c r="W841" s="304">
        <f t="shared" ca="1" si="381"/>
        <v>28.768671985621985</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0.69338737161971586</v>
      </c>
      <c r="AH841" s="304">
        <f t="shared" ca="1" si="405"/>
        <v>-9.0887448326944114</v>
      </c>
    </row>
    <row r="842" spans="1:34" x14ac:dyDescent="0.2">
      <c r="A842" s="347">
        <f t="shared" ca="1" si="383"/>
        <v>1E-4</v>
      </c>
      <c r="B842" s="304">
        <f t="shared" ca="1" si="384"/>
        <v>37.033400000001329</v>
      </c>
      <c r="D842" s="306">
        <f t="shared" ca="1" si="385"/>
        <v>-0.68457987489697647</v>
      </c>
      <c r="E842" s="307">
        <f t="shared" ca="1" si="386"/>
        <v>-0.74705217138937385</v>
      </c>
      <c r="F842" s="304">
        <f t="shared" ca="1" si="387"/>
        <v>1.0132800954778192</v>
      </c>
      <c r="G842" s="306">
        <f t="shared" ca="1" si="388"/>
        <v>8.0766080242968474</v>
      </c>
      <c r="H842" s="307">
        <f t="shared" ca="1" si="389"/>
        <v>-106.92477446874</v>
      </c>
      <c r="I842" s="304">
        <f t="shared" ca="1" si="390"/>
        <v>107.22937560374511</v>
      </c>
      <c r="J842" s="306">
        <f t="shared" ca="1" si="391"/>
        <v>859.93432206528962</v>
      </c>
      <c r="K842" s="307">
        <f t="shared" ca="1" si="392"/>
        <v>-9.5335379194818159</v>
      </c>
      <c r="L842" s="304">
        <f t="shared" ca="1" si="377"/>
        <v>859.98716653863585</v>
      </c>
      <c r="M842" s="306">
        <f t="shared" ca="1" si="393"/>
        <v>-1.4954040727152729</v>
      </c>
      <c r="N842" s="304">
        <f t="shared" ca="1" si="394"/>
        <v>-85.680342033259606</v>
      </c>
      <c r="P842" s="310">
        <f t="shared" ca="1" si="395"/>
        <v>23</v>
      </c>
      <c r="Q842" s="304">
        <f t="shared" ca="1" si="396"/>
        <v>0</v>
      </c>
      <c r="R842" s="306">
        <f t="shared" ca="1" si="397"/>
        <v>0</v>
      </c>
      <c r="S842" s="307">
        <f t="shared" ca="1" si="398"/>
        <v>3.1652999999999984</v>
      </c>
      <c r="T842" s="304">
        <f t="shared" ca="1" si="378"/>
        <v>31.051592999999986</v>
      </c>
      <c r="U842" s="311">
        <f t="shared" ca="1" si="379"/>
        <v>0</v>
      </c>
      <c r="V842" s="306">
        <f t="shared" ca="1" si="380"/>
        <v>1.2261684153517396</v>
      </c>
      <c r="W842" s="304">
        <f t="shared" ca="1" si="381"/>
        <v>28.768739951349509</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0.69336640836309726</v>
      </c>
      <c r="AH842" s="304">
        <f t="shared" ca="1" si="405"/>
        <v>-9.0887663051281073</v>
      </c>
    </row>
    <row r="843" spans="1:34" x14ac:dyDescent="0.2">
      <c r="A843" s="347">
        <f t="shared" ca="1" si="383"/>
        <v>1E-4</v>
      </c>
      <c r="B843" s="304">
        <f t="shared" ca="1" si="384"/>
        <v>37.033500000001332</v>
      </c>
      <c r="D843" s="306">
        <f t="shared" ca="1" si="385"/>
        <v>-0.68457524703105666</v>
      </c>
      <c r="E843" s="307">
        <f t="shared" ca="1" si="386"/>
        <v>-0.74703028852259834</v>
      </c>
      <c r="F843" s="304">
        <f t="shared" ca="1" si="387"/>
        <v>1.0132608355294253</v>
      </c>
      <c r="G843" s="306">
        <f t="shared" ca="1" si="388"/>
        <v>8.0765395667721442</v>
      </c>
      <c r="H843" s="307">
        <f t="shared" ca="1" si="389"/>
        <v>-106.92484917176886</v>
      </c>
      <c r="I843" s="304">
        <f t="shared" ca="1" si="390"/>
        <v>107.22944493831513</v>
      </c>
      <c r="J843" s="306">
        <f t="shared" ca="1" si="391"/>
        <v>859.93432206528962</v>
      </c>
      <c r="K843" s="307">
        <f t="shared" ca="1" si="392"/>
        <v>-9.5442304006638405</v>
      </c>
      <c r="L843" s="304">
        <f t="shared" ca="1" si="377"/>
        <v>859.98728513846652</v>
      </c>
      <c r="M843" s="306">
        <f t="shared" ca="1" si="393"/>
        <v>-1.4954047617961193</v>
      </c>
      <c r="N843" s="304">
        <f t="shared" ca="1" si="394"/>
        <v>-85.680381514683845</v>
      </c>
      <c r="P843" s="310">
        <f t="shared" ca="1" si="395"/>
        <v>23</v>
      </c>
      <c r="Q843" s="304">
        <f t="shared" ca="1" si="396"/>
        <v>0</v>
      </c>
      <c r="R843" s="306">
        <f t="shared" ca="1" si="397"/>
        <v>0</v>
      </c>
      <c r="S843" s="307">
        <f t="shared" ca="1" si="398"/>
        <v>3.1652999999999984</v>
      </c>
      <c r="T843" s="304">
        <f t="shared" ca="1" si="378"/>
        <v>31.051592999999986</v>
      </c>
      <c r="U843" s="311">
        <f t="shared" ca="1" si="379"/>
        <v>0</v>
      </c>
      <c r="V843" s="306">
        <f t="shared" ca="1" si="380"/>
        <v>1.2261697264310096</v>
      </c>
      <c r="W843" s="304">
        <f t="shared" ca="1" si="381"/>
        <v>28.768807916110248</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0.69334544540231313</v>
      </c>
      <c r="AH843" s="304">
        <f t="shared" ca="1" si="405"/>
        <v>-9.0887877772563499</v>
      </c>
    </row>
    <row r="844" spans="1:34" x14ac:dyDescent="0.2">
      <c r="A844" s="347">
        <f t="shared" ca="1" si="383"/>
        <v>1E-4</v>
      </c>
      <c r="B844" s="304">
        <f t="shared" ca="1" si="384"/>
        <v>37.033600000001336</v>
      </c>
      <c r="D844" s="306">
        <f t="shared" ca="1" si="385"/>
        <v>-0.68457061917330764</v>
      </c>
      <c r="E844" s="307">
        <f t="shared" ca="1" si="386"/>
        <v>-0.74700840596707074</v>
      </c>
      <c r="F844" s="304">
        <f t="shared" ca="1" si="387"/>
        <v>1.013241575943659</v>
      </c>
      <c r="G844" s="306">
        <f t="shared" ca="1" si="388"/>
        <v>8.0764711097102264</v>
      </c>
      <c r="H844" s="307">
        <f t="shared" ca="1" si="389"/>
        <v>-106.92492387260945</v>
      </c>
      <c r="I844" s="304">
        <f t="shared" ca="1" si="390"/>
        <v>107.22951427078885</v>
      </c>
      <c r="J844" s="306">
        <f t="shared" ca="1" si="391"/>
        <v>859.93432206528962</v>
      </c>
      <c r="K844" s="307">
        <f t="shared" ca="1" si="392"/>
        <v>-9.5549228893160603</v>
      </c>
      <c r="L844" s="304">
        <f t="shared" ca="1" si="377"/>
        <v>859.98740387130681</v>
      </c>
      <c r="M844" s="306">
        <f t="shared" ca="1" si="393"/>
        <v>-1.4954054508702339</v>
      </c>
      <c r="N844" s="304">
        <f t="shared" ca="1" si="394"/>
        <v>-85.680420995722386</v>
      </c>
      <c r="P844" s="310">
        <f t="shared" ca="1" si="395"/>
        <v>23</v>
      </c>
      <c r="Q844" s="304">
        <f t="shared" ca="1" si="396"/>
        <v>0</v>
      </c>
      <c r="R844" s="306">
        <f t="shared" ca="1" si="397"/>
        <v>0</v>
      </c>
      <c r="S844" s="307">
        <f t="shared" ca="1" si="398"/>
        <v>3.1652999999999984</v>
      </c>
      <c r="T844" s="304">
        <f t="shared" ca="1" si="378"/>
        <v>31.051592999999986</v>
      </c>
      <c r="U844" s="311">
        <f t="shared" ca="1" si="379"/>
        <v>0</v>
      </c>
      <c r="V844" s="306">
        <f t="shared" ca="1" si="380"/>
        <v>1.2261710375125983</v>
      </c>
      <c r="W844" s="304">
        <f t="shared" ca="1" si="381"/>
        <v>28.768875879904154</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0.69332448273734215</v>
      </c>
      <c r="AH844" s="304">
        <f t="shared" ca="1" si="405"/>
        <v>-9.0888092490791585</v>
      </c>
    </row>
    <row r="845" spans="1:34" x14ac:dyDescent="0.2">
      <c r="A845" s="347">
        <f t="shared" ca="1" si="383"/>
        <v>1E-4</v>
      </c>
      <c r="B845" s="304">
        <f t="shared" ca="1" si="384"/>
        <v>37.033700000001339</v>
      </c>
      <c r="D845" s="306">
        <f t="shared" ca="1" si="385"/>
        <v>-0.68456599132372964</v>
      </c>
      <c r="E845" s="307">
        <f t="shared" ca="1" si="386"/>
        <v>-0.74698652372280705</v>
      </c>
      <c r="F845" s="304">
        <f t="shared" ca="1" si="387"/>
        <v>1.0132223167205332</v>
      </c>
      <c r="G845" s="306">
        <f t="shared" ca="1" si="388"/>
        <v>8.076402653111094</v>
      </c>
      <c r="H845" s="307">
        <f t="shared" ca="1" si="389"/>
        <v>-106.92499857126182</v>
      </c>
      <c r="I845" s="304">
        <f t="shared" ca="1" si="390"/>
        <v>107.22958360116634</v>
      </c>
      <c r="J845" s="306">
        <f t="shared" ca="1" si="391"/>
        <v>859.93432206528962</v>
      </c>
      <c r="K845" s="307">
        <f t="shared" ca="1" si="392"/>
        <v>-9.5656153854382531</v>
      </c>
      <c r="L845" s="304">
        <f t="shared" ca="1" si="377"/>
        <v>859.98752273715661</v>
      </c>
      <c r="M845" s="306">
        <f t="shared" ca="1" si="393"/>
        <v>-1.4954061399376168</v>
      </c>
      <c r="N845" s="304">
        <f t="shared" ca="1" si="394"/>
        <v>-85.680460476375231</v>
      </c>
      <c r="P845" s="310">
        <f t="shared" ca="1" si="395"/>
        <v>23</v>
      </c>
      <c r="Q845" s="304">
        <f t="shared" ca="1" si="396"/>
        <v>0</v>
      </c>
      <c r="R845" s="306">
        <f t="shared" ca="1" si="397"/>
        <v>0</v>
      </c>
      <c r="S845" s="307">
        <f t="shared" ca="1" si="398"/>
        <v>3.1652999999999984</v>
      </c>
      <c r="T845" s="304">
        <f t="shared" ca="1" si="378"/>
        <v>31.051592999999986</v>
      </c>
      <c r="U845" s="311">
        <f t="shared" ca="1" si="379"/>
        <v>0</v>
      </c>
      <c r="V845" s="306">
        <f t="shared" ca="1" si="380"/>
        <v>1.226172348596505</v>
      </c>
      <c r="W845" s="304">
        <f t="shared" ca="1" si="381"/>
        <v>28.768943842731243</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0.69330352036819853</v>
      </c>
      <c r="AH845" s="304">
        <f t="shared" ca="1" si="405"/>
        <v>-9.0888307205965209</v>
      </c>
    </row>
    <row r="846" spans="1:34" x14ac:dyDescent="0.2">
      <c r="A846" s="347">
        <f t="shared" ca="1" si="383"/>
        <v>1E-4</v>
      </c>
      <c r="B846" s="304">
        <f t="shared" ca="1" si="384"/>
        <v>37.033800000001342</v>
      </c>
      <c r="D846" s="306">
        <f t="shared" ca="1" si="385"/>
        <v>-0.68456136348232399</v>
      </c>
      <c r="E846" s="307">
        <f t="shared" ca="1" si="386"/>
        <v>-0.74696464178979838</v>
      </c>
      <c r="F846" s="304">
        <f t="shared" ca="1" si="387"/>
        <v>1.0132030578600424</v>
      </c>
      <c r="G846" s="306">
        <f t="shared" ca="1" si="388"/>
        <v>8.0763341969747451</v>
      </c>
      <c r="H846" s="307">
        <f t="shared" ca="1" si="389"/>
        <v>-106.92507326772601</v>
      </c>
      <c r="I846" s="304">
        <f t="shared" ca="1" si="390"/>
        <v>107.22965292944764</v>
      </c>
      <c r="J846" s="306">
        <f t="shared" ca="1" si="391"/>
        <v>859.93432206528962</v>
      </c>
      <c r="K846" s="307">
        <f t="shared" ca="1" si="392"/>
        <v>-9.5763078890302022</v>
      </c>
      <c r="L846" s="304">
        <f t="shared" ca="1" si="377"/>
        <v>859.98764173601637</v>
      </c>
      <c r="M846" s="306">
        <f t="shared" ca="1" si="393"/>
        <v>-1.4954068289982683</v>
      </c>
      <c r="N846" s="304">
        <f t="shared" ca="1" si="394"/>
        <v>-85.680499956642379</v>
      </c>
      <c r="P846" s="310">
        <f t="shared" ca="1" si="395"/>
        <v>23</v>
      </c>
      <c r="Q846" s="304">
        <f t="shared" ca="1" si="396"/>
        <v>0</v>
      </c>
      <c r="R846" s="306">
        <f t="shared" ca="1" si="397"/>
        <v>0</v>
      </c>
      <c r="S846" s="307">
        <f t="shared" ca="1" si="398"/>
        <v>3.1652999999999984</v>
      </c>
      <c r="T846" s="304">
        <f t="shared" ca="1" si="378"/>
        <v>31.051592999999986</v>
      </c>
      <c r="U846" s="311">
        <f t="shared" ca="1" si="379"/>
        <v>0</v>
      </c>
      <c r="V846" s="306">
        <f t="shared" ca="1" si="380"/>
        <v>1.2261736596827304</v>
      </c>
      <c r="W846" s="304">
        <f t="shared" ca="1" si="381"/>
        <v>28.769011804591571</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0.6932825582948805</v>
      </c>
      <c r="AH846" s="304">
        <f t="shared" ca="1" si="405"/>
        <v>-9.0888521918084404</v>
      </c>
    </row>
    <row r="847" spans="1:34" x14ac:dyDescent="0.2">
      <c r="A847" s="347">
        <f t="shared" ca="1" si="383"/>
        <v>1E-4</v>
      </c>
      <c r="B847" s="304">
        <f t="shared" ca="1" si="384"/>
        <v>37.033900000001346</v>
      </c>
      <c r="D847" s="306">
        <f t="shared" ca="1" si="385"/>
        <v>-0.68455673564909114</v>
      </c>
      <c r="E847" s="307">
        <f t="shared" ca="1" si="386"/>
        <v>-0.74694276016803229</v>
      </c>
      <c r="F847" s="304">
        <f t="shared" ca="1" si="387"/>
        <v>1.013183799362178</v>
      </c>
      <c r="G847" s="306">
        <f t="shared" ca="1" si="388"/>
        <v>8.0762657413011798</v>
      </c>
      <c r="H847" s="307">
        <f t="shared" ca="1" si="389"/>
        <v>-106.92514796200203</v>
      </c>
      <c r="I847" s="304">
        <f t="shared" ca="1" si="390"/>
        <v>107.22972225563275</v>
      </c>
      <c r="J847" s="306">
        <f t="shared" ca="1" si="391"/>
        <v>859.93432206528962</v>
      </c>
      <c r="K847" s="307">
        <f t="shared" ca="1" si="392"/>
        <v>-9.5870004000916893</v>
      </c>
      <c r="L847" s="304">
        <f t="shared" ca="1" si="377"/>
        <v>859.98776086788621</v>
      </c>
      <c r="M847" s="306">
        <f t="shared" ca="1" si="393"/>
        <v>-1.495407518052188</v>
      </c>
      <c r="N847" s="304">
        <f t="shared" ca="1" si="394"/>
        <v>-85.68053943652383</v>
      </c>
      <c r="P847" s="310">
        <f t="shared" ca="1" si="395"/>
        <v>23</v>
      </c>
      <c r="Q847" s="304">
        <f t="shared" ca="1" si="396"/>
        <v>0</v>
      </c>
      <c r="R847" s="306">
        <f t="shared" ca="1" si="397"/>
        <v>0</v>
      </c>
      <c r="S847" s="307">
        <f t="shared" ca="1" si="398"/>
        <v>3.1652999999999984</v>
      </c>
      <c r="T847" s="304">
        <f t="shared" ca="1" si="378"/>
        <v>31.051592999999986</v>
      </c>
      <c r="U847" s="311">
        <f t="shared" ca="1" si="379"/>
        <v>0</v>
      </c>
      <c r="V847" s="306">
        <f t="shared" ca="1" si="380"/>
        <v>1.2261749707712737</v>
      </c>
      <c r="W847" s="304">
        <f t="shared" ca="1" si="381"/>
        <v>28.769079765485092</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0.69326159651736852</v>
      </c>
      <c r="AH847" s="304">
        <f t="shared" ca="1" si="405"/>
        <v>-9.0888736627149349</v>
      </c>
    </row>
    <row r="848" spans="1:34" x14ac:dyDescent="0.2">
      <c r="A848" s="347">
        <f t="shared" ca="1" si="383"/>
        <v>1E-4</v>
      </c>
      <c r="B848" s="304">
        <f t="shared" ca="1" si="384"/>
        <v>37.034000000001349</v>
      </c>
      <c r="D848" s="306">
        <f t="shared" ca="1" si="385"/>
        <v>-0.68455210782403308</v>
      </c>
      <c r="E848" s="307">
        <f t="shared" ca="1" si="386"/>
        <v>-0.74692087885751945</v>
      </c>
      <c r="F848" s="304">
        <f t="shared" ca="1" si="387"/>
        <v>1.0131645412269499</v>
      </c>
      <c r="G848" s="306">
        <f t="shared" ca="1" si="388"/>
        <v>8.0761972860903981</v>
      </c>
      <c r="H848" s="307">
        <f t="shared" ca="1" si="389"/>
        <v>-106.92522265408992</v>
      </c>
      <c r="I848" s="304">
        <f t="shared" ca="1" si="390"/>
        <v>107.22979157972172</v>
      </c>
      <c r="J848" s="306">
        <f t="shared" ca="1" si="391"/>
        <v>859.93432206528962</v>
      </c>
      <c r="K848" s="307">
        <f t="shared" ca="1" si="392"/>
        <v>-9.597692918622494</v>
      </c>
      <c r="L848" s="304">
        <f t="shared" ca="1" si="377"/>
        <v>859.98788013276646</v>
      </c>
      <c r="M848" s="306">
        <f t="shared" ca="1" si="393"/>
        <v>-1.4954082070993764</v>
      </c>
      <c r="N848" s="304">
        <f t="shared" ca="1" si="394"/>
        <v>-85.680578916019613</v>
      </c>
      <c r="P848" s="310">
        <f t="shared" ca="1" si="395"/>
        <v>23</v>
      </c>
      <c r="Q848" s="304">
        <f t="shared" ca="1" si="396"/>
        <v>0</v>
      </c>
      <c r="R848" s="306">
        <f t="shared" ca="1" si="397"/>
        <v>0</v>
      </c>
      <c r="S848" s="307">
        <f t="shared" ca="1" si="398"/>
        <v>3.1652999999999984</v>
      </c>
      <c r="T848" s="304">
        <f t="shared" ca="1" si="378"/>
        <v>31.051592999999986</v>
      </c>
      <c r="U848" s="311">
        <f t="shared" ca="1" si="379"/>
        <v>0</v>
      </c>
      <c r="V848" s="306">
        <f t="shared" ca="1" si="380"/>
        <v>1.2261762818621362</v>
      </c>
      <c r="W848" s="304">
        <f t="shared" ca="1" si="381"/>
        <v>28.769147725411862</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0.69324063503567679</v>
      </c>
      <c r="AH848" s="304">
        <f t="shared" ca="1" si="405"/>
        <v>-9.0888951333159902</v>
      </c>
    </row>
    <row r="849" spans="1:34" x14ac:dyDescent="0.2">
      <c r="A849" s="347">
        <f t="shared" ca="1" si="383"/>
        <v>1E-4</v>
      </c>
      <c r="B849" s="304">
        <f t="shared" ca="1" si="384"/>
        <v>37.034100000001352</v>
      </c>
      <c r="D849" s="306">
        <f t="shared" ca="1" si="385"/>
        <v>-0.68454748000714827</v>
      </c>
      <c r="E849" s="307">
        <f t="shared" ca="1" si="386"/>
        <v>-0.7468989978582421</v>
      </c>
      <c r="F849" s="304">
        <f t="shared" ca="1" si="387"/>
        <v>1.0131452834543442</v>
      </c>
      <c r="G849" s="306">
        <f t="shared" ca="1" si="388"/>
        <v>8.0761288313423982</v>
      </c>
      <c r="H849" s="307">
        <f t="shared" ca="1" si="389"/>
        <v>-106.92529734398971</v>
      </c>
      <c r="I849" s="304">
        <f t="shared" ca="1" si="390"/>
        <v>107.22986090171456</v>
      </c>
      <c r="J849" s="306">
        <f t="shared" ca="1" si="391"/>
        <v>859.93432206528962</v>
      </c>
      <c r="K849" s="307">
        <f t="shared" ca="1" si="392"/>
        <v>-9.6083854446223977</v>
      </c>
      <c r="L849" s="304">
        <f t="shared" ca="1" si="377"/>
        <v>859.98799953065725</v>
      </c>
      <c r="M849" s="306">
        <f t="shared" ca="1" si="393"/>
        <v>-1.4954088961398335</v>
      </c>
      <c r="N849" s="304">
        <f t="shared" ca="1" si="394"/>
        <v>-85.680618395129727</v>
      </c>
      <c r="P849" s="310">
        <f t="shared" ca="1" si="395"/>
        <v>23</v>
      </c>
      <c r="Q849" s="304">
        <f t="shared" ca="1" si="396"/>
        <v>0</v>
      </c>
      <c r="R849" s="306">
        <f t="shared" ca="1" si="397"/>
        <v>0</v>
      </c>
      <c r="S849" s="307">
        <f t="shared" ca="1" si="398"/>
        <v>3.1652999999999984</v>
      </c>
      <c r="T849" s="304">
        <f t="shared" ca="1" si="378"/>
        <v>31.051592999999986</v>
      </c>
      <c r="U849" s="311">
        <f t="shared" ca="1" si="379"/>
        <v>0</v>
      </c>
      <c r="V849" s="306">
        <f t="shared" ca="1" si="380"/>
        <v>1.2261775929553169</v>
      </c>
      <c r="W849" s="304">
        <f t="shared" ca="1" si="381"/>
        <v>28.769215684371861</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0.69321967384978755</v>
      </c>
      <c r="AH849" s="304">
        <f t="shared" ca="1" si="405"/>
        <v>-9.0889166036116258</v>
      </c>
    </row>
    <row r="850" spans="1:34" x14ac:dyDescent="0.2">
      <c r="A850" s="347">
        <f t="shared" ca="1" si="383"/>
        <v>1E-4</v>
      </c>
      <c r="B850" s="304">
        <f t="shared" ca="1" si="384"/>
        <v>37.034200000001356</v>
      </c>
      <c r="D850" s="306">
        <f t="shared" ca="1" si="385"/>
        <v>-0.68454285219843714</v>
      </c>
      <c r="E850" s="307">
        <f t="shared" ca="1" si="386"/>
        <v>-0.7468771171702091</v>
      </c>
      <c r="F850" s="304">
        <f t="shared" ca="1" si="387"/>
        <v>1.013126026044368</v>
      </c>
      <c r="G850" s="306">
        <f t="shared" ca="1" si="388"/>
        <v>8.0760603770571784</v>
      </c>
      <c r="H850" s="307">
        <f t="shared" ca="1" si="389"/>
        <v>-106.92537203170143</v>
      </c>
      <c r="I850" s="304">
        <f t="shared" ca="1" si="390"/>
        <v>107.22993022161131</v>
      </c>
      <c r="J850" s="306">
        <f t="shared" ca="1" si="391"/>
        <v>859.93432206528962</v>
      </c>
      <c r="K850" s="307">
        <f t="shared" ca="1" si="392"/>
        <v>-9.6190779780911821</v>
      </c>
      <c r="L850" s="304">
        <f t="shared" ca="1" si="377"/>
        <v>859.9881190615589</v>
      </c>
      <c r="M850" s="306">
        <f t="shared" ca="1" si="393"/>
        <v>-1.4954095851735594</v>
      </c>
      <c r="N850" s="304">
        <f t="shared" ca="1" si="394"/>
        <v>-85.680657873854159</v>
      </c>
      <c r="P850" s="310">
        <f t="shared" ca="1" si="395"/>
        <v>23</v>
      </c>
      <c r="Q850" s="304">
        <f t="shared" ca="1" si="396"/>
        <v>0</v>
      </c>
      <c r="R850" s="306">
        <f t="shared" ca="1" si="397"/>
        <v>0</v>
      </c>
      <c r="S850" s="307">
        <f t="shared" ca="1" si="398"/>
        <v>3.1652999999999984</v>
      </c>
      <c r="T850" s="304">
        <f t="shared" ca="1" si="378"/>
        <v>31.051592999999986</v>
      </c>
      <c r="U850" s="311">
        <f t="shared" ca="1" si="379"/>
        <v>0</v>
      </c>
      <c r="V850" s="306">
        <f t="shared" ca="1" si="380"/>
        <v>1.226178904050816</v>
      </c>
      <c r="W850" s="304">
        <f t="shared" ca="1" si="381"/>
        <v>28.769283642365103</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0.6931987129597097</v>
      </c>
      <c r="AH850" s="304">
        <f t="shared" ca="1" si="405"/>
        <v>-9.088938073601831</v>
      </c>
    </row>
    <row r="851" spans="1:34" x14ac:dyDescent="0.2">
      <c r="A851" s="347">
        <f t="shared" ca="1" si="383"/>
        <v>1E-4</v>
      </c>
      <c r="B851" s="304">
        <f t="shared" ca="1" si="384"/>
        <v>37.034300000001359</v>
      </c>
      <c r="D851" s="306">
        <f t="shared" ca="1" si="385"/>
        <v>-0.68453822439790102</v>
      </c>
      <c r="E851" s="307">
        <f t="shared" ca="1" si="386"/>
        <v>-0.74685523679341514</v>
      </c>
      <c r="F851" s="304">
        <f t="shared" ca="1" si="387"/>
        <v>1.013106768997019</v>
      </c>
      <c r="G851" s="306">
        <f t="shared" ca="1" si="388"/>
        <v>8.0759919232347386</v>
      </c>
      <c r="H851" s="307">
        <f t="shared" ca="1" si="389"/>
        <v>-106.92544671722511</v>
      </c>
      <c r="I851" s="304">
        <f t="shared" ca="1" si="390"/>
        <v>107.22999953941201</v>
      </c>
      <c r="J851" s="306">
        <f t="shared" ca="1" si="391"/>
        <v>859.93432206528962</v>
      </c>
      <c r="K851" s="307">
        <f t="shared" ca="1" si="392"/>
        <v>-9.6297705190286287</v>
      </c>
      <c r="L851" s="304">
        <f t="shared" ca="1" si="377"/>
        <v>859.98823872547143</v>
      </c>
      <c r="M851" s="306">
        <f t="shared" ca="1" si="393"/>
        <v>-1.4954102742005539</v>
      </c>
      <c r="N851" s="304">
        <f t="shared" ca="1" si="394"/>
        <v>-85.680697352192922</v>
      </c>
      <c r="P851" s="310">
        <f t="shared" ca="1" si="395"/>
        <v>23</v>
      </c>
      <c r="Q851" s="304">
        <f t="shared" ca="1" si="396"/>
        <v>0</v>
      </c>
      <c r="R851" s="306">
        <f t="shared" ca="1" si="397"/>
        <v>0</v>
      </c>
      <c r="S851" s="307">
        <f t="shared" ca="1" si="398"/>
        <v>3.1652999999999984</v>
      </c>
      <c r="T851" s="304">
        <f t="shared" ca="1" si="378"/>
        <v>31.051592999999986</v>
      </c>
      <c r="U851" s="311">
        <f t="shared" ca="1" si="379"/>
        <v>0</v>
      </c>
      <c r="V851" s="306">
        <f t="shared" ca="1" si="380"/>
        <v>1.2261802151486334</v>
      </c>
      <c r="W851" s="304">
        <f t="shared" ca="1" si="381"/>
        <v>28.769351599391616</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0.69317775236543966</v>
      </c>
      <c r="AH851" s="304">
        <f t="shared" ca="1" si="405"/>
        <v>-9.088959543286613</v>
      </c>
    </row>
    <row r="852" spans="1:34" x14ac:dyDescent="0.2">
      <c r="A852" s="347">
        <f t="shared" ca="1" si="383"/>
        <v>1E-4</v>
      </c>
      <c r="B852" s="304">
        <f t="shared" ca="1" si="384"/>
        <v>37.034400000001362</v>
      </c>
      <c r="D852" s="306">
        <f t="shared" ca="1" si="385"/>
        <v>-0.68453359660554192</v>
      </c>
      <c r="E852" s="307">
        <f t="shared" ca="1" si="386"/>
        <v>-0.74683335672784956</v>
      </c>
      <c r="F852" s="304">
        <f t="shared" ca="1" si="387"/>
        <v>1.0130875123122909</v>
      </c>
      <c r="G852" s="306">
        <f t="shared" ca="1" si="388"/>
        <v>8.0759234698750788</v>
      </c>
      <c r="H852" s="307">
        <f t="shared" ca="1" si="389"/>
        <v>-106.92552140056078</v>
      </c>
      <c r="I852" s="304">
        <f t="shared" ca="1" si="390"/>
        <v>107.23006885511667</v>
      </c>
      <c r="J852" s="306">
        <f t="shared" ca="1" si="391"/>
        <v>859.93432206528962</v>
      </c>
      <c r="K852" s="307">
        <f t="shared" ca="1" si="392"/>
        <v>-9.6404630674345189</v>
      </c>
      <c r="L852" s="304">
        <f t="shared" ca="1" si="377"/>
        <v>859.98835852239517</v>
      </c>
      <c r="M852" s="306">
        <f t="shared" ca="1" si="393"/>
        <v>-1.4954109632208175</v>
      </c>
      <c r="N852" s="304">
        <f t="shared" ca="1" si="394"/>
        <v>-85.680736830146017</v>
      </c>
      <c r="P852" s="310">
        <f t="shared" ca="1" si="395"/>
        <v>23</v>
      </c>
      <c r="Q852" s="304">
        <f t="shared" ca="1" si="396"/>
        <v>0</v>
      </c>
      <c r="R852" s="306">
        <f t="shared" ca="1" si="397"/>
        <v>0</v>
      </c>
      <c r="S852" s="307">
        <f t="shared" ca="1" si="398"/>
        <v>3.1652999999999984</v>
      </c>
      <c r="T852" s="304">
        <f t="shared" ca="1" si="378"/>
        <v>31.051592999999986</v>
      </c>
      <c r="U852" s="311">
        <f t="shared" ca="1" si="379"/>
        <v>0</v>
      </c>
      <c r="V852" s="306">
        <f t="shared" ca="1" si="380"/>
        <v>1.226181526248769</v>
      </c>
      <c r="W852" s="304">
        <f t="shared" ca="1" si="381"/>
        <v>28.769419555451378</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0.69315679206696323</v>
      </c>
      <c r="AH852" s="304">
        <f t="shared" ca="1" si="405"/>
        <v>-9.0889810126659807</v>
      </c>
    </row>
    <row r="853" spans="1:34" x14ac:dyDescent="0.2">
      <c r="A853" s="347">
        <f t="shared" ca="1" si="383"/>
        <v>1E-4</v>
      </c>
      <c r="B853" s="304">
        <f t="shared" ca="1" si="384"/>
        <v>37.034500000001366</v>
      </c>
      <c r="D853" s="306">
        <f t="shared" ca="1" si="385"/>
        <v>-0.68452896882135827</v>
      </c>
      <c r="E853" s="307">
        <f t="shared" ca="1" si="386"/>
        <v>-0.74681147697352124</v>
      </c>
      <c r="F853" s="304">
        <f t="shared" ca="1" si="387"/>
        <v>1.0130682559901896</v>
      </c>
      <c r="G853" s="306">
        <f t="shared" ca="1" si="388"/>
        <v>8.0758550169781973</v>
      </c>
      <c r="H853" s="307">
        <f t="shared" ca="1" si="389"/>
        <v>-106.92559608170848</v>
      </c>
      <c r="I853" s="304">
        <f t="shared" ca="1" si="390"/>
        <v>107.23013816872532</v>
      </c>
      <c r="J853" s="306">
        <f t="shared" ca="1" si="391"/>
        <v>859.93432206528962</v>
      </c>
      <c r="K853" s="307">
        <f t="shared" ca="1" si="392"/>
        <v>-9.6511556233086324</v>
      </c>
      <c r="L853" s="304">
        <f t="shared" ca="1" si="377"/>
        <v>859.98847845233058</v>
      </c>
      <c r="M853" s="306">
        <f t="shared" ca="1" si="393"/>
        <v>-1.4954116522343499</v>
      </c>
      <c r="N853" s="304">
        <f t="shared" ca="1" si="394"/>
        <v>-85.680776307713458</v>
      </c>
      <c r="P853" s="310">
        <f t="shared" ca="1" si="395"/>
        <v>23</v>
      </c>
      <c r="Q853" s="304">
        <f t="shared" ca="1" si="396"/>
        <v>0</v>
      </c>
      <c r="R853" s="306">
        <f t="shared" ca="1" si="397"/>
        <v>0</v>
      </c>
      <c r="S853" s="307">
        <f t="shared" ca="1" si="398"/>
        <v>3.1652999999999984</v>
      </c>
      <c r="T853" s="304">
        <f t="shared" ca="1" si="378"/>
        <v>31.051592999999986</v>
      </c>
      <c r="U853" s="311">
        <f t="shared" ca="1" si="379"/>
        <v>0</v>
      </c>
      <c r="V853" s="306">
        <f t="shared" ca="1" si="380"/>
        <v>1.2261828373512231</v>
      </c>
      <c r="W853" s="304">
        <f t="shared" ca="1" si="381"/>
        <v>28.769487510544423</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0.69313583206429286</v>
      </c>
      <c r="AH853" s="304">
        <f t="shared" ca="1" si="405"/>
        <v>-9.0890024817399269</v>
      </c>
    </row>
    <row r="854" spans="1:34" x14ac:dyDescent="0.2">
      <c r="A854" s="347">
        <f t="shared" ca="1" si="383"/>
        <v>1E-4</v>
      </c>
      <c r="B854" s="304">
        <f t="shared" ca="1" si="384"/>
        <v>37.034600000001369</v>
      </c>
      <c r="D854" s="306">
        <f t="shared" ca="1" si="385"/>
        <v>-0.68452434104535176</v>
      </c>
      <c r="E854" s="307">
        <f t="shared" ca="1" si="386"/>
        <v>-0.74678959753041774</v>
      </c>
      <c r="F854" s="304">
        <f t="shared" ca="1" si="387"/>
        <v>1.0130490000307075</v>
      </c>
      <c r="G854" s="306">
        <f t="shared" ca="1" si="388"/>
        <v>8.0757865645440923</v>
      </c>
      <c r="H854" s="307">
        <f t="shared" ca="1" si="389"/>
        <v>-106.92567076066823</v>
      </c>
      <c r="I854" s="304">
        <f t="shared" ca="1" si="390"/>
        <v>107.23020748023801</v>
      </c>
      <c r="J854" s="306">
        <f t="shared" ca="1" si="391"/>
        <v>859.93432206528962</v>
      </c>
      <c r="K854" s="307">
        <f t="shared" ca="1" si="392"/>
        <v>-9.6618481866507508</v>
      </c>
      <c r="L854" s="304">
        <f t="shared" ca="1" si="377"/>
        <v>859.98859851527754</v>
      </c>
      <c r="M854" s="306">
        <f t="shared" ca="1" si="393"/>
        <v>-1.4954123412411515</v>
      </c>
      <c r="N854" s="304">
        <f t="shared" ca="1" si="394"/>
        <v>-85.680815784895245</v>
      </c>
      <c r="P854" s="310">
        <f t="shared" ca="1" si="395"/>
        <v>23</v>
      </c>
      <c r="Q854" s="304">
        <f t="shared" ca="1" si="396"/>
        <v>0</v>
      </c>
      <c r="R854" s="306">
        <f t="shared" ca="1" si="397"/>
        <v>0</v>
      </c>
      <c r="S854" s="307">
        <f t="shared" ca="1" si="398"/>
        <v>3.1652999999999984</v>
      </c>
      <c r="T854" s="304">
        <f t="shared" ca="1" si="378"/>
        <v>31.051592999999986</v>
      </c>
      <c r="U854" s="311">
        <f t="shared" ca="1" si="379"/>
        <v>0</v>
      </c>
      <c r="V854" s="306">
        <f t="shared" ca="1" si="380"/>
        <v>1.2261841484559954</v>
      </c>
      <c r="W854" s="304">
        <f t="shared" ca="1" si="381"/>
        <v>28.769555464670756</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0.69311487235741431</v>
      </c>
      <c r="AH854" s="304">
        <f t="shared" ca="1" si="405"/>
        <v>-9.0890239505084622</v>
      </c>
    </row>
    <row r="855" spans="1:34" x14ac:dyDescent="0.2">
      <c r="A855" s="347">
        <f t="shared" ca="1" si="383"/>
        <v>1E-4</v>
      </c>
      <c r="B855" s="304">
        <f t="shared" ca="1" si="384"/>
        <v>37.034700000001372</v>
      </c>
      <c r="D855" s="306">
        <f t="shared" ca="1" si="385"/>
        <v>-0.68451971327752203</v>
      </c>
      <c r="E855" s="307">
        <f t="shared" ca="1" si="386"/>
        <v>-0.74676771839853551</v>
      </c>
      <c r="F855" s="304">
        <f t="shared" ca="1" si="387"/>
        <v>1.0130297444338421</v>
      </c>
      <c r="G855" s="306">
        <f t="shared" ca="1" si="388"/>
        <v>8.0757181125727637</v>
      </c>
      <c r="H855" s="307">
        <f t="shared" ca="1" si="389"/>
        <v>-106.92574543744007</v>
      </c>
      <c r="I855" s="304">
        <f t="shared" ca="1" si="390"/>
        <v>107.23027678965477</v>
      </c>
      <c r="J855" s="306">
        <f t="shared" ca="1" si="391"/>
        <v>859.93432206528962</v>
      </c>
      <c r="K855" s="307">
        <f t="shared" ca="1" si="392"/>
        <v>-9.6725407574606557</v>
      </c>
      <c r="L855" s="304">
        <f t="shared" ca="1" si="377"/>
        <v>859.9887187112364</v>
      </c>
      <c r="M855" s="306">
        <f t="shared" ca="1" si="393"/>
        <v>-1.4954130302412221</v>
      </c>
      <c r="N855" s="304">
        <f t="shared" ca="1" si="394"/>
        <v>-85.680855261691363</v>
      </c>
      <c r="P855" s="310">
        <f t="shared" ca="1" si="395"/>
        <v>23</v>
      </c>
      <c r="Q855" s="304">
        <f t="shared" ca="1" si="396"/>
        <v>0</v>
      </c>
      <c r="R855" s="306">
        <f t="shared" ca="1" si="397"/>
        <v>0</v>
      </c>
      <c r="S855" s="307">
        <f t="shared" ca="1" si="398"/>
        <v>3.1652999999999984</v>
      </c>
      <c r="T855" s="304">
        <f t="shared" ca="1" si="378"/>
        <v>31.051592999999986</v>
      </c>
      <c r="U855" s="311">
        <f t="shared" ca="1" si="379"/>
        <v>0</v>
      </c>
      <c r="V855" s="306">
        <f t="shared" ca="1" si="380"/>
        <v>1.2261854595630859</v>
      </c>
      <c r="W855" s="304">
        <f t="shared" ca="1" si="381"/>
        <v>28.769623417830392</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0.69309391294633294</v>
      </c>
      <c r="AH855" s="304">
        <f t="shared" ca="1" si="405"/>
        <v>-9.0890454189715886</v>
      </c>
    </row>
    <row r="856" spans="1:34" x14ac:dyDescent="0.2">
      <c r="A856" s="347">
        <f t="shared" ca="1" si="383"/>
        <v>1E-4</v>
      </c>
      <c r="B856" s="304">
        <f t="shared" ca="1" si="384"/>
        <v>37.034800000001376</v>
      </c>
      <c r="D856" s="306">
        <f t="shared" ca="1" si="385"/>
        <v>-0.68451508551787188</v>
      </c>
      <c r="E856" s="307">
        <f t="shared" ca="1" si="386"/>
        <v>-0.74674583957787632</v>
      </c>
      <c r="F856" s="304">
        <f t="shared" ca="1" si="387"/>
        <v>1.013010489199597</v>
      </c>
      <c r="G856" s="306">
        <f t="shared" ca="1" si="388"/>
        <v>8.0756496610642117</v>
      </c>
      <c r="H856" s="307">
        <f t="shared" ca="1" si="389"/>
        <v>-106.92582011202403</v>
      </c>
      <c r="I856" s="304">
        <f t="shared" ca="1" si="390"/>
        <v>107.23034609697559</v>
      </c>
      <c r="J856" s="306">
        <f t="shared" ca="1" si="391"/>
        <v>859.93432206528962</v>
      </c>
      <c r="K856" s="307">
        <f t="shared" ca="1" si="392"/>
        <v>-9.6832333357381284</v>
      </c>
      <c r="L856" s="304">
        <f t="shared" ca="1" si="377"/>
        <v>859.98883904020727</v>
      </c>
      <c r="M856" s="306">
        <f t="shared" ca="1" si="393"/>
        <v>-1.495413719234562</v>
      </c>
      <c r="N856" s="304">
        <f t="shared" ca="1" si="394"/>
        <v>-85.680894738101856</v>
      </c>
      <c r="P856" s="310">
        <f t="shared" ca="1" si="395"/>
        <v>23</v>
      </c>
      <c r="Q856" s="304">
        <f t="shared" ca="1" si="396"/>
        <v>0</v>
      </c>
      <c r="R856" s="306">
        <f t="shared" ca="1" si="397"/>
        <v>0</v>
      </c>
      <c r="S856" s="307">
        <f t="shared" ca="1" si="398"/>
        <v>3.1652999999999984</v>
      </c>
      <c r="T856" s="304">
        <f t="shared" ca="1" si="378"/>
        <v>31.051592999999986</v>
      </c>
      <c r="U856" s="311">
        <f t="shared" ca="1" si="379"/>
        <v>0</v>
      </c>
      <c r="V856" s="306">
        <f t="shared" ca="1" si="380"/>
        <v>1.2261867706724949</v>
      </c>
      <c r="W856" s="304">
        <f t="shared" ca="1" si="381"/>
        <v>28.769691370023324</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0.69307295383103451</v>
      </c>
      <c r="AH856" s="304">
        <f t="shared" ca="1" si="405"/>
        <v>-9.0890668871293094</v>
      </c>
    </row>
    <row r="857" spans="1:34" x14ac:dyDescent="0.2">
      <c r="A857" s="347">
        <f t="shared" ca="1" si="383"/>
        <v>1E-4</v>
      </c>
      <c r="B857" s="304">
        <f t="shared" ca="1" si="384"/>
        <v>37.034900000001379</v>
      </c>
      <c r="D857" s="306">
        <f t="shared" ca="1" si="385"/>
        <v>-0.68451045776639885</v>
      </c>
      <c r="E857" s="307">
        <f t="shared" ca="1" si="386"/>
        <v>-0.74672396106843664</v>
      </c>
      <c r="F857" s="304">
        <f t="shared" ca="1" si="387"/>
        <v>1.0129912343279683</v>
      </c>
      <c r="G857" s="306">
        <f t="shared" ca="1" si="388"/>
        <v>8.0755812100184343</v>
      </c>
      <c r="H857" s="307">
        <f t="shared" ca="1" si="389"/>
        <v>-106.92589478442014</v>
      </c>
      <c r="I857" s="304">
        <f t="shared" ca="1" si="390"/>
        <v>107.23041540220055</v>
      </c>
      <c r="J857" s="306">
        <f t="shared" ca="1" si="391"/>
        <v>859.93432206528962</v>
      </c>
      <c r="K857" s="307">
        <f t="shared" ca="1" si="392"/>
        <v>-9.6939259214829505</v>
      </c>
      <c r="L857" s="304">
        <f t="shared" ca="1" si="377"/>
        <v>859.9889595021906</v>
      </c>
      <c r="M857" s="306">
        <f t="shared" ca="1" si="393"/>
        <v>-1.4954144082211713</v>
      </c>
      <c r="N857" s="304">
        <f t="shared" ca="1" si="394"/>
        <v>-85.680934214126708</v>
      </c>
      <c r="P857" s="310">
        <f t="shared" ca="1" si="395"/>
        <v>23</v>
      </c>
      <c r="Q857" s="304">
        <f t="shared" ca="1" si="396"/>
        <v>0</v>
      </c>
      <c r="R857" s="306">
        <f t="shared" ca="1" si="397"/>
        <v>0</v>
      </c>
      <c r="S857" s="307">
        <f t="shared" ca="1" si="398"/>
        <v>3.1652999999999984</v>
      </c>
      <c r="T857" s="304">
        <f t="shared" ca="1" si="378"/>
        <v>31.051592999999986</v>
      </c>
      <c r="U857" s="311">
        <f t="shared" ca="1" si="379"/>
        <v>0</v>
      </c>
      <c r="V857" s="306">
        <f t="shared" ca="1" si="380"/>
        <v>1.2261880817842219</v>
      </c>
      <c r="W857" s="304">
        <f t="shared" ca="1" si="381"/>
        <v>28.769759321249573</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0.6930519950115297</v>
      </c>
      <c r="AH857" s="304">
        <f t="shared" ca="1" si="405"/>
        <v>-9.0890883549816248</v>
      </c>
    </row>
    <row r="858" spans="1:34" x14ac:dyDescent="0.2">
      <c r="A858" s="347">
        <f t="shared" ca="1" si="383"/>
        <v>1E-4</v>
      </c>
      <c r="B858" s="304">
        <f t="shared" ca="1" si="384"/>
        <v>37.035000000001382</v>
      </c>
      <c r="D858" s="306">
        <f t="shared" ca="1" si="385"/>
        <v>-0.68450583002310406</v>
      </c>
      <c r="E858" s="307">
        <f t="shared" ca="1" si="386"/>
        <v>-0.74670208287021111</v>
      </c>
      <c r="F858" s="304">
        <f t="shared" ca="1" si="387"/>
        <v>1.0129719798189534</v>
      </c>
      <c r="G858" s="306">
        <f t="shared" ca="1" si="388"/>
        <v>8.0755127594354317</v>
      </c>
      <c r="H858" s="307">
        <f t="shared" ca="1" si="389"/>
        <v>-106.92596945462843</v>
      </c>
      <c r="I858" s="304">
        <f t="shared" ca="1" si="390"/>
        <v>107.23048470532966</v>
      </c>
      <c r="J858" s="306">
        <f t="shared" ca="1" si="391"/>
        <v>859.93432206528962</v>
      </c>
      <c r="K858" s="307">
        <f t="shared" ca="1" si="392"/>
        <v>-9.7046185146949036</v>
      </c>
      <c r="L858" s="304">
        <f t="shared" ca="1" si="377"/>
        <v>859.9890800971865</v>
      </c>
      <c r="M858" s="306">
        <f t="shared" ca="1" si="393"/>
        <v>-1.49541509720105</v>
      </c>
      <c r="N858" s="304">
        <f t="shared" ca="1" si="394"/>
        <v>-85.680973689765935</v>
      </c>
      <c r="P858" s="310">
        <f t="shared" ca="1" si="395"/>
        <v>23</v>
      </c>
      <c r="Q858" s="304">
        <f t="shared" ca="1" si="396"/>
        <v>0</v>
      </c>
      <c r="R858" s="306">
        <f t="shared" ca="1" si="397"/>
        <v>0</v>
      </c>
      <c r="S858" s="307">
        <f t="shared" ca="1" si="398"/>
        <v>3.1652999999999984</v>
      </c>
      <c r="T858" s="304">
        <f t="shared" ca="1" si="378"/>
        <v>31.051592999999986</v>
      </c>
      <c r="U858" s="311">
        <f t="shared" ca="1" si="379"/>
        <v>0</v>
      </c>
      <c r="V858" s="306">
        <f t="shared" ca="1" si="380"/>
        <v>1.2261893928982672</v>
      </c>
      <c r="W858" s="304">
        <f t="shared" ca="1" si="381"/>
        <v>28.769827271509165</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0.69303103648780429</v>
      </c>
      <c r="AH858" s="304">
        <f t="shared" ca="1" si="405"/>
        <v>-9.0891098225285401</v>
      </c>
    </row>
    <row r="859" spans="1:34" x14ac:dyDescent="0.2">
      <c r="A859" s="347">
        <f t="shared" ca="1" si="383"/>
        <v>1E-4</v>
      </c>
      <c r="B859" s="304">
        <f t="shared" ca="1" si="384"/>
        <v>37.035100000001385</v>
      </c>
      <c r="D859" s="306">
        <f t="shared" ca="1" si="385"/>
        <v>-0.68450120228798939</v>
      </c>
      <c r="E859" s="307">
        <f t="shared" ca="1" si="386"/>
        <v>-0.74668020498319265</v>
      </c>
      <c r="F859" s="304">
        <f t="shared" ca="1" si="387"/>
        <v>1.0129527256725488</v>
      </c>
      <c r="G859" s="306">
        <f t="shared" ca="1" si="388"/>
        <v>8.0754443093152037</v>
      </c>
      <c r="H859" s="307">
        <f t="shared" ca="1" si="389"/>
        <v>-106.92604412264893</v>
      </c>
      <c r="I859" s="304">
        <f t="shared" ca="1" si="390"/>
        <v>107.23055400636292</v>
      </c>
      <c r="J859" s="306">
        <f t="shared" ca="1" si="391"/>
        <v>859.93432206528962</v>
      </c>
      <c r="K859" s="307">
        <f t="shared" ca="1" si="392"/>
        <v>-9.7153111153737672</v>
      </c>
      <c r="L859" s="304">
        <f t="shared" ca="1" si="377"/>
        <v>859.9892008251951</v>
      </c>
      <c r="M859" s="306">
        <f t="shared" ca="1" si="393"/>
        <v>-1.4954157861741981</v>
      </c>
      <c r="N859" s="304">
        <f t="shared" ca="1" si="394"/>
        <v>-85.681013165019522</v>
      </c>
      <c r="P859" s="310">
        <f t="shared" ca="1" si="395"/>
        <v>23</v>
      </c>
      <c r="Q859" s="304">
        <f t="shared" ca="1" si="396"/>
        <v>0</v>
      </c>
      <c r="R859" s="306">
        <f t="shared" ca="1" si="397"/>
        <v>0</v>
      </c>
      <c r="S859" s="307">
        <f t="shared" ca="1" si="398"/>
        <v>3.1652999999999984</v>
      </c>
      <c r="T859" s="304">
        <f t="shared" ca="1" si="378"/>
        <v>31.051592999999986</v>
      </c>
      <c r="U859" s="311">
        <f t="shared" ca="1" si="379"/>
        <v>0</v>
      </c>
      <c r="V859" s="306">
        <f t="shared" ca="1" si="380"/>
        <v>1.2261907040146309</v>
      </c>
      <c r="W859" s="304">
        <f t="shared" ca="1" si="381"/>
        <v>28.769895220802081</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0.69301007825986005</v>
      </c>
      <c r="AH859" s="304">
        <f t="shared" ca="1" si="405"/>
        <v>-9.0891312897700622</v>
      </c>
    </row>
    <row r="860" spans="1:34" x14ac:dyDescent="0.2">
      <c r="A860" s="347">
        <f t="shared" ca="1" si="383"/>
        <v>1E-4</v>
      </c>
      <c r="B860" s="304">
        <f t="shared" ca="1" si="384"/>
        <v>37.035200000001389</v>
      </c>
      <c r="D860" s="306">
        <f t="shared" ca="1" si="385"/>
        <v>-0.68449657456105539</v>
      </c>
      <c r="E860" s="307">
        <f t="shared" ca="1" si="386"/>
        <v>-0.74665832740738658</v>
      </c>
      <c r="F860" s="304">
        <f t="shared" ca="1" si="387"/>
        <v>1.0129334718887586</v>
      </c>
      <c r="G860" s="306">
        <f t="shared" ca="1" si="388"/>
        <v>8.075375859657747</v>
      </c>
      <c r="H860" s="307">
        <f t="shared" ca="1" si="389"/>
        <v>-106.92611878848167</v>
      </c>
      <c r="I860" s="304">
        <f t="shared" ca="1" si="390"/>
        <v>107.23062330530041</v>
      </c>
      <c r="J860" s="306">
        <f t="shared" ca="1" si="391"/>
        <v>859.93432206528962</v>
      </c>
      <c r="K860" s="307">
        <f t="shared" ca="1" si="392"/>
        <v>-9.7260037235193231</v>
      </c>
      <c r="L860" s="304">
        <f t="shared" ca="1" si="377"/>
        <v>859.98932168621673</v>
      </c>
      <c r="M860" s="306">
        <f t="shared" ca="1" si="393"/>
        <v>-1.495416475140616</v>
      </c>
      <c r="N860" s="304">
        <f t="shared" ca="1" si="394"/>
        <v>-85.681052639887483</v>
      </c>
      <c r="P860" s="310">
        <f t="shared" ca="1" si="395"/>
        <v>23</v>
      </c>
      <c r="Q860" s="304">
        <f t="shared" ca="1" si="396"/>
        <v>0</v>
      </c>
      <c r="R860" s="306">
        <f t="shared" ca="1" si="397"/>
        <v>0</v>
      </c>
      <c r="S860" s="307">
        <f t="shared" ca="1" si="398"/>
        <v>3.1652999999999984</v>
      </c>
      <c r="T860" s="304">
        <f t="shared" ca="1" si="378"/>
        <v>31.051592999999986</v>
      </c>
      <c r="U860" s="311">
        <f t="shared" ca="1" si="379"/>
        <v>0</v>
      </c>
      <c r="V860" s="306">
        <f t="shared" ca="1" si="380"/>
        <v>1.2261920151333128</v>
      </c>
      <c r="W860" s="304">
        <f t="shared" ca="1" si="381"/>
        <v>28.769963169128349</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0.69298912032769344</v>
      </c>
      <c r="AH860" s="304">
        <f t="shared" ca="1" si="405"/>
        <v>-9.0891527567061878</v>
      </c>
    </row>
    <row r="861" spans="1:34" x14ac:dyDescent="0.2">
      <c r="A861" s="347">
        <f t="shared" ca="1" si="383"/>
        <v>1E-4</v>
      </c>
      <c r="B861" s="304">
        <f t="shared" ca="1" si="384"/>
        <v>37.035300000001392</v>
      </c>
      <c r="D861" s="306">
        <f t="shared" ca="1" si="385"/>
        <v>-0.68449194684229975</v>
      </c>
      <c r="E861" s="307">
        <f t="shared" ca="1" si="386"/>
        <v>-0.74663645014278401</v>
      </c>
      <c r="F861" s="304">
        <f t="shared" ca="1" si="387"/>
        <v>1.0129142184675757</v>
      </c>
      <c r="G861" s="306">
        <f t="shared" ca="1" si="388"/>
        <v>8.0753074104630631</v>
      </c>
      <c r="H861" s="307">
        <f t="shared" ca="1" si="389"/>
        <v>-106.92619345212668</v>
      </c>
      <c r="I861" s="304">
        <f t="shared" ca="1" si="390"/>
        <v>107.23069260214213</v>
      </c>
      <c r="J861" s="306">
        <f t="shared" ca="1" si="391"/>
        <v>859.93432206528962</v>
      </c>
      <c r="K861" s="307">
        <f t="shared" ca="1" si="392"/>
        <v>-9.7366963391313543</v>
      </c>
      <c r="L861" s="304">
        <f t="shared" ca="1" si="377"/>
        <v>859.98944268025161</v>
      </c>
      <c r="M861" s="306">
        <f t="shared" ca="1" si="393"/>
        <v>-1.4954171641003033</v>
      </c>
      <c r="N861" s="304">
        <f t="shared" ca="1" si="394"/>
        <v>-85.681092114369832</v>
      </c>
      <c r="P861" s="310">
        <f t="shared" ca="1" si="395"/>
        <v>23</v>
      </c>
      <c r="Q861" s="304">
        <f t="shared" ca="1" si="396"/>
        <v>0</v>
      </c>
      <c r="R861" s="306">
        <f t="shared" ca="1" si="397"/>
        <v>0</v>
      </c>
      <c r="S861" s="307">
        <f t="shared" ca="1" si="398"/>
        <v>3.1652999999999984</v>
      </c>
      <c r="T861" s="304">
        <f t="shared" ca="1" si="378"/>
        <v>31.051592999999986</v>
      </c>
      <c r="U861" s="311">
        <f t="shared" ca="1" si="379"/>
        <v>0</v>
      </c>
      <c r="V861" s="306">
        <f t="shared" ca="1" si="380"/>
        <v>1.2261933262543125</v>
      </c>
      <c r="W861" s="304">
        <f t="shared" ca="1" si="381"/>
        <v>28.770031116487978</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0.69296816269130268</v>
      </c>
      <c r="AH861" s="304">
        <f t="shared" ca="1" si="405"/>
        <v>-9.0891742233369239</v>
      </c>
    </row>
    <row r="862" spans="1:34" x14ac:dyDescent="0.2">
      <c r="A862" s="347">
        <f t="shared" ca="1" si="383"/>
        <v>1E-4</v>
      </c>
      <c r="B862" s="304">
        <f t="shared" ca="1" si="384"/>
        <v>37.035400000001395</v>
      </c>
      <c r="D862" s="306">
        <f t="shared" ca="1" si="385"/>
        <v>-0.68448731913172778</v>
      </c>
      <c r="E862" s="307">
        <f t="shared" ca="1" si="386"/>
        <v>-0.7466145731893814</v>
      </c>
      <c r="F862" s="304">
        <f t="shared" ca="1" si="387"/>
        <v>1.0128949654090014</v>
      </c>
      <c r="G862" s="306">
        <f t="shared" ca="1" si="388"/>
        <v>8.0752389617311504</v>
      </c>
      <c r="H862" s="307">
        <f t="shared" ca="1" si="389"/>
        <v>-106.926268113584</v>
      </c>
      <c r="I862" s="304">
        <f t="shared" ca="1" si="390"/>
        <v>107.23076189688811</v>
      </c>
      <c r="J862" s="306">
        <f t="shared" ca="1" si="391"/>
        <v>859.93432206528962</v>
      </c>
      <c r="K862" s="307">
        <f t="shared" ca="1" si="392"/>
        <v>-9.747388962209639</v>
      </c>
      <c r="L862" s="304">
        <f t="shared" ca="1" si="377"/>
        <v>859.98956380729987</v>
      </c>
      <c r="M862" s="306">
        <f t="shared" ca="1" si="393"/>
        <v>-1.4954178530532605</v>
      </c>
      <c r="N862" s="304">
        <f t="shared" ca="1" si="394"/>
        <v>-85.681131588466556</v>
      </c>
      <c r="P862" s="310">
        <f t="shared" ca="1" si="395"/>
        <v>23</v>
      </c>
      <c r="Q862" s="304">
        <f t="shared" ca="1" si="396"/>
        <v>0</v>
      </c>
      <c r="R862" s="306">
        <f t="shared" ca="1" si="397"/>
        <v>0</v>
      </c>
      <c r="S862" s="307">
        <f t="shared" ca="1" si="398"/>
        <v>3.1652999999999984</v>
      </c>
      <c r="T862" s="304">
        <f t="shared" ca="1" si="378"/>
        <v>31.051592999999986</v>
      </c>
      <c r="U862" s="311">
        <f t="shared" ca="1" si="379"/>
        <v>0</v>
      </c>
      <c r="V862" s="306">
        <f t="shared" ca="1" si="380"/>
        <v>1.22619463737763</v>
      </c>
      <c r="W862" s="304">
        <f t="shared" ca="1" si="381"/>
        <v>28.770099062880952</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0.69294720535068244</v>
      </c>
      <c r="AH862" s="304">
        <f t="shared" ca="1" si="405"/>
        <v>-9.0891956896622723</v>
      </c>
    </row>
    <row r="863" spans="1:34" x14ac:dyDescent="0.2">
      <c r="A863" s="347">
        <f t="shared" ca="1" si="383"/>
        <v>1E-4</v>
      </c>
      <c r="B863" s="304">
        <f t="shared" ca="1" si="384"/>
        <v>37.035500000001399</v>
      </c>
      <c r="D863" s="306">
        <f t="shared" ca="1" si="385"/>
        <v>-0.68448269142933627</v>
      </c>
      <c r="E863" s="307">
        <f t="shared" ca="1" si="386"/>
        <v>-0.74659269654718408</v>
      </c>
      <c r="F863" s="304">
        <f t="shared" ca="1" si="387"/>
        <v>1.0128757127130374</v>
      </c>
      <c r="G863" s="306">
        <f t="shared" ca="1" si="388"/>
        <v>8.0751705134620071</v>
      </c>
      <c r="H863" s="307">
        <f t="shared" ca="1" si="389"/>
        <v>-106.92634277285366</v>
      </c>
      <c r="I863" s="304">
        <f t="shared" ca="1" si="390"/>
        <v>107.23083118953839</v>
      </c>
      <c r="J863" s="306">
        <f t="shared" ca="1" si="391"/>
        <v>859.93432206528962</v>
      </c>
      <c r="K863" s="307">
        <f t="shared" ca="1" si="392"/>
        <v>-9.7580815927539604</v>
      </c>
      <c r="L863" s="304">
        <f t="shared" ca="1" si="377"/>
        <v>859.98968506736185</v>
      </c>
      <c r="M863" s="306">
        <f t="shared" ca="1" si="393"/>
        <v>-1.4954185419994874</v>
      </c>
      <c r="N863" s="304">
        <f t="shared" ca="1" si="394"/>
        <v>-85.681171062177668</v>
      </c>
      <c r="P863" s="310">
        <f t="shared" ca="1" si="395"/>
        <v>23</v>
      </c>
      <c r="Q863" s="304">
        <f t="shared" ca="1" si="396"/>
        <v>0</v>
      </c>
      <c r="R863" s="306">
        <f t="shared" ca="1" si="397"/>
        <v>0</v>
      </c>
      <c r="S863" s="307">
        <f t="shared" ca="1" si="398"/>
        <v>3.1652999999999984</v>
      </c>
      <c r="T863" s="304">
        <f t="shared" ca="1" si="378"/>
        <v>31.051592999999986</v>
      </c>
      <c r="U863" s="311">
        <f t="shared" ca="1" si="379"/>
        <v>0</v>
      </c>
      <c r="V863" s="306">
        <f t="shared" ca="1" si="380"/>
        <v>1.2261959485032663</v>
      </c>
      <c r="W863" s="304">
        <f t="shared" ca="1" si="381"/>
        <v>28.770167008307322</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0.69292624830583627</v>
      </c>
      <c r="AH863" s="304">
        <f t="shared" ca="1" si="405"/>
        <v>-9.0892171556822312</v>
      </c>
    </row>
    <row r="864" spans="1:34" x14ac:dyDescent="0.2">
      <c r="A864" s="347">
        <f t="shared" ca="1" si="383"/>
        <v>1E-4</v>
      </c>
      <c r="B864" s="304">
        <f t="shared" ca="1" si="384"/>
        <v>37.035600000001402</v>
      </c>
      <c r="D864" s="306">
        <f t="shared" ca="1" si="385"/>
        <v>-0.68447806373512754</v>
      </c>
      <c r="E864" s="307">
        <f t="shared" ca="1" si="386"/>
        <v>-0.74657082021617605</v>
      </c>
      <c r="F864" s="304">
        <f t="shared" ca="1" si="387"/>
        <v>1.0128564603796746</v>
      </c>
      <c r="G864" s="306">
        <f t="shared" ca="1" si="388"/>
        <v>8.0751020656556332</v>
      </c>
      <c r="H864" s="307">
        <f t="shared" ca="1" si="389"/>
        <v>-106.92641742993568</v>
      </c>
      <c r="I864" s="304">
        <f t="shared" ca="1" si="390"/>
        <v>107.230900480093</v>
      </c>
      <c r="J864" s="306">
        <f t="shared" ca="1" si="391"/>
        <v>859.93432206528962</v>
      </c>
      <c r="K864" s="307">
        <f t="shared" ca="1" si="392"/>
        <v>-9.7687742307640999</v>
      </c>
      <c r="L864" s="304">
        <f t="shared" ca="1" si="377"/>
        <v>859.98980646043765</v>
      </c>
      <c r="M864" s="306">
        <f t="shared" ca="1" si="393"/>
        <v>-1.4954192309389842</v>
      </c>
      <c r="N864" s="304">
        <f t="shared" ca="1" si="394"/>
        <v>-85.681210535503169</v>
      </c>
      <c r="P864" s="310">
        <f t="shared" ca="1" si="395"/>
        <v>23</v>
      </c>
      <c r="Q864" s="304">
        <f t="shared" ca="1" si="396"/>
        <v>0</v>
      </c>
      <c r="R864" s="306">
        <f t="shared" ca="1" si="397"/>
        <v>0</v>
      </c>
      <c r="S864" s="307">
        <f t="shared" ca="1" si="398"/>
        <v>3.1652999999999984</v>
      </c>
      <c r="T864" s="304">
        <f t="shared" ca="1" si="378"/>
        <v>31.051592999999986</v>
      </c>
      <c r="U864" s="311">
        <f t="shared" ca="1" si="379"/>
        <v>0</v>
      </c>
      <c r="V864" s="306">
        <f t="shared" ca="1" si="380"/>
        <v>1.2261972596312205</v>
      </c>
      <c r="W864" s="304">
        <f t="shared" ca="1" si="381"/>
        <v>28.770234952767069</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0.69290529155674996</v>
      </c>
      <c r="AH864" s="304">
        <f t="shared" ca="1" si="405"/>
        <v>-9.0892386213968148</v>
      </c>
    </row>
    <row r="865" spans="1:34" x14ac:dyDescent="0.2">
      <c r="A865" s="347">
        <f t="shared" ca="1" si="383"/>
        <v>1E-4</v>
      </c>
      <c r="B865" s="304">
        <f t="shared" ca="1" si="384"/>
        <v>37.035700000001405</v>
      </c>
      <c r="D865" s="306">
        <f t="shared" ca="1" si="385"/>
        <v>-0.68447343604910182</v>
      </c>
      <c r="E865" s="307">
        <f t="shared" ca="1" si="386"/>
        <v>-0.74654894419636442</v>
      </c>
      <c r="F865" s="304">
        <f t="shared" ca="1" si="387"/>
        <v>1.0128372084089183</v>
      </c>
      <c r="G865" s="306">
        <f t="shared" ca="1" si="388"/>
        <v>8.0750336183120286</v>
      </c>
      <c r="H865" s="307">
        <f t="shared" ca="1" si="389"/>
        <v>-106.9264920848301</v>
      </c>
      <c r="I865" s="304">
        <f t="shared" ca="1" si="390"/>
        <v>107.23096976855196</v>
      </c>
      <c r="J865" s="306">
        <f t="shared" ca="1" si="391"/>
        <v>859.93432206528962</v>
      </c>
      <c r="K865" s="307">
        <f t="shared" ca="1" si="392"/>
        <v>-9.7794668762398373</v>
      </c>
      <c r="L865" s="304">
        <f t="shared" ca="1" si="377"/>
        <v>859.9899279865275</v>
      </c>
      <c r="M865" s="306">
        <f t="shared" ca="1" si="393"/>
        <v>-1.495419919871751</v>
      </c>
      <c r="N865" s="304">
        <f t="shared" ca="1" si="394"/>
        <v>-85.681250008443087</v>
      </c>
      <c r="P865" s="310">
        <f t="shared" ca="1" si="395"/>
        <v>23</v>
      </c>
      <c r="Q865" s="304">
        <f t="shared" ca="1" si="396"/>
        <v>0</v>
      </c>
      <c r="R865" s="306">
        <f t="shared" ca="1" si="397"/>
        <v>0</v>
      </c>
      <c r="S865" s="307">
        <f t="shared" ca="1" si="398"/>
        <v>3.1652999999999984</v>
      </c>
      <c r="T865" s="304">
        <f t="shared" ca="1" si="378"/>
        <v>31.051592999999986</v>
      </c>
      <c r="U865" s="311">
        <f t="shared" ca="1" si="379"/>
        <v>0</v>
      </c>
      <c r="V865" s="306">
        <f t="shared" ca="1" si="380"/>
        <v>1.2261985707614926</v>
      </c>
      <c r="W865" s="304">
        <f t="shared" ca="1" si="381"/>
        <v>28.770302896260212</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0.69288433510343239</v>
      </c>
      <c r="AH865" s="304">
        <f t="shared" ca="1" si="405"/>
        <v>-9.089260086806016</v>
      </c>
    </row>
    <row r="866" spans="1:34" x14ac:dyDescent="0.2">
      <c r="A866" s="347">
        <f t="shared" ca="1" si="383"/>
        <v>1E-4</v>
      </c>
      <c r="B866" s="304">
        <f t="shared" ca="1" si="384"/>
        <v>37.035800000001409</v>
      </c>
      <c r="D866" s="306">
        <f t="shared" ca="1" si="385"/>
        <v>-0.68446880837125923</v>
      </c>
      <c r="E866" s="307">
        <f t="shared" ca="1" si="386"/>
        <v>-0.74652706848774031</v>
      </c>
      <c r="F866" s="304">
        <f t="shared" ca="1" si="387"/>
        <v>1.0128179568007625</v>
      </c>
      <c r="G866" s="306">
        <f t="shared" ca="1" si="388"/>
        <v>8.0749651714311916</v>
      </c>
      <c r="H866" s="307">
        <f t="shared" ca="1" si="389"/>
        <v>-106.92656673753694</v>
      </c>
      <c r="I866" s="304">
        <f t="shared" ca="1" si="390"/>
        <v>107.2310390549153</v>
      </c>
      <c r="J866" s="306">
        <f t="shared" ca="1" si="391"/>
        <v>859.93432206528962</v>
      </c>
      <c r="K866" s="307">
        <f t="shared" ca="1" si="392"/>
        <v>-9.790159529180956</v>
      </c>
      <c r="L866" s="304">
        <f t="shared" ca="1" si="377"/>
        <v>859.99004964563164</v>
      </c>
      <c r="M866" s="306">
        <f t="shared" ca="1" si="393"/>
        <v>-1.4954206087977879</v>
      </c>
      <c r="N866" s="304">
        <f t="shared" ca="1" si="394"/>
        <v>-85.681289480997393</v>
      </c>
      <c r="P866" s="310">
        <f t="shared" ca="1" si="395"/>
        <v>23</v>
      </c>
      <c r="Q866" s="304">
        <f t="shared" ca="1" si="396"/>
        <v>0</v>
      </c>
      <c r="R866" s="306">
        <f t="shared" ca="1" si="397"/>
        <v>0</v>
      </c>
      <c r="S866" s="307">
        <f t="shared" ca="1" si="398"/>
        <v>3.1652999999999984</v>
      </c>
      <c r="T866" s="304">
        <f t="shared" ca="1" si="378"/>
        <v>31.051592999999986</v>
      </c>
      <c r="U866" s="311">
        <f t="shared" ca="1" si="379"/>
        <v>0</v>
      </c>
      <c r="V866" s="306">
        <f t="shared" ca="1" si="380"/>
        <v>1.2261998818940827</v>
      </c>
      <c r="W866" s="304">
        <f t="shared" ca="1" si="381"/>
        <v>28.770370838786764</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0.69286337894587469</v>
      </c>
      <c r="AH866" s="304">
        <f t="shared" ca="1" si="405"/>
        <v>-9.0892815519098438</v>
      </c>
    </row>
    <row r="867" spans="1:34" x14ac:dyDescent="0.2">
      <c r="A867" s="347">
        <f t="shared" ca="1" si="383"/>
        <v>1E-4</v>
      </c>
      <c r="B867" s="304">
        <f t="shared" ca="1" si="384"/>
        <v>37.035900000001412</v>
      </c>
      <c r="D867" s="306">
        <f t="shared" ca="1" si="385"/>
        <v>-0.68446418070160053</v>
      </c>
      <c r="E867" s="307">
        <f t="shared" ca="1" si="386"/>
        <v>-0.74650519309030372</v>
      </c>
      <c r="F867" s="304">
        <f t="shared" ca="1" si="387"/>
        <v>1.0127987055552081</v>
      </c>
      <c r="G867" s="306">
        <f t="shared" ca="1" si="388"/>
        <v>8.0748967250131223</v>
      </c>
      <c r="H867" s="307">
        <f t="shared" ca="1" si="389"/>
        <v>-106.92664138805625</v>
      </c>
      <c r="I867" s="304">
        <f t="shared" ca="1" si="390"/>
        <v>107.23110833918305</v>
      </c>
      <c r="J867" s="306">
        <f t="shared" ca="1" si="391"/>
        <v>859.93432206528962</v>
      </c>
      <c r="K867" s="307">
        <f t="shared" ca="1" si="392"/>
        <v>-9.8008521895872356</v>
      </c>
      <c r="L867" s="304">
        <f t="shared" ca="1" si="377"/>
        <v>859.9901714377504</v>
      </c>
      <c r="M867" s="306">
        <f t="shared" ca="1" si="393"/>
        <v>-1.4954212977170949</v>
      </c>
      <c r="N867" s="304">
        <f t="shared" ca="1" si="394"/>
        <v>-85.681328953166101</v>
      </c>
      <c r="P867" s="310">
        <f t="shared" ca="1" si="395"/>
        <v>23</v>
      </c>
      <c r="Q867" s="304">
        <f t="shared" ca="1" si="396"/>
        <v>0</v>
      </c>
      <c r="R867" s="306">
        <f t="shared" ca="1" si="397"/>
        <v>0</v>
      </c>
      <c r="S867" s="307">
        <f t="shared" ca="1" si="398"/>
        <v>3.1652999999999984</v>
      </c>
      <c r="T867" s="304">
        <f t="shared" ca="1" si="378"/>
        <v>31.051592999999986</v>
      </c>
      <c r="U867" s="311">
        <f t="shared" ca="1" si="379"/>
        <v>0</v>
      </c>
      <c r="V867" s="306">
        <f t="shared" ca="1" si="380"/>
        <v>1.2262011930289909</v>
      </c>
      <c r="W867" s="304">
        <f t="shared" ca="1" si="381"/>
        <v>28.770438780346726</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0.69284242308407507</v>
      </c>
      <c r="AH867" s="304">
        <f t="shared" ca="1" si="405"/>
        <v>-9.089303016708298</v>
      </c>
    </row>
    <row r="868" spans="1:34" x14ac:dyDescent="0.2">
      <c r="A868" s="347">
        <f t="shared" ca="1" si="383"/>
        <v>1E-4</v>
      </c>
      <c r="B868" s="304">
        <f t="shared" ca="1" si="384"/>
        <v>37.036000000001415</v>
      </c>
      <c r="D868" s="306">
        <f t="shared" ca="1" si="385"/>
        <v>-0.68445955304012729</v>
      </c>
      <c r="E868" s="307">
        <f t="shared" ca="1" si="386"/>
        <v>-0.74648331800404755</v>
      </c>
      <c r="F868" s="304">
        <f t="shared" ca="1" si="387"/>
        <v>1.0127794546722515</v>
      </c>
      <c r="G868" s="306">
        <f t="shared" ca="1" si="388"/>
        <v>8.0748282790578187</v>
      </c>
      <c r="H868" s="307">
        <f t="shared" ca="1" si="389"/>
        <v>-106.92671603638806</v>
      </c>
      <c r="I868" s="304">
        <f t="shared" ca="1" si="390"/>
        <v>107.23117762135526</v>
      </c>
      <c r="J868" s="306">
        <f t="shared" ca="1" si="391"/>
        <v>859.93432206528962</v>
      </c>
      <c r="K868" s="307">
        <f t="shared" ca="1" si="392"/>
        <v>-9.8115448574584576</v>
      </c>
      <c r="L868" s="304">
        <f t="shared" ca="1" si="377"/>
        <v>859.9902933628839</v>
      </c>
      <c r="M868" s="306">
        <f t="shared" ca="1" si="393"/>
        <v>-1.4954219866296721</v>
      </c>
      <c r="N868" s="304">
        <f t="shared" ca="1" si="394"/>
        <v>-85.681368424949227</v>
      </c>
      <c r="P868" s="310">
        <f t="shared" ca="1" si="395"/>
        <v>23</v>
      </c>
      <c r="Q868" s="304">
        <f t="shared" ca="1" si="396"/>
        <v>0</v>
      </c>
      <c r="R868" s="306">
        <f t="shared" ca="1" si="397"/>
        <v>0</v>
      </c>
      <c r="S868" s="307">
        <f t="shared" ca="1" si="398"/>
        <v>3.1652999999999984</v>
      </c>
      <c r="T868" s="304">
        <f t="shared" ca="1" si="378"/>
        <v>31.051592999999986</v>
      </c>
      <c r="U868" s="311">
        <f t="shared" ca="1" si="379"/>
        <v>0</v>
      </c>
      <c r="V868" s="306">
        <f t="shared" ca="1" si="380"/>
        <v>1.226202504166217</v>
      </c>
      <c r="W868" s="304">
        <f t="shared" ca="1" si="381"/>
        <v>28.770506720940123</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0.6928214675180282</v>
      </c>
      <c r="AH868" s="304">
        <f t="shared" ca="1" si="405"/>
        <v>-9.089324481201384</v>
      </c>
    </row>
    <row r="869" spans="1:34" x14ac:dyDescent="0.2">
      <c r="A869" s="347">
        <f t="shared" ca="1" si="383"/>
        <v>1E-4</v>
      </c>
      <c r="B869" s="304">
        <f t="shared" ca="1" si="384"/>
        <v>37.036100000001419</v>
      </c>
      <c r="D869" s="306">
        <f t="shared" ca="1" si="385"/>
        <v>-0.68445492538683883</v>
      </c>
      <c r="E869" s="307">
        <f t="shared" ca="1" si="386"/>
        <v>-0.74646144322897179</v>
      </c>
      <c r="F869" s="304">
        <f t="shared" ca="1" si="387"/>
        <v>1.0127602041518922</v>
      </c>
      <c r="G869" s="306">
        <f t="shared" ca="1" si="388"/>
        <v>8.0747598335652793</v>
      </c>
      <c r="H869" s="307">
        <f t="shared" ca="1" si="389"/>
        <v>-106.92679068253238</v>
      </c>
      <c r="I869" s="304">
        <f t="shared" ca="1" si="390"/>
        <v>107.23124690143192</v>
      </c>
      <c r="J869" s="306">
        <f t="shared" ca="1" si="391"/>
        <v>859.93432206528962</v>
      </c>
      <c r="K869" s="307">
        <f t="shared" ca="1" si="392"/>
        <v>-9.8222375327944036</v>
      </c>
      <c r="L869" s="304">
        <f t="shared" ca="1" si="377"/>
        <v>859.99041542103248</v>
      </c>
      <c r="M869" s="306">
        <f t="shared" ca="1" si="393"/>
        <v>-1.4954226755355198</v>
      </c>
      <c r="N869" s="304">
        <f t="shared" ca="1" si="394"/>
        <v>-85.681407896346784</v>
      </c>
      <c r="P869" s="310">
        <f t="shared" ca="1" si="395"/>
        <v>23</v>
      </c>
      <c r="Q869" s="304">
        <f t="shared" ca="1" si="396"/>
        <v>0</v>
      </c>
      <c r="R869" s="306">
        <f t="shared" ca="1" si="397"/>
        <v>0</v>
      </c>
      <c r="S869" s="307">
        <f t="shared" ca="1" si="398"/>
        <v>3.1652999999999984</v>
      </c>
      <c r="T869" s="304">
        <f t="shared" ca="1" si="378"/>
        <v>31.051592999999986</v>
      </c>
      <c r="U869" s="311">
        <f t="shared" ca="1" si="379"/>
        <v>0</v>
      </c>
      <c r="V869" s="306">
        <f t="shared" ca="1" si="380"/>
        <v>1.2262038153057613</v>
      </c>
      <c r="W869" s="304">
        <f t="shared" ca="1" si="381"/>
        <v>28.770574660566933</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0.69280051224773231</v>
      </c>
      <c r="AH869" s="304">
        <f t="shared" ca="1" si="405"/>
        <v>-9.0893459453891055</v>
      </c>
    </row>
    <row r="870" spans="1:34" x14ac:dyDescent="0.2">
      <c r="A870" s="347">
        <f t="shared" ca="1" si="383"/>
        <v>1E-4</v>
      </c>
      <c r="B870" s="304">
        <f t="shared" ca="1" si="384"/>
        <v>37.036200000001422</v>
      </c>
      <c r="D870" s="306">
        <f t="shared" ca="1" si="385"/>
        <v>-0.68445029774173394</v>
      </c>
      <c r="E870" s="307">
        <f t="shared" ca="1" si="386"/>
        <v>-0.74643956876507644</v>
      </c>
      <c r="F870" s="304">
        <f t="shared" ca="1" si="387"/>
        <v>1.0127409539941303</v>
      </c>
      <c r="G870" s="306">
        <f t="shared" ca="1" si="388"/>
        <v>8.0746913885355056</v>
      </c>
      <c r="H870" s="307">
        <f t="shared" ca="1" si="389"/>
        <v>-106.92686532648926</v>
      </c>
      <c r="I870" s="304">
        <f t="shared" ca="1" si="390"/>
        <v>107.2313161794131</v>
      </c>
      <c r="J870" s="306">
        <f t="shared" ca="1" si="391"/>
        <v>859.93432206528962</v>
      </c>
      <c r="K870" s="307">
        <f t="shared" ca="1" si="392"/>
        <v>-9.832930215594855</v>
      </c>
      <c r="L870" s="304">
        <f t="shared" ca="1" si="377"/>
        <v>859.99053761219602</v>
      </c>
      <c r="M870" s="306">
        <f t="shared" ca="1" si="393"/>
        <v>-1.4954233644346377</v>
      </c>
      <c r="N870" s="304">
        <f t="shared" ca="1" si="394"/>
        <v>-85.681447367358757</v>
      </c>
      <c r="P870" s="310">
        <f t="shared" ca="1" si="395"/>
        <v>23</v>
      </c>
      <c r="Q870" s="304">
        <f t="shared" ca="1" si="396"/>
        <v>0</v>
      </c>
      <c r="R870" s="306">
        <f t="shared" ca="1" si="397"/>
        <v>0</v>
      </c>
      <c r="S870" s="307">
        <f t="shared" ca="1" si="398"/>
        <v>3.1652999999999984</v>
      </c>
      <c r="T870" s="304">
        <f t="shared" ca="1" si="378"/>
        <v>31.051592999999986</v>
      </c>
      <c r="U870" s="311">
        <f t="shared" ca="1" si="379"/>
        <v>0</v>
      </c>
      <c r="V870" s="306">
        <f t="shared" ca="1" si="380"/>
        <v>1.2262051264476235</v>
      </c>
      <c r="W870" s="304">
        <f t="shared" ca="1" si="381"/>
        <v>28.770642599227216</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0.69277955727319096</v>
      </c>
      <c r="AH870" s="304">
        <f t="shared" ca="1" si="405"/>
        <v>-9.0893674092714587</v>
      </c>
    </row>
    <row r="871" spans="1:34" x14ac:dyDescent="0.2">
      <c r="A871" s="347">
        <f t="shared" ca="1" si="383"/>
        <v>1E-4</v>
      </c>
      <c r="B871" s="304">
        <f t="shared" ca="1" si="384"/>
        <v>37.036300000001425</v>
      </c>
      <c r="D871" s="306">
        <f t="shared" ca="1" si="385"/>
        <v>-0.68444567010481694</v>
      </c>
      <c r="E871" s="307">
        <f t="shared" ca="1" si="386"/>
        <v>-0.7464176946123473</v>
      </c>
      <c r="F871" s="304">
        <f t="shared" ca="1" si="387"/>
        <v>1.0127217041989587</v>
      </c>
      <c r="G871" s="306">
        <f t="shared" ca="1" si="388"/>
        <v>8.074622943968496</v>
      </c>
      <c r="H871" s="307">
        <f t="shared" ca="1" si="389"/>
        <v>-106.92693996825872</v>
      </c>
      <c r="I871" s="304">
        <f t="shared" ca="1" si="390"/>
        <v>107.23138545529881</v>
      </c>
      <c r="J871" s="306">
        <f t="shared" ca="1" si="391"/>
        <v>859.93432206528962</v>
      </c>
      <c r="K871" s="307">
        <f t="shared" ca="1" si="392"/>
        <v>-9.8436229058595917</v>
      </c>
      <c r="L871" s="304">
        <f t="shared" ca="1" si="377"/>
        <v>859.9906599363751</v>
      </c>
      <c r="M871" s="306">
        <f t="shared" ca="1" si="393"/>
        <v>-1.4954240533270262</v>
      </c>
      <c r="N871" s="304">
        <f t="shared" ca="1" si="394"/>
        <v>-85.681486837985162</v>
      </c>
      <c r="P871" s="310">
        <f t="shared" ca="1" si="395"/>
        <v>23</v>
      </c>
      <c r="Q871" s="304">
        <f t="shared" ca="1" si="396"/>
        <v>0</v>
      </c>
      <c r="R871" s="306">
        <f t="shared" ca="1" si="397"/>
        <v>0</v>
      </c>
      <c r="S871" s="307">
        <f t="shared" ca="1" si="398"/>
        <v>3.1652999999999984</v>
      </c>
      <c r="T871" s="304">
        <f t="shared" ca="1" si="378"/>
        <v>31.051592999999986</v>
      </c>
      <c r="U871" s="311">
        <f t="shared" ca="1" si="379"/>
        <v>0</v>
      </c>
      <c r="V871" s="306">
        <f t="shared" ca="1" si="380"/>
        <v>1.2262064375918036</v>
      </c>
      <c r="W871" s="304">
        <f t="shared" ca="1" si="381"/>
        <v>28.770710536920944</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0.69275860259438993</v>
      </c>
      <c r="AH871" s="304">
        <f t="shared" ca="1" si="405"/>
        <v>-9.0893888728484598</v>
      </c>
    </row>
    <row r="872" spans="1:34" x14ac:dyDescent="0.2">
      <c r="A872" s="347">
        <f t="shared" ca="1" si="383"/>
        <v>1E-4</v>
      </c>
      <c r="B872" s="304">
        <f t="shared" ca="1" si="384"/>
        <v>37.036400000001429</v>
      </c>
      <c r="D872" s="306">
        <f t="shared" ca="1" si="385"/>
        <v>-0.68444104247608639</v>
      </c>
      <c r="E872" s="307">
        <f t="shared" ca="1" si="386"/>
        <v>-0.74639582077079147</v>
      </c>
      <c r="F872" s="304">
        <f t="shared" ca="1" si="387"/>
        <v>1.0127024547663817</v>
      </c>
      <c r="G872" s="306">
        <f t="shared" ca="1" si="388"/>
        <v>8.0745544998642487</v>
      </c>
      <c r="H872" s="307">
        <f t="shared" ca="1" si="389"/>
        <v>-106.9270146078408</v>
      </c>
      <c r="I872" s="304">
        <f t="shared" ca="1" si="390"/>
        <v>107.23145472908907</v>
      </c>
      <c r="J872" s="306">
        <f t="shared" ca="1" si="391"/>
        <v>859.93432206528962</v>
      </c>
      <c r="K872" s="307">
        <f t="shared" ca="1" si="392"/>
        <v>-9.8543156035883968</v>
      </c>
      <c r="L872" s="304">
        <f t="shared" ca="1" si="377"/>
        <v>859.99078239356982</v>
      </c>
      <c r="M872" s="306">
        <f t="shared" ca="1" si="393"/>
        <v>-1.4954247422126852</v>
      </c>
      <c r="N872" s="304">
        <f t="shared" ca="1" si="394"/>
        <v>-85.681526308225983</v>
      </c>
      <c r="P872" s="310">
        <f t="shared" ca="1" si="395"/>
        <v>23</v>
      </c>
      <c r="Q872" s="304">
        <f t="shared" ca="1" si="396"/>
        <v>0</v>
      </c>
      <c r="R872" s="306">
        <f t="shared" ca="1" si="397"/>
        <v>0</v>
      </c>
      <c r="S872" s="307">
        <f t="shared" ca="1" si="398"/>
        <v>3.1652999999999984</v>
      </c>
      <c r="T872" s="304">
        <f t="shared" ca="1" si="378"/>
        <v>31.051592999999986</v>
      </c>
      <c r="U872" s="311">
        <f t="shared" ca="1" si="379"/>
        <v>0</v>
      </c>
      <c r="V872" s="306">
        <f t="shared" ca="1" si="380"/>
        <v>1.2262077487383014</v>
      </c>
      <c r="W872" s="304">
        <f t="shared" ca="1" si="381"/>
        <v>28.770778473648129</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0.69273764821133099</v>
      </c>
      <c r="AH872" s="304">
        <f t="shared" ca="1" si="405"/>
        <v>-9.0894103361201015</v>
      </c>
    </row>
    <row r="873" spans="1:34" x14ac:dyDescent="0.2">
      <c r="A873" s="347">
        <f t="shared" ca="1" si="383"/>
        <v>1E-4</v>
      </c>
      <c r="B873" s="304">
        <f t="shared" ca="1" si="384"/>
        <v>37.036500000001432</v>
      </c>
      <c r="D873" s="306">
        <f t="shared" ca="1" si="385"/>
        <v>-0.68443641485554352</v>
      </c>
      <c r="E873" s="307">
        <f t="shared" ca="1" si="386"/>
        <v>-0.7463739472404054</v>
      </c>
      <c r="F873" s="304">
        <f t="shared" ca="1" si="387"/>
        <v>1.0126832056963979</v>
      </c>
      <c r="G873" s="306">
        <f t="shared" ca="1" si="388"/>
        <v>8.0744860562227636</v>
      </c>
      <c r="H873" s="307">
        <f t="shared" ca="1" si="389"/>
        <v>-106.92708924523552</v>
      </c>
      <c r="I873" s="304">
        <f t="shared" ca="1" si="390"/>
        <v>107.23152400078392</v>
      </c>
      <c r="J873" s="306">
        <f t="shared" ca="1" si="391"/>
        <v>859.93432206528962</v>
      </c>
      <c r="K873" s="307">
        <f t="shared" ca="1" si="392"/>
        <v>-9.8650083087810501</v>
      </c>
      <c r="L873" s="304">
        <f t="shared" ca="1" si="377"/>
        <v>859.99090498378041</v>
      </c>
      <c r="M873" s="306">
        <f t="shared" ca="1" si="393"/>
        <v>-1.4954254310916149</v>
      </c>
      <c r="N873" s="304">
        <f t="shared" ca="1" si="394"/>
        <v>-85.68156577808125</v>
      </c>
      <c r="P873" s="310">
        <f t="shared" ca="1" si="395"/>
        <v>23</v>
      </c>
      <c r="Q873" s="304">
        <f t="shared" ca="1" si="396"/>
        <v>0</v>
      </c>
      <c r="R873" s="306">
        <f t="shared" ca="1" si="397"/>
        <v>0</v>
      </c>
      <c r="S873" s="307">
        <f t="shared" ca="1" si="398"/>
        <v>3.1652999999999984</v>
      </c>
      <c r="T873" s="304">
        <f t="shared" ca="1" si="378"/>
        <v>31.051592999999986</v>
      </c>
      <c r="U873" s="311">
        <f t="shared" ca="1" si="379"/>
        <v>0</v>
      </c>
      <c r="V873" s="306">
        <f t="shared" ca="1" si="380"/>
        <v>1.2262090598871176</v>
      </c>
      <c r="W873" s="304">
        <f t="shared" ca="1" si="381"/>
        <v>28.770846409408801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0.69271669412401593</v>
      </c>
      <c r="AH873" s="304">
        <f t="shared" ca="1" si="405"/>
        <v>-9.0894317990863875</v>
      </c>
    </row>
    <row r="874" spans="1:34" x14ac:dyDescent="0.2">
      <c r="A874" s="347">
        <f t="shared" ca="1" si="383"/>
        <v>1E-4</v>
      </c>
      <c r="B874" s="304">
        <f t="shared" ca="1" si="384"/>
        <v>37.036600000001435</v>
      </c>
      <c r="D874" s="306">
        <f t="shared" ca="1" si="385"/>
        <v>-0.68443178724318809</v>
      </c>
      <c r="E874" s="307">
        <f t="shared" ca="1" si="386"/>
        <v>-0.74635207402117842</v>
      </c>
      <c r="F874" s="304">
        <f t="shared" ca="1" si="387"/>
        <v>1.0126639569890001</v>
      </c>
      <c r="G874" s="306">
        <f t="shared" ca="1" si="388"/>
        <v>8.074417613044039</v>
      </c>
      <c r="H874" s="307">
        <f t="shared" ca="1" si="389"/>
        <v>-106.92716388044292</v>
      </c>
      <c r="I874" s="304">
        <f t="shared" ca="1" si="390"/>
        <v>107.23159327038339</v>
      </c>
      <c r="J874" s="306">
        <f t="shared" ca="1" si="391"/>
        <v>859.93432206528962</v>
      </c>
      <c r="K874" s="307">
        <f t="shared" ca="1" si="392"/>
        <v>-9.8757010214373349</v>
      </c>
      <c r="L874" s="304">
        <f t="shared" ca="1" si="377"/>
        <v>859.99102770700699</v>
      </c>
      <c r="M874" s="306">
        <f t="shared" ca="1" si="393"/>
        <v>-1.4954261199638152</v>
      </c>
      <c r="N874" s="304">
        <f t="shared" ca="1" si="394"/>
        <v>-85.681605247550948</v>
      </c>
      <c r="P874" s="310">
        <f t="shared" ca="1" si="395"/>
        <v>23</v>
      </c>
      <c r="Q874" s="304">
        <f t="shared" ca="1" si="396"/>
        <v>0</v>
      </c>
      <c r="R874" s="306">
        <f t="shared" ca="1" si="397"/>
        <v>0</v>
      </c>
      <c r="S874" s="307">
        <f t="shared" ca="1" si="398"/>
        <v>3.1652999999999984</v>
      </c>
      <c r="T874" s="304">
        <f t="shared" ca="1" si="378"/>
        <v>31.051592999999986</v>
      </c>
      <c r="U874" s="311">
        <f t="shared" ca="1" si="379"/>
        <v>0</v>
      </c>
      <c r="V874" s="306">
        <f t="shared" ca="1" si="380"/>
        <v>1.2262103710382508</v>
      </c>
      <c r="W874" s="304">
        <f t="shared" ca="1" si="381"/>
        <v>28.770914344202929</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0.69269574033243586</v>
      </c>
      <c r="AH874" s="304">
        <f t="shared" ca="1" si="405"/>
        <v>-9.0894532617473267</v>
      </c>
    </row>
    <row r="875" spans="1:34" x14ac:dyDescent="0.2">
      <c r="A875" s="347">
        <f t="shared" ca="1" si="383"/>
        <v>1E-4</v>
      </c>
      <c r="B875" s="304">
        <f t="shared" ca="1" si="384"/>
        <v>37.036700000001439</v>
      </c>
      <c r="D875" s="306">
        <f t="shared" ca="1" si="385"/>
        <v>-0.68442715963902068</v>
      </c>
      <c r="E875" s="307">
        <f t="shared" ca="1" si="386"/>
        <v>-0.74633020111312121</v>
      </c>
      <c r="F875" s="304">
        <f t="shared" ca="1" si="387"/>
        <v>1.0126447086441963</v>
      </c>
      <c r="G875" s="306">
        <f t="shared" ca="1" si="388"/>
        <v>8.074349170328075</v>
      </c>
      <c r="H875" s="307">
        <f t="shared" ca="1" si="389"/>
        <v>-106.92723851346302</v>
      </c>
      <c r="I875" s="304">
        <f t="shared" ca="1" si="390"/>
        <v>107.23166253788752</v>
      </c>
      <c r="J875" s="306">
        <f t="shared" ca="1" si="391"/>
        <v>859.93432206528962</v>
      </c>
      <c r="K875" s="307">
        <f t="shared" ca="1" si="392"/>
        <v>-9.8863937415570309</v>
      </c>
      <c r="L875" s="304">
        <f t="shared" ca="1" si="377"/>
        <v>859.9911505632499</v>
      </c>
      <c r="M875" s="306">
        <f t="shared" ca="1" si="393"/>
        <v>-1.4954268088292866</v>
      </c>
      <c r="N875" s="304">
        <f t="shared" ca="1" si="394"/>
        <v>-85.68164471663512</v>
      </c>
      <c r="P875" s="310">
        <f t="shared" ca="1" si="395"/>
        <v>23</v>
      </c>
      <c r="Q875" s="304">
        <f t="shared" ca="1" si="396"/>
        <v>0</v>
      </c>
      <c r="R875" s="306">
        <f t="shared" ca="1" si="397"/>
        <v>0</v>
      </c>
      <c r="S875" s="307">
        <f t="shared" ca="1" si="398"/>
        <v>3.1652999999999984</v>
      </c>
      <c r="T875" s="304">
        <f t="shared" ca="1" si="378"/>
        <v>31.051592999999986</v>
      </c>
      <c r="U875" s="311">
        <f t="shared" ca="1" si="379"/>
        <v>0</v>
      </c>
      <c r="V875" s="306">
        <f t="shared" ca="1" si="380"/>
        <v>1.2262116821917026</v>
      </c>
      <c r="W875" s="304">
        <f t="shared" ca="1" si="381"/>
        <v>28.770982278030587</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0.69267478683659789</v>
      </c>
      <c r="AH875" s="304">
        <f t="shared" ca="1" si="405"/>
        <v>-9.0894747241029101</v>
      </c>
    </row>
    <row r="876" spans="1:34" x14ac:dyDescent="0.2">
      <c r="A876" s="347">
        <f t="shared" ca="1" si="383"/>
        <v>1E-4</v>
      </c>
      <c r="B876" s="304">
        <f t="shared" ca="1" si="384"/>
        <v>37.036800000001442</v>
      </c>
      <c r="D876" s="306">
        <f t="shared" ca="1" si="385"/>
        <v>-0.68442253204304182</v>
      </c>
      <c r="E876" s="307">
        <f t="shared" ca="1" si="386"/>
        <v>-0.74630832851620887</v>
      </c>
      <c r="F876" s="304">
        <f t="shared" ca="1" si="387"/>
        <v>1.0126254606619696</v>
      </c>
      <c r="G876" s="306">
        <f t="shared" ca="1" si="388"/>
        <v>8.0742807280748714</v>
      </c>
      <c r="H876" s="307">
        <f t="shared" ca="1" si="389"/>
        <v>-106.92731314429588</v>
      </c>
      <c r="I876" s="304">
        <f t="shared" ca="1" si="390"/>
        <v>107.23173180329633</v>
      </c>
      <c r="J876" s="306">
        <f t="shared" ca="1" si="391"/>
        <v>859.93432206528962</v>
      </c>
      <c r="K876" s="307">
        <f t="shared" ca="1" si="392"/>
        <v>-9.8970864691399196</v>
      </c>
      <c r="L876" s="304">
        <f t="shared" ca="1" si="377"/>
        <v>859.99127355250926</v>
      </c>
      <c r="M876" s="306">
        <f t="shared" ca="1" si="393"/>
        <v>-1.4954274976880286</v>
      </c>
      <c r="N876" s="304">
        <f t="shared" ca="1" si="394"/>
        <v>-85.681684185333708</v>
      </c>
      <c r="P876" s="310">
        <f t="shared" ca="1" si="395"/>
        <v>23</v>
      </c>
      <c r="Q876" s="304">
        <f t="shared" ca="1" si="396"/>
        <v>0</v>
      </c>
      <c r="R876" s="306">
        <f t="shared" ca="1" si="397"/>
        <v>0</v>
      </c>
      <c r="S876" s="307">
        <f t="shared" ca="1" si="398"/>
        <v>3.1652999999999984</v>
      </c>
      <c r="T876" s="304">
        <f t="shared" ca="1" si="378"/>
        <v>31.051592999999986</v>
      </c>
      <c r="U876" s="311">
        <f t="shared" ca="1" si="379"/>
        <v>0</v>
      </c>
      <c r="V876" s="306">
        <f t="shared" ca="1" si="380"/>
        <v>1.2262129933474721</v>
      </c>
      <c r="W876" s="304">
        <f t="shared" ca="1" si="381"/>
        <v>28.771050210891737</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0.69265383363647892</v>
      </c>
      <c r="AH876" s="304">
        <f t="shared" ca="1" si="405"/>
        <v>-9.0894961861531609</v>
      </c>
    </row>
    <row r="877" spans="1:34" x14ac:dyDescent="0.2">
      <c r="A877" s="347">
        <f t="shared" ca="1" si="383"/>
        <v>1E-4</v>
      </c>
      <c r="B877" s="304">
        <f t="shared" ca="1" si="384"/>
        <v>37.036900000001445</v>
      </c>
      <c r="D877" s="306">
        <f t="shared" ca="1" si="385"/>
        <v>-0.68441790445525374</v>
      </c>
      <c r="E877" s="307">
        <f t="shared" ca="1" si="386"/>
        <v>-0.74628645623045564</v>
      </c>
      <c r="F877" s="304">
        <f t="shared" ca="1" si="387"/>
        <v>1.0126062130423319</v>
      </c>
      <c r="G877" s="306">
        <f t="shared" ca="1" si="388"/>
        <v>8.0742122862844266</v>
      </c>
      <c r="H877" s="307">
        <f t="shared" ca="1" si="389"/>
        <v>-106.9273877729415</v>
      </c>
      <c r="I877" s="304">
        <f t="shared" ca="1" si="390"/>
        <v>107.23180106660983</v>
      </c>
      <c r="J877" s="306">
        <f t="shared" ca="1" si="391"/>
        <v>859.93432206528962</v>
      </c>
      <c r="K877" s="307">
        <f t="shared" ca="1" si="392"/>
        <v>-9.9077792041857808</v>
      </c>
      <c r="L877" s="304">
        <f t="shared" ca="1" si="377"/>
        <v>859.99139667478539</v>
      </c>
      <c r="M877" s="306">
        <f t="shared" ca="1" si="393"/>
        <v>-1.4954281865400418</v>
      </c>
      <c r="N877" s="304">
        <f t="shared" ca="1" si="394"/>
        <v>-85.681723653646785</v>
      </c>
      <c r="P877" s="310">
        <f t="shared" ca="1" si="395"/>
        <v>23</v>
      </c>
      <c r="Q877" s="304">
        <f t="shared" ca="1" si="396"/>
        <v>0</v>
      </c>
      <c r="R877" s="306">
        <f t="shared" ca="1" si="397"/>
        <v>0</v>
      </c>
      <c r="S877" s="307">
        <f t="shared" ca="1" si="398"/>
        <v>3.1652999999999984</v>
      </c>
      <c r="T877" s="304">
        <f t="shared" ca="1" si="378"/>
        <v>31.051592999999986</v>
      </c>
      <c r="U877" s="311">
        <f t="shared" ca="1" si="379"/>
        <v>0</v>
      </c>
      <c r="V877" s="306">
        <f t="shared" ca="1" si="380"/>
        <v>1.2262143045055593</v>
      </c>
      <c r="W877" s="304">
        <f t="shared" ca="1" si="381"/>
        <v>28.771118142786392</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0.69263288073209317</v>
      </c>
      <c r="AH877" s="304">
        <f t="shared" ca="1" si="405"/>
        <v>-9.0895176478980666</v>
      </c>
    </row>
    <row r="878" spans="1:34" x14ac:dyDescent="0.2">
      <c r="A878" s="347">
        <f t="shared" ca="1" si="383"/>
        <v>1E-4</v>
      </c>
      <c r="B878" s="304">
        <f t="shared" ca="1" si="384"/>
        <v>37.037000000001449</v>
      </c>
      <c r="D878" s="306">
        <f t="shared" ca="1" si="385"/>
        <v>-0.68441327687565401</v>
      </c>
      <c r="E878" s="307">
        <f t="shared" ca="1" si="386"/>
        <v>-0.74626458425585618</v>
      </c>
      <c r="F878" s="304">
        <f t="shared" ca="1" si="387"/>
        <v>1.0125869657852784</v>
      </c>
      <c r="G878" s="306">
        <f t="shared" ca="1" si="388"/>
        <v>8.0741438449567386</v>
      </c>
      <c r="H878" s="307">
        <f t="shared" ca="1" si="389"/>
        <v>-106.92746239939993</v>
      </c>
      <c r="I878" s="304">
        <f t="shared" ca="1" si="390"/>
        <v>107.23187032782809</v>
      </c>
      <c r="J878" s="306">
        <f t="shared" ca="1" si="391"/>
        <v>859.93432206528962</v>
      </c>
      <c r="K878" s="307">
        <f t="shared" ca="1" si="392"/>
        <v>-9.9184719466943978</v>
      </c>
      <c r="L878" s="304">
        <f t="shared" ca="1" si="377"/>
        <v>859.99151993007854</v>
      </c>
      <c r="M878" s="306">
        <f t="shared" ca="1" si="393"/>
        <v>-1.495428875385326</v>
      </c>
      <c r="N878" s="304">
        <f t="shared" ca="1" si="394"/>
        <v>-85.681763121574292</v>
      </c>
      <c r="P878" s="310">
        <f t="shared" ca="1" si="395"/>
        <v>23</v>
      </c>
      <c r="Q878" s="304">
        <f t="shared" ca="1" si="396"/>
        <v>0</v>
      </c>
      <c r="R878" s="306">
        <f t="shared" ca="1" si="397"/>
        <v>0</v>
      </c>
      <c r="S878" s="307">
        <f t="shared" ca="1" si="398"/>
        <v>3.1652999999999984</v>
      </c>
      <c r="T878" s="304">
        <f t="shared" ca="1" si="378"/>
        <v>31.051592999999986</v>
      </c>
      <c r="U878" s="311">
        <f t="shared" ca="1" si="379"/>
        <v>0</v>
      </c>
      <c r="V878" s="306">
        <f t="shared" ca="1" si="380"/>
        <v>1.226215615665964</v>
      </c>
      <c r="W878" s="304">
        <f t="shared" ca="1" si="381"/>
        <v>28.771186073714571</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0.69261192812343531</v>
      </c>
      <c r="AH878" s="304">
        <f t="shared" ca="1" si="405"/>
        <v>-9.0895391093376325</v>
      </c>
    </row>
    <row r="879" spans="1:34" x14ac:dyDescent="0.2">
      <c r="A879" s="347">
        <f t="shared" ca="1" si="383"/>
        <v>1E-4</v>
      </c>
      <c r="B879" s="304">
        <f t="shared" ca="1" si="384"/>
        <v>37.037100000001452</v>
      </c>
      <c r="D879" s="306">
        <f t="shared" ca="1" si="385"/>
        <v>-0.68440864930424572</v>
      </c>
      <c r="E879" s="307">
        <f t="shared" ca="1" si="386"/>
        <v>-0.74624271259240516</v>
      </c>
      <c r="F879" s="304">
        <f t="shared" ca="1" si="387"/>
        <v>1.0125677188908073</v>
      </c>
      <c r="G879" s="306">
        <f t="shared" ca="1" si="388"/>
        <v>8.0740754040918077</v>
      </c>
      <c r="H879" s="307">
        <f t="shared" ca="1" si="389"/>
        <v>-106.92753702367119</v>
      </c>
      <c r="I879" s="304">
        <f t="shared" ca="1" si="390"/>
        <v>107.23193958695111</v>
      </c>
      <c r="J879" s="306">
        <f t="shared" ca="1" si="391"/>
        <v>859.93432206528962</v>
      </c>
      <c r="K879" s="307">
        <f t="shared" ca="1" si="392"/>
        <v>-9.929164696665552</v>
      </c>
      <c r="L879" s="304">
        <f t="shared" ca="1" si="377"/>
        <v>859.9916433183887</v>
      </c>
      <c r="M879" s="306">
        <f t="shared" ca="1" si="393"/>
        <v>-1.4954295642238813</v>
      </c>
      <c r="N879" s="304">
        <f t="shared" ca="1" si="394"/>
        <v>-85.681802589116288</v>
      </c>
      <c r="P879" s="310">
        <f t="shared" ca="1" si="395"/>
        <v>23</v>
      </c>
      <c r="Q879" s="304">
        <f t="shared" ca="1" si="396"/>
        <v>0</v>
      </c>
      <c r="R879" s="306">
        <f t="shared" ca="1" si="397"/>
        <v>0</v>
      </c>
      <c r="S879" s="307">
        <f t="shared" ca="1" si="398"/>
        <v>3.1652999999999984</v>
      </c>
      <c r="T879" s="304">
        <f t="shared" ca="1" si="378"/>
        <v>31.051592999999986</v>
      </c>
      <c r="U879" s="311">
        <f t="shared" ca="1" si="379"/>
        <v>0</v>
      </c>
      <c r="V879" s="306">
        <f t="shared" ca="1" si="380"/>
        <v>1.2262169268286871</v>
      </c>
      <c r="W879" s="304">
        <f t="shared" ca="1" si="381"/>
        <v>28.771254003676297</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0.6925909758105</v>
      </c>
      <c r="AH879" s="304">
        <f t="shared" ca="1" si="405"/>
        <v>-9.0895605704718623</v>
      </c>
    </row>
    <row r="880" spans="1:34" x14ac:dyDescent="0.2">
      <c r="A880" s="347">
        <f t="shared" ca="1" si="383"/>
        <v>1E-4</v>
      </c>
      <c r="B880" s="304">
        <f t="shared" ca="1" si="384"/>
        <v>37.037200000001455</v>
      </c>
      <c r="D880" s="306">
        <f t="shared" ca="1" si="385"/>
        <v>-0.68440402174102888</v>
      </c>
      <c r="E880" s="307">
        <f t="shared" ca="1" si="386"/>
        <v>-0.74622084124009369</v>
      </c>
      <c r="F880" s="304">
        <f t="shared" ca="1" si="387"/>
        <v>1.0125484723589127</v>
      </c>
      <c r="G880" s="306">
        <f t="shared" ca="1" si="388"/>
        <v>8.0740069636896337</v>
      </c>
      <c r="H880" s="307">
        <f t="shared" ca="1" si="389"/>
        <v>-106.92761164575532</v>
      </c>
      <c r="I880" s="304">
        <f t="shared" ca="1" si="390"/>
        <v>107.23200884397893</v>
      </c>
      <c r="J880" s="306">
        <f t="shared" ca="1" si="391"/>
        <v>859.93432206528962</v>
      </c>
      <c r="K880" s="307">
        <f t="shared" ca="1" si="392"/>
        <v>-9.9398574540990232</v>
      </c>
      <c r="L880" s="304">
        <f t="shared" ca="1" si="377"/>
        <v>859.99176683971643</v>
      </c>
      <c r="M880" s="306">
        <f t="shared" ca="1" si="393"/>
        <v>-1.495430253055708</v>
      </c>
      <c r="N880" s="304">
        <f t="shared" ca="1" si="394"/>
        <v>-85.681842056272743</v>
      </c>
      <c r="P880" s="310">
        <f t="shared" ca="1" si="395"/>
        <v>23</v>
      </c>
      <c r="Q880" s="304">
        <f t="shared" ca="1" si="396"/>
        <v>0</v>
      </c>
      <c r="R880" s="306">
        <f t="shared" ca="1" si="397"/>
        <v>0</v>
      </c>
      <c r="S880" s="307">
        <f t="shared" ca="1" si="398"/>
        <v>3.1652999999999984</v>
      </c>
      <c r="T880" s="304">
        <f t="shared" ca="1" si="378"/>
        <v>31.051592999999986</v>
      </c>
      <c r="U880" s="311">
        <f t="shared" ca="1" si="379"/>
        <v>0</v>
      </c>
      <c r="V880" s="306">
        <f t="shared" ca="1" si="380"/>
        <v>1.2262182379937272</v>
      </c>
      <c r="W880" s="304">
        <f t="shared" ca="1" si="381"/>
        <v>28.771321932671555</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0.69257002379328192</v>
      </c>
      <c r="AH880" s="304">
        <f t="shared" ca="1" si="405"/>
        <v>-9.0895820313007647</v>
      </c>
    </row>
    <row r="881" spans="1:34" x14ac:dyDescent="0.2">
      <c r="A881" s="347">
        <f t="shared" ca="1" si="383"/>
        <v>1E-4</v>
      </c>
      <c r="B881" s="304">
        <f t="shared" ca="1" si="384"/>
        <v>37.037300000001458</v>
      </c>
      <c r="D881" s="306">
        <f t="shared" ca="1" si="385"/>
        <v>-0.68439939418600204</v>
      </c>
      <c r="E881" s="307">
        <f t="shared" ca="1" si="386"/>
        <v>-0.74619897019892889</v>
      </c>
      <c r="F881" s="304">
        <f t="shared" ca="1" si="387"/>
        <v>1.0125292261895993</v>
      </c>
      <c r="G881" s="306">
        <f t="shared" ca="1" si="388"/>
        <v>8.0739385237502148</v>
      </c>
      <c r="H881" s="307">
        <f t="shared" ca="1" si="389"/>
        <v>-106.92768626565234</v>
      </c>
      <c r="I881" s="304">
        <f t="shared" ca="1" si="390"/>
        <v>107.23207809891159</v>
      </c>
      <c r="J881" s="306">
        <f t="shared" ca="1" si="391"/>
        <v>859.93432206528962</v>
      </c>
      <c r="K881" s="307">
        <f t="shared" ca="1" si="392"/>
        <v>-9.9505502189945929</v>
      </c>
      <c r="L881" s="304">
        <f t="shared" ca="1" si="377"/>
        <v>859.99189049406164</v>
      </c>
      <c r="M881" s="306">
        <f t="shared" ca="1" si="393"/>
        <v>-1.4954309418808058</v>
      </c>
      <c r="N881" s="304">
        <f t="shared" ca="1" si="394"/>
        <v>-85.681881523043671</v>
      </c>
      <c r="P881" s="310">
        <f t="shared" ca="1" si="395"/>
        <v>23</v>
      </c>
      <c r="Q881" s="304">
        <f t="shared" ca="1" si="396"/>
        <v>0</v>
      </c>
      <c r="R881" s="306">
        <f t="shared" ca="1" si="397"/>
        <v>0</v>
      </c>
      <c r="S881" s="307">
        <f t="shared" ca="1" si="398"/>
        <v>3.1652999999999984</v>
      </c>
      <c r="T881" s="304">
        <f t="shared" ca="1" si="378"/>
        <v>31.051592999999986</v>
      </c>
      <c r="U881" s="311">
        <f t="shared" ca="1" si="379"/>
        <v>0</v>
      </c>
      <c r="V881" s="306">
        <f t="shared" ca="1" si="380"/>
        <v>1.2262195491610854</v>
      </c>
      <c r="W881" s="304">
        <f t="shared" ca="1" si="381"/>
        <v>28.771389860700378</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0.69254907207178285</v>
      </c>
      <c r="AH881" s="304">
        <f t="shared" ca="1" si="405"/>
        <v>-9.0896034918243345</v>
      </c>
    </row>
    <row r="882" spans="1:34" x14ac:dyDescent="0.2">
      <c r="A882" s="347">
        <f t="shared" ca="1" si="383"/>
        <v>1E-4</v>
      </c>
      <c r="B882" s="304">
        <f t="shared" ca="1" si="384"/>
        <v>37.037400000001462</v>
      </c>
      <c r="D882" s="306">
        <f t="shared" ca="1" si="385"/>
        <v>-0.68439476663916921</v>
      </c>
      <c r="E882" s="307">
        <f t="shared" ca="1" si="386"/>
        <v>-0.74617709946889654</v>
      </c>
      <c r="F882" s="304">
        <f t="shared" ca="1" si="387"/>
        <v>1.0125099803828594</v>
      </c>
      <c r="G882" s="306">
        <f t="shared" ca="1" si="388"/>
        <v>8.0738700842735511</v>
      </c>
      <c r="H882" s="307">
        <f t="shared" ca="1" si="389"/>
        <v>-106.92776088336228</v>
      </c>
      <c r="I882" s="304">
        <f t="shared" ca="1" si="390"/>
        <v>107.23214735174908</v>
      </c>
      <c r="J882" s="306">
        <f t="shared" ca="1" si="391"/>
        <v>859.93432206528962</v>
      </c>
      <c r="K882" s="307">
        <f t="shared" ca="1" si="392"/>
        <v>-9.9612429913520444</v>
      </c>
      <c r="L882" s="304">
        <f t="shared" ca="1" si="377"/>
        <v>859.99201428142464</v>
      </c>
      <c r="M882" s="306">
        <f t="shared" ca="1" si="393"/>
        <v>-1.4954316306991751</v>
      </c>
      <c r="N882" s="304">
        <f t="shared" ca="1" si="394"/>
        <v>-85.681920989429088</v>
      </c>
      <c r="P882" s="310">
        <f t="shared" ca="1" si="395"/>
        <v>23</v>
      </c>
      <c r="Q882" s="304">
        <f t="shared" ca="1" si="396"/>
        <v>0</v>
      </c>
      <c r="R882" s="306">
        <f t="shared" ca="1" si="397"/>
        <v>0</v>
      </c>
      <c r="S882" s="307">
        <f t="shared" ca="1" si="398"/>
        <v>3.1652999999999984</v>
      </c>
      <c r="T882" s="304">
        <f t="shared" ca="1" si="378"/>
        <v>31.051592999999986</v>
      </c>
      <c r="U882" s="311">
        <f t="shared" ca="1" si="379"/>
        <v>0</v>
      </c>
      <c r="V882" s="306">
        <f t="shared" ca="1" si="380"/>
        <v>1.2262208603307612</v>
      </c>
      <c r="W882" s="304">
        <f t="shared" ca="1" si="381"/>
        <v>28.771457787762749</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0.69252812064599389</v>
      </c>
      <c r="AH882" s="304">
        <f t="shared" ca="1" si="405"/>
        <v>-9.089624952042584</v>
      </c>
    </row>
    <row r="883" spans="1:34" x14ac:dyDescent="0.2">
      <c r="A883" s="347">
        <f t="shared" ca="1" si="383"/>
        <v>1E-4</v>
      </c>
      <c r="B883" s="304">
        <f t="shared" ca="1" si="384"/>
        <v>37.037500000001465</v>
      </c>
      <c r="D883" s="306">
        <f t="shared" ca="1" si="385"/>
        <v>-0.68439013910052893</v>
      </c>
      <c r="E883" s="307">
        <f t="shared" ca="1" si="386"/>
        <v>-0.74615522905000553</v>
      </c>
      <c r="F883" s="304">
        <f t="shared" ca="1" si="387"/>
        <v>1.0124907349386993</v>
      </c>
      <c r="G883" s="306">
        <f t="shared" ca="1" si="388"/>
        <v>8.0738016452596408</v>
      </c>
      <c r="H883" s="307">
        <f t="shared" ca="1" si="389"/>
        <v>-106.92783549888519</v>
      </c>
      <c r="I883" s="304">
        <f t="shared" ca="1" si="390"/>
        <v>107.23221660249148</v>
      </c>
      <c r="J883" s="306">
        <f t="shared" ca="1" si="391"/>
        <v>859.93432206528962</v>
      </c>
      <c r="K883" s="307">
        <f t="shared" ca="1" si="392"/>
        <v>-9.9719357711711574</v>
      </c>
      <c r="L883" s="304">
        <f t="shared" ca="1" si="377"/>
        <v>859.99213820180569</v>
      </c>
      <c r="M883" s="306">
        <f t="shared" ca="1" si="393"/>
        <v>-1.4954323195108159</v>
      </c>
      <c r="N883" s="304">
        <f t="shared" ca="1" si="394"/>
        <v>-85.681960455428978</v>
      </c>
      <c r="P883" s="310">
        <f t="shared" ca="1" si="395"/>
        <v>23</v>
      </c>
      <c r="Q883" s="304">
        <f t="shared" ca="1" si="396"/>
        <v>0</v>
      </c>
      <c r="R883" s="306">
        <f t="shared" ca="1" si="397"/>
        <v>0</v>
      </c>
      <c r="S883" s="307">
        <f t="shared" ca="1" si="398"/>
        <v>3.1652999999999984</v>
      </c>
      <c r="T883" s="304">
        <f t="shared" ca="1" si="378"/>
        <v>31.051592999999986</v>
      </c>
      <c r="U883" s="311">
        <f t="shared" ca="1" si="379"/>
        <v>0</v>
      </c>
      <c r="V883" s="306">
        <f t="shared" ca="1" si="380"/>
        <v>1.226222171502755</v>
      </c>
      <c r="W883" s="304">
        <f t="shared" ca="1" si="381"/>
        <v>28.771525713858715</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0.6925071695159204</v>
      </c>
      <c r="AH883" s="304">
        <f t="shared" ca="1" si="405"/>
        <v>-9.0896464119555063</v>
      </c>
    </row>
    <row r="884" spans="1:34" x14ac:dyDescent="0.2">
      <c r="A884" s="347">
        <f t="shared" ca="1" si="383"/>
        <v>1E-4</v>
      </c>
      <c r="B884" s="304">
        <f t="shared" ca="1" si="384"/>
        <v>37.037600000001468</v>
      </c>
      <c r="D884" s="306">
        <f t="shared" ca="1" si="385"/>
        <v>-0.68438551157008132</v>
      </c>
      <c r="E884" s="307">
        <f t="shared" ca="1" si="386"/>
        <v>-0.74613335894223987</v>
      </c>
      <c r="F884" s="304">
        <f t="shared" ca="1" si="387"/>
        <v>1.0124714898571077</v>
      </c>
      <c r="G884" s="306">
        <f t="shared" ca="1" si="388"/>
        <v>8.0737332067084839</v>
      </c>
      <c r="H884" s="307">
        <f t="shared" ca="1" si="389"/>
        <v>-106.92791011222108</v>
      </c>
      <c r="I884" s="304">
        <f t="shared" ca="1" si="390"/>
        <v>107.23228585113878</v>
      </c>
      <c r="J884" s="306">
        <f t="shared" ca="1" si="391"/>
        <v>859.93432206528962</v>
      </c>
      <c r="K884" s="307">
        <f t="shared" ca="1" si="392"/>
        <v>-9.9826285584517134</v>
      </c>
      <c r="L884" s="304">
        <f t="shared" ca="1" si="377"/>
        <v>859.99226225520499</v>
      </c>
      <c r="M884" s="306">
        <f t="shared" ca="1" si="393"/>
        <v>-1.4954330083157281</v>
      </c>
      <c r="N884" s="304">
        <f t="shared" ca="1" si="394"/>
        <v>-85.681999921043356</v>
      </c>
      <c r="P884" s="310">
        <f t="shared" ca="1" si="395"/>
        <v>23</v>
      </c>
      <c r="Q884" s="304">
        <f t="shared" ca="1" si="396"/>
        <v>0</v>
      </c>
      <c r="R884" s="306">
        <f t="shared" ca="1" si="397"/>
        <v>0</v>
      </c>
      <c r="S884" s="307">
        <f t="shared" ca="1" si="398"/>
        <v>3.1652999999999984</v>
      </c>
      <c r="T884" s="304">
        <f t="shared" ca="1" si="378"/>
        <v>31.051592999999986</v>
      </c>
      <c r="U884" s="311">
        <f t="shared" ca="1" si="379"/>
        <v>0</v>
      </c>
      <c r="V884" s="306">
        <f t="shared" ca="1" si="380"/>
        <v>1.2262234826770664</v>
      </c>
      <c r="W884" s="304">
        <f t="shared" ca="1" si="381"/>
        <v>28.77159363898825</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0.69248621868154814</v>
      </c>
      <c r="AH884" s="304">
        <f t="shared" ca="1" si="405"/>
        <v>-9.0896678715631154</v>
      </c>
    </row>
    <row r="885" spans="1:34" x14ac:dyDescent="0.2">
      <c r="A885" s="347">
        <f t="shared" ca="1" si="383"/>
        <v>1E-4</v>
      </c>
      <c r="B885" s="304">
        <f t="shared" ca="1" si="384"/>
        <v>37.037700000001472</v>
      </c>
      <c r="D885" s="306">
        <f t="shared" ca="1" si="385"/>
        <v>-0.68438088404782893</v>
      </c>
      <c r="E885" s="307">
        <f t="shared" ca="1" si="386"/>
        <v>-0.74611148914560665</v>
      </c>
      <c r="F885" s="304">
        <f t="shared" ca="1" si="387"/>
        <v>1.0124522451380917</v>
      </c>
      <c r="G885" s="306">
        <f t="shared" ca="1" si="388"/>
        <v>8.0736647686200786</v>
      </c>
      <c r="H885" s="307">
        <f t="shared" ca="1" si="389"/>
        <v>-106.92798472337</v>
      </c>
      <c r="I885" s="304">
        <f t="shared" ca="1" si="390"/>
        <v>107.23235509769104</v>
      </c>
      <c r="J885" s="306">
        <f t="shared" ca="1" si="391"/>
        <v>859.93432206528962</v>
      </c>
      <c r="K885" s="307">
        <f t="shared" ca="1" si="392"/>
        <v>-9.9933213531934921</v>
      </c>
      <c r="L885" s="304">
        <f t="shared" ca="1" si="377"/>
        <v>859.99238644162278</v>
      </c>
      <c r="M885" s="306">
        <f t="shared" ca="1" si="393"/>
        <v>-1.4954336971139122</v>
      </c>
      <c r="N885" s="304">
        <f t="shared" ca="1" si="394"/>
        <v>-85.682039386272251</v>
      </c>
      <c r="P885" s="310">
        <f t="shared" ca="1" si="395"/>
        <v>23</v>
      </c>
      <c r="Q885" s="304">
        <f t="shared" ca="1" si="396"/>
        <v>0</v>
      </c>
      <c r="R885" s="306">
        <f t="shared" ca="1" si="397"/>
        <v>0</v>
      </c>
      <c r="S885" s="307">
        <f t="shared" ca="1" si="398"/>
        <v>3.1652999999999984</v>
      </c>
      <c r="T885" s="304">
        <f t="shared" ca="1" si="378"/>
        <v>31.051592999999986</v>
      </c>
      <c r="U885" s="311">
        <f t="shared" ca="1" si="379"/>
        <v>0</v>
      </c>
      <c r="V885" s="306">
        <f t="shared" ca="1" si="380"/>
        <v>1.226224793853695</v>
      </c>
      <c r="W885" s="304">
        <f t="shared" ca="1" si="381"/>
        <v>28.77166156315138</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0.692465268142886</v>
      </c>
      <c r="AH885" s="304">
        <f t="shared" ca="1" si="405"/>
        <v>-9.0896893308654043</v>
      </c>
    </row>
    <row r="886" spans="1:34" x14ac:dyDescent="0.2">
      <c r="A886" s="347">
        <f t="shared" ca="1" si="383"/>
        <v>1E-4</v>
      </c>
      <c r="B886" s="304">
        <f t="shared" ca="1" si="384"/>
        <v>37.037800000001475</v>
      </c>
      <c r="D886" s="306">
        <f t="shared" ca="1" si="385"/>
        <v>-0.68437625653376932</v>
      </c>
      <c r="E886" s="307">
        <f t="shared" ca="1" si="386"/>
        <v>-0.74608961966010057</v>
      </c>
      <c r="F886" s="304">
        <f t="shared" ca="1" si="387"/>
        <v>1.0124330007816464</v>
      </c>
      <c r="G886" s="306">
        <f t="shared" ca="1" si="388"/>
        <v>8.073596330994425</v>
      </c>
      <c r="H886" s="307">
        <f t="shared" ca="1" si="389"/>
        <v>-106.92805933233197</v>
      </c>
      <c r="I886" s="304">
        <f t="shared" ca="1" si="390"/>
        <v>107.23242434214826</v>
      </c>
      <c r="J886" s="306">
        <f t="shared" ca="1" si="391"/>
        <v>859.93432206528962</v>
      </c>
      <c r="K886" s="307">
        <f t="shared" ca="1" si="392"/>
        <v>-10.004014155396277</v>
      </c>
      <c r="L886" s="304">
        <f t="shared" ca="1" si="377"/>
        <v>859.99251076105929</v>
      </c>
      <c r="M886" s="306">
        <f t="shared" ca="1" si="393"/>
        <v>-1.4954343859053678</v>
      </c>
      <c r="N886" s="304">
        <f t="shared" ca="1" si="394"/>
        <v>-85.682078851115619</v>
      </c>
      <c r="P886" s="310">
        <f t="shared" ca="1" si="395"/>
        <v>23</v>
      </c>
      <c r="Q886" s="304">
        <f t="shared" ca="1" si="396"/>
        <v>0</v>
      </c>
      <c r="R886" s="306">
        <f t="shared" ca="1" si="397"/>
        <v>0</v>
      </c>
      <c r="S886" s="307">
        <f t="shared" ca="1" si="398"/>
        <v>3.1652999999999984</v>
      </c>
      <c r="T886" s="304">
        <f t="shared" ca="1" si="378"/>
        <v>31.051592999999986</v>
      </c>
      <c r="U886" s="311">
        <f t="shared" ca="1" si="379"/>
        <v>0</v>
      </c>
      <c r="V886" s="306">
        <f t="shared" ca="1" si="380"/>
        <v>1.2262261050326411</v>
      </c>
      <c r="W886" s="304">
        <f t="shared" ca="1" si="381"/>
        <v>28.771729486348104</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0.69244431789992689</v>
      </c>
      <c r="AH886" s="304">
        <f t="shared" ca="1" si="405"/>
        <v>-9.0897107898623801</v>
      </c>
    </row>
    <row r="887" spans="1:34" x14ac:dyDescent="0.2">
      <c r="A887" s="347">
        <f t="shared" ca="1" si="383"/>
        <v>1E-4</v>
      </c>
      <c r="B887" s="304">
        <f t="shared" ca="1" si="384"/>
        <v>37.037900000001478</v>
      </c>
      <c r="D887" s="306">
        <f t="shared" ca="1" si="385"/>
        <v>-0.68437162902790583</v>
      </c>
      <c r="E887" s="307">
        <f t="shared" ca="1" si="386"/>
        <v>-0.74606775048571627</v>
      </c>
      <c r="F887" s="304">
        <f t="shared" ca="1" si="387"/>
        <v>1.0124137567877702</v>
      </c>
      <c r="G887" s="306">
        <f t="shared" ca="1" si="388"/>
        <v>8.0735278938315229</v>
      </c>
      <c r="H887" s="307">
        <f t="shared" ca="1" si="389"/>
        <v>-106.92813393910701</v>
      </c>
      <c r="I887" s="304">
        <f t="shared" ca="1" si="390"/>
        <v>107.23249358451049</v>
      </c>
      <c r="J887" s="306">
        <f t="shared" ca="1" si="391"/>
        <v>859.93432206528962</v>
      </c>
      <c r="K887" s="307">
        <f t="shared" ca="1" si="392"/>
        <v>-10.014706965059849</v>
      </c>
      <c r="L887" s="304">
        <f t="shared" ca="1" si="377"/>
        <v>859.99263521351463</v>
      </c>
      <c r="M887" s="306">
        <f t="shared" ca="1" si="393"/>
        <v>-1.4954350746900953</v>
      </c>
      <c r="N887" s="304">
        <f t="shared" ca="1" si="394"/>
        <v>-85.68211831557349</v>
      </c>
      <c r="P887" s="310">
        <f t="shared" ca="1" si="395"/>
        <v>23</v>
      </c>
      <c r="Q887" s="304">
        <f t="shared" ca="1" si="396"/>
        <v>0</v>
      </c>
      <c r="R887" s="306">
        <f t="shared" ca="1" si="397"/>
        <v>0</v>
      </c>
      <c r="S887" s="307">
        <f t="shared" ca="1" si="398"/>
        <v>3.1652999999999984</v>
      </c>
      <c r="T887" s="304">
        <f t="shared" ca="1" si="378"/>
        <v>31.051592999999986</v>
      </c>
      <c r="U887" s="311">
        <f t="shared" ca="1" si="379"/>
        <v>0</v>
      </c>
      <c r="V887" s="306">
        <f t="shared" ca="1" si="380"/>
        <v>1.2262274162139051</v>
      </c>
      <c r="W887" s="304">
        <f t="shared" ca="1" si="381"/>
        <v>28.77179740857845</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0.69242336795266723</v>
      </c>
      <c r="AH887" s="304">
        <f t="shared" ca="1" si="405"/>
        <v>-9.0897322485540446</v>
      </c>
    </row>
    <row r="888" spans="1:34" x14ac:dyDescent="0.2">
      <c r="A888" s="347">
        <f t="shared" ca="1" si="383"/>
        <v>1E-4</v>
      </c>
      <c r="B888" s="304">
        <f t="shared" ca="1" si="384"/>
        <v>37.038000000001482</v>
      </c>
      <c r="D888" s="306">
        <f t="shared" ca="1" si="385"/>
        <v>-0.68436700153023777</v>
      </c>
      <c r="E888" s="307">
        <f t="shared" ca="1" si="386"/>
        <v>-0.74604588162245022</v>
      </c>
      <c r="F888" s="304">
        <f t="shared" ca="1" si="387"/>
        <v>1.0123945131564609</v>
      </c>
      <c r="G888" s="306">
        <f t="shared" ca="1" si="388"/>
        <v>8.0734594571313707</v>
      </c>
      <c r="H888" s="307">
        <f t="shared" ca="1" si="389"/>
        <v>-106.92820854369518</v>
      </c>
      <c r="I888" s="304">
        <f t="shared" ca="1" si="390"/>
        <v>107.23256282477776</v>
      </c>
      <c r="J888" s="306">
        <f t="shared" ca="1" si="391"/>
        <v>859.93432206528962</v>
      </c>
      <c r="K888" s="307">
        <f t="shared" ca="1" si="392"/>
        <v>-10.025399782183989</v>
      </c>
      <c r="L888" s="304">
        <f t="shared" ca="1" si="377"/>
        <v>859.99275979898914</v>
      </c>
      <c r="M888" s="306">
        <f t="shared" ca="1" si="393"/>
        <v>-1.4954357634680948</v>
      </c>
      <c r="N888" s="304">
        <f t="shared" ca="1" si="394"/>
        <v>-85.682157779645891</v>
      </c>
      <c r="P888" s="310">
        <f t="shared" ca="1" si="395"/>
        <v>23</v>
      </c>
      <c r="Q888" s="304">
        <f t="shared" ca="1" si="396"/>
        <v>0</v>
      </c>
      <c r="R888" s="306">
        <f t="shared" ca="1" si="397"/>
        <v>0</v>
      </c>
      <c r="S888" s="307">
        <f t="shared" ca="1" si="398"/>
        <v>3.1652999999999984</v>
      </c>
      <c r="T888" s="304">
        <f t="shared" ca="1" si="378"/>
        <v>31.051592999999986</v>
      </c>
      <c r="U888" s="311">
        <f t="shared" ca="1" si="379"/>
        <v>0</v>
      </c>
      <c r="V888" s="306">
        <f t="shared" ca="1" si="380"/>
        <v>1.226228727397487</v>
      </c>
      <c r="W888" s="304">
        <f t="shared" ca="1" si="381"/>
        <v>28.771865329842427</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0.69240241830109994</v>
      </c>
      <c r="AH888" s="304">
        <f t="shared" ca="1" si="405"/>
        <v>-9.0897537069404049</v>
      </c>
    </row>
    <row r="889" spans="1:34" x14ac:dyDescent="0.2">
      <c r="A889" s="347">
        <f t="shared" ca="1" si="383"/>
        <v>1E-4</v>
      </c>
      <c r="B889" s="304">
        <f t="shared" ca="1" si="384"/>
        <v>37.038100000001485</v>
      </c>
      <c r="D889" s="306">
        <f t="shared" ca="1" si="385"/>
        <v>-0.68436237404076472</v>
      </c>
      <c r="E889" s="307">
        <f t="shared" ca="1" si="386"/>
        <v>-0.74602401307029709</v>
      </c>
      <c r="F889" s="304">
        <f t="shared" ca="1" si="387"/>
        <v>1.0123752698877142</v>
      </c>
      <c r="G889" s="306">
        <f t="shared" ca="1" si="388"/>
        <v>8.0733910208939665</v>
      </c>
      <c r="H889" s="307">
        <f t="shared" ca="1" si="389"/>
        <v>-106.92828314609649</v>
      </c>
      <c r="I889" s="304">
        <f t="shared" ca="1" si="390"/>
        <v>107.2326320629501</v>
      </c>
      <c r="J889" s="306">
        <f t="shared" ca="1" si="391"/>
        <v>859.93432206528962</v>
      </c>
      <c r="K889" s="307">
        <f t="shared" ca="1" si="392"/>
        <v>-10.036092606768479</v>
      </c>
      <c r="L889" s="304">
        <f t="shared" ca="1" si="377"/>
        <v>859.99288451748305</v>
      </c>
      <c r="M889" s="306">
        <f t="shared" ca="1" si="393"/>
        <v>-1.4954364522393662</v>
      </c>
      <c r="N889" s="304">
        <f t="shared" ca="1" si="394"/>
        <v>-85.682197243332794</v>
      </c>
      <c r="P889" s="310">
        <f t="shared" ca="1" si="395"/>
        <v>23</v>
      </c>
      <c r="Q889" s="304">
        <f t="shared" ca="1" si="396"/>
        <v>0</v>
      </c>
      <c r="R889" s="306">
        <f t="shared" ca="1" si="397"/>
        <v>0</v>
      </c>
      <c r="S889" s="307">
        <f t="shared" ca="1" si="398"/>
        <v>3.1652999999999984</v>
      </c>
      <c r="T889" s="304">
        <f t="shared" ca="1" si="378"/>
        <v>31.051592999999986</v>
      </c>
      <c r="U889" s="311">
        <f t="shared" ca="1" si="379"/>
        <v>0</v>
      </c>
      <c r="V889" s="306">
        <f t="shared" ca="1" si="380"/>
        <v>1.226230038583386</v>
      </c>
      <c r="W889" s="304">
        <f t="shared" ca="1" si="381"/>
        <v>28.771933250140027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0.69238146894522679</v>
      </c>
      <c r="AH889" s="304">
        <f t="shared" ca="1" si="405"/>
        <v>-9.0897751650214644</v>
      </c>
    </row>
    <row r="890" spans="1:34" x14ac:dyDescent="0.2">
      <c r="A890" s="347">
        <f t="shared" ca="1" si="383"/>
        <v>1E-4</v>
      </c>
      <c r="B890" s="304">
        <f t="shared" ca="1" si="384"/>
        <v>37.038200000001488</v>
      </c>
      <c r="D890" s="306">
        <f t="shared" ca="1" si="385"/>
        <v>-0.68435774655948944</v>
      </c>
      <c r="E890" s="307">
        <f t="shared" ca="1" si="386"/>
        <v>-0.74600214482926042</v>
      </c>
      <c r="F890" s="304">
        <f t="shared" ca="1" si="387"/>
        <v>1.0123560269815353</v>
      </c>
      <c r="G890" s="306">
        <f t="shared" ca="1" si="388"/>
        <v>8.0733225851193104</v>
      </c>
      <c r="H890" s="307">
        <f t="shared" ca="1" si="389"/>
        <v>-106.92835774631098</v>
      </c>
      <c r="I890" s="304">
        <f t="shared" ca="1" si="390"/>
        <v>107.23270129902753</v>
      </c>
      <c r="J890" s="306">
        <f t="shared" ca="1" si="391"/>
        <v>859.93432206528962</v>
      </c>
      <c r="K890" s="307">
        <f t="shared" ca="1" si="392"/>
        <v>-10.046785438813099</v>
      </c>
      <c r="L890" s="304">
        <f t="shared" ca="1" si="377"/>
        <v>859.99300936899647</v>
      </c>
      <c r="M890" s="306">
        <f t="shared" ca="1" si="393"/>
        <v>-1.4954371410039096</v>
      </c>
      <c r="N890" s="304">
        <f t="shared" ca="1" si="394"/>
        <v>-85.6822367066342</v>
      </c>
      <c r="P890" s="310">
        <f t="shared" ca="1" si="395"/>
        <v>23</v>
      </c>
      <c r="Q890" s="304">
        <f t="shared" ca="1" si="396"/>
        <v>0</v>
      </c>
      <c r="R890" s="306">
        <f t="shared" ca="1" si="397"/>
        <v>0</v>
      </c>
      <c r="S890" s="307">
        <f t="shared" ca="1" si="398"/>
        <v>3.1652999999999984</v>
      </c>
      <c r="T890" s="304">
        <f t="shared" ca="1" si="378"/>
        <v>31.051592999999986</v>
      </c>
      <c r="U890" s="311">
        <f t="shared" ca="1" si="379"/>
        <v>0</v>
      </c>
      <c r="V890" s="306">
        <f t="shared" ca="1" si="380"/>
        <v>1.2262313497716022</v>
      </c>
      <c r="W890" s="304">
        <f t="shared" ca="1" si="381"/>
        <v>28.772001169471263</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0.69236051988504599</v>
      </c>
      <c r="AH890" s="304">
        <f t="shared" ca="1" si="405"/>
        <v>-9.0897966227972198</v>
      </c>
    </row>
    <row r="891" spans="1:34" x14ac:dyDescent="0.2">
      <c r="A891" s="347">
        <f t="shared" ca="1" si="383"/>
        <v>1E-4</v>
      </c>
      <c r="B891" s="304">
        <f t="shared" ca="1" si="384"/>
        <v>37.038300000001492</v>
      </c>
      <c r="D891" s="306">
        <f t="shared" ca="1" si="385"/>
        <v>-0.68435311908641139</v>
      </c>
      <c r="E891" s="307">
        <f t="shared" ca="1" si="386"/>
        <v>-0.74598027689933666</v>
      </c>
      <c r="F891" s="304">
        <f t="shared" ca="1" si="387"/>
        <v>1.0123367844379216</v>
      </c>
      <c r="G891" s="306">
        <f t="shared" ca="1" si="388"/>
        <v>8.0732541498074024</v>
      </c>
      <c r="H891" s="307">
        <f t="shared" ca="1" si="389"/>
        <v>-106.92843234433867</v>
      </c>
      <c r="I891" s="304">
        <f t="shared" ca="1" si="390"/>
        <v>107.23277053301008</v>
      </c>
      <c r="J891" s="306">
        <f t="shared" ca="1" si="391"/>
        <v>859.93432206528962</v>
      </c>
      <c r="K891" s="307">
        <f t="shared" ca="1" si="392"/>
        <v>-10.057478278317632</v>
      </c>
      <c r="L891" s="304">
        <f t="shared" ca="1" si="377"/>
        <v>859.99313435352963</v>
      </c>
      <c r="M891" s="306">
        <f t="shared" ca="1" si="393"/>
        <v>-1.4954378297617252</v>
      </c>
      <c r="N891" s="304">
        <f t="shared" ca="1" si="394"/>
        <v>-85.68227616955015</v>
      </c>
      <c r="P891" s="310">
        <f t="shared" ca="1" si="395"/>
        <v>23</v>
      </c>
      <c r="Q891" s="304">
        <f t="shared" ca="1" si="396"/>
        <v>0</v>
      </c>
      <c r="R891" s="306">
        <f t="shared" ca="1" si="397"/>
        <v>0</v>
      </c>
      <c r="S891" s="307">
        <f t="shared" ca="1" si="398"/>
        <v>3.1652999999999984</v>
      </c>
      <c r="T891" s="304">
        <f t="shared" ca="1" si="378"/>
        <v>31.051592999999986</v>
      </c>
      <c r="U891" s="311">
        <f t="shared" ca="1" si="379"/>
        <v>0</v>
      </c>
      <c r="V891" s="306">
        <f t="shared" ca="1" si="380"/>
        <v>1.2262326609621366</v>
      </c>
      <c r="W891" s="304">
        <f t="shared" ca="1" si="381"/>
        <v>28.772069087836165</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0.692339571120554</v>
      </c>
      <c r="AH891" s="304">
        <f t="shared" ca="1" si="405"/>
        <v>-9.0898180802676762</v>
      </c>
    </row>
    <row r="892" spans="1:34" x14ac:dyDescent="0.2">
      <c r="A892" s="347">
        <f t="shared" ca="1" si="383"/>
        <v>1E-4</v>
      </c>
      <c r="B892" s="304">
        <f t="shared" ca="1" si="384"/>
        <v>37.038400000001495</v>
      </c>
      <c r="D892" s="306">
        <f t="shared" ca="1" si="385"/>
        <v>-0.68434849162153022</v>
      </c>
      <c r="E892" s="307">
        <f t="shared" ca="1" si="386"/>
        <v>-0.74595840928051338</v>
      </c>
      <c r="F892" s="304">
        <f t="shared" ca="1" si="387"/>
        <v>1.012317542256864</v>
      </c>
      <c r="G892" s="306">
        <f t="shared" ca="1" si="388"/>
        <v>8.0731857149582407</v>
      </c>
      <c r="H892" s="307">
        <f t="shared" ca="1" si="389"/>
        <v>-106.9285069401796</v>
      </c>
      <c r="I892" s="304">
        <f t="shared" ca="1" si="390"/>
        <v>107.23283976489778</v>
      </c>
      <c r="J892" s="306">
        <f t="shared" ca="1" si="391"/>
        <v>859.93432206528962</v>
      </c>
      <c r="K892" s="307">
        <f t="shared" ca="1" si="392"/>
        <v>-10.068171125281857</v>
      </c>
      <c r="L892" s="304">
        <f t="shared" ca="1" si="377"/>
        <v>859.99325947108287</v>
      </c>
      <c r="M892" s="306">
        <f t="shared" ca="1" si="393"/>
        <v>-1.4954385185128132</v>
      </c>
      <c r="N892" s="304">
        <f t="shared" ca="1" si="394"/>
        <v>-85.682315632080616</v>
      </c>
      <c r="P892" s="310">
        <f t="shared" ca="1" si="395"/>
        <v>23</v>
      </c>
      <c r="Q892" s="304">
        <f t="shared" ca="1" si="396"/>
        <v>0</v>
      </c>
      <c r="R892" s="306">
        <f t="shared" ca="1" si="397"/>
        <v>0</v>
      </c>
      <c r="S892" s="307">
        <f t="shared" ca="1" si="398"/>
        <v>3.1652999999999984</v>
      </c>
      <c r="T892" s="304">
        <f t="shared" ca="1" si="378"/>
        <v>31.051592999999986</v>
      </c>
      <c r="U892" s="311">
        <f t="shared" ca="1" si="379"/>
        <v>0</v>
      </c>
      <c r="V892" s="306">
        <f t="shared" ca="1" si="380"/>
        <v>1.2262339721549878</v>
      </c>
      <c r="W892" s="304">
        <f t="shared" ca="1" si="381"/>
        <v>28.772137005234711</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0.69231862265174193</v>
      </c>
      <c r="AH892" s="304">
        <f t="shared" ca="1" si="405"/>
        <v>-9.0898395374328427</v>
      </c>
    </row>
    <row r="893" spans="1:34" x14ac:dyDescent="0.2">
      <c r="A893" s="347">
        <f t="shared" ca="1" si="383"/>
        <v>1E-4</v>
      </c>
      <c r="B893" s="304">
        <f t="shared" ca="1" si="384"/>
        <v>37.038500000001498</v>
      </c>
      <c r="D893" s="306">
        <f t="shared" ca="1" si="385"/>
        <v>-0.68434386416484672</v>
      </c>
      <c r="E893" s="307">
        <f t="shared" ca="1" si="386"/>
        <v>-0.74593654197279768</v>
      </c>
      <c r="F893" s="304">
        <f t="shared" ca="1" si="387"/>
        <v>1.0122983004383685</v>
      </c>
      <c r="G893" s="306">
        <f t="shared" ca="1" si="388"/>
        <v>8.0731172805718234</v>
      </c>
      <c r="H893" s="307">
        <f t="shared" ca="1" si="389"/>
        <v>-106.92858153383379</v>
      </c>
      <c r="I893" s="304">
        <f t="shared" ca="1" si="390"/>
        <v>107.23290899469065</v>
      </c>
      <c r="J893" s="306">
        <f t="shared" ca="1" si="391"/>
        <v>859.93432206528962</v>
      </c>
      <c r="K893" s="307">
        <f t="shared" ca="1" si="392"/>
        <v>-10.078863979705558</v>
      </c>
      <c r="L893" s="304">
        <f t="shared" ca="1" si="377"/>
        <v>859.99338472165618</v>
      </c>
      <c r="M893" s="306">
        <f t="shared" ca="1" si="393"/>
        <v>-1.4954392072571732</v>
      </c>
      <c r="N893" s="304">
        <f t="shared" ca="1" si="394"/>
        <v>-85.682355094225613</v>
      </c>
      <c r="P893" s="310">
        <f t="shared" ca="1" si="395"/>
        <v>23</v>
      </c>
      <c r="Q893" s="304">
        <f t="shared" ca="1" si="396"/>
        <v>0</v>
      </c>
      <c r="R893" s="306">
        <f t="shared" ca="1" si="397"/>
        <v>0</v>
      </c>
      <c r="S893" s="307">
        <f t="shared" ca="1" si="398"/>
        <v>3.1652999999999984</v>
      </c>
      <c r="T893" s="304">
        <f t="shared" ca="1" si="378"/>
        <v>31.051592999999986</v>
      </c>
      <c r="U893" s="311">
        <f t="shared" ca="1" si="379"/>
        <v>0</v>
      </c>
      <c r="V893" s="306">
        <f t="shared" ca="1" si="380"/>
        <v>1.2262352833501573</v>
      </c>
      <c r="W893" s="304">
        <f t="shared" ca="1" si="381"/>
        <v>28.772204921666944</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0.6922976744786169</v>
      </c>
      <c r="AH893" s="304">
        <f t="shared" ca="1" si="405"/>
        <v>-9.0898609942927138</v>
      </c>
    </row>
    <row r="894" spans="1:34" x14ac:dyDescent="0.2">
      <c r="A894" s="347">
        <f t="shared" ca="1" si="383"/>
        <v>1E-4</v>
      </c>
      <c r="B894" s="304">
        <f t="shared" ca="1" si="384"/>
        <v>37.038600000001502</v>
      </c>
      <c r="D894" s="306">
        <f t="shared" ca="1" si="385"/>
        <v>-0.68433923671636476</v>
      </c>
      <c r="E894" s="307">
        <f t="shared" ca="1" si="386"/>
        <v>-0.74591467497618069</v>
      </c>
      <c r="F894" s="304">
        <f t="shared" ca="1" si="387"/>
        <v>1.012279058982432</v>
      </c>
      <c r="G894" s="306">
        <f t="shared" ca="1" si="388"/>
        <v>8.0730488466481525</v>
      </c>
      <c r="H894" s="307">
        <f t="shared" ca="1" si="389"/>
        <v>-106.92865612530129</v>
      </c>
      <c r="I894" s="304">
        <f t="shared" ca="1" si="390"/>
        <v>107.23297822238874</v>
      </c>
      <c r="J894" s="306">
        <f t="shared" ca="1" si="391"/>
        <v>859.93432206528962</v>
      </c>
      <c r="K894" s="307">
        <f t="shared" ca="1" si="392"/>
        <v>-10.089556841588514</v>
      </c>
      <c r="L894" s="304">
        <f t="shared" ca="1" si="377"/>
        <v>859.99351010525015</v>
      </c>
      <c r="M894" s="306">
        <f t="shared" ca="1" si="393"/>
        <v>-1.4954398959948059</v>
      </c>
      <c r="N894" s="304">
        <f t="shared" ca="1" si="394"/>
        <v>-85.682394555985155</v>
      </c>
      <c r="P894" s="310">
        <f t="shared" ca="1" si="395"/>
        <v>23</v>
      </c>
      <c r="Q894" s="304">
        <f t="shared" ca="1" si="396"/>
        <v>0</v>
      </c>
      <c r="R894" s="306">
        <f t="shared" ca="1" si="397"/>
        <v>0</v>
      </c>
      <c r="S894" s="307">
        <f t="shared" ca="1" si="398"/>
        <v>3.1652999999999984</v>
      </c>
      <c r="T894" s="304">
        <f t="shared" ca="1" si="378"/>
        <v>31.051592999999986</v>
      </c>
      <c r="U894" s="311">
        <f t="shared" ca="1" si="379"/>
        <v>0</v>
      </c>
      <c r="V894" s="306">
        <f t="shared" ca="1" si="380"/>
        <v>1.2262365945476434</v>
      </c>
      <c r="W894" s="304">
        <f t="shared" ca="1" si="381"/>
        <v>28.772272837132842</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0.69227672660116646</v>
      </c>
      <c r="AH894" s="304">
        <f t="shared" ca="1" si="405"/>
        <v>-9.0898824508473002</v>
      </c>
    </row>
    <row r="895" spans="1:34" x14ac:dyDescent="0.2">
      <c r="A895" s="347">
        <f t="shared" ca="1" si="383"/>
        <v>1E-4</v>
      </c>
      <c r="B895" s="304">
        <f t="shared" ca="1" si="384"/>
        <v>37.038700000001505</v>
      </c>
      <c r="D895" s="306">
        <f t="shared" ca="1" si="385"/>
        <v>-0.68433460927607881</v>
      </c>
      <c r="E895" s="307">
        <f t="shared" ca="1" si="386"/>
        <v>-0.74589280829066418</v>
      </c>
      <c r="F895" s="304">
        <f t="shared" ca="1" si="387"/>
        <v>1.0122598178890521</v>
      </c>
      <c r="G895" s="306">
        <f t="shared" ca="1" si="388"/>
        <v>8.0729804131872243</v>
      </c>
      <c r="H895" s="307">
        <f t="shared" ca="1" si="389"/>
        <v>-106.92873071458212</v>
      </c>
      <c r="I895" s="304">
        <f t="shared" ca="1" si="390"/>
        <v>107.23304744799208</v>
      </c>
      <c r="J895" s="306">
        <f t="shared" ca="1" si="391"/>
        <v>859.93432206528962</v>
      </c>
      <c r="K895" s="307">
        <f t="shared" ca="1" si="392"/>
        <v>-10.100249710930509</v>
      </c>
      <c r="L895" s="304">
        <f t="shared" ca="1" si="377"/>
        <v>859.99363562186466</v>
      </c>
      <c r="M895" s="306">
        <f t="shared" ca="1" si="393"/>
        <v>-1.4954405847257108</v>
      </c>
      <c r="N895" s="304">
        <f t="shared" ca="1" si="394"/>
        <v>-85.682434017359228</v>
      </c>
      <c r="P895" s="310">
        <f t="shared" ca="1" si="395"/>
        <v>23</v>
      </c>
      <c r="Q895" s="304">
        <f t="shared" ca="1" si="396"/>
        <v>0</v>
      </c>
      <c r="R895" s="306">
        <f t="shared" ca="1" si="397"/>
        <v>0</v>
      </c>
      <c r="S895" s="307">
        <f t="shared" ca="1" si="398"/>
        <v>3.1652999999999984</v>
      </c>
      <c r="T895" s="304">
        <f t="shared" ca="1" si="378"/>
        <v>31.051592999999986</v>
      </c>
      <c r="U895" s="311">
        <f t="shared" ca="1" si="379"/>
        <v>0</v>
      </c>
      <c r="V895" s="306">
        <f t="shared" ca="1" si="380"/>
        <v>1.2262379057474473</v>
      </c>
      <c r="W895" s="304">
        <f t="shared" ca="1" si="381"/>
        <v>28.772340751632452</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0.6922557790193995</v>
      </c>
      <c r="AH895" s="304">
        <f t="shared" ca="1" si="405"/>
        <v>-9.0899039070965966</v>
      </c>
    </row>
    <row r="896" spans="1:34" x14ac:dyDescent="0.2">
      <c r="A896" s="347">
        <f t="shared" ca="1" si="383"/>
        <v>1E-4</v>
      </c>
      <c r="B896" s="304">
        <f t="shared" ca="1" si="384"/>
        <v>37.038800000001508</v>
      </c>
      <c r="D896" s="306">
        <f t="shared" ca="1" si="385"/>
        <v>-0.68432998184399518</v>
      </c>
      <c r="E896" s="307">
        <f t="shared" ca="1" si="386"/>
        <v>-0.74587094191623393</v>
      </c>
      <c r="F896" s="304">
        <f t="shared" ca="1" si="387"/>
        <v>1.0122405771582232</v>
      </c>
      <c r="G896" s="306">
        <f t="shared" ca="1" si="388"/>
        <v>8.0729119801890405</v>
      </c>
      <c r="H896" s="307">
        <f t="shared" ca="1" si="389"/>
        <v>-106.92880530167631</v>
      </c>
      <c r="I896" s="304">
        <f t="shared" ca="1" si="390"/>
        <v>107.2331166715007</v>
      </c>
      <c r="J896" s="306">
        <f t="shared" ca="1" si="391"/>
        <v>859.93432206528962</v>
      </c>
      <c r="K896" s="307">
        <f t="shared" ca="1" si="392"/>
        <v>-10.110942587731321</v>
      </c>
      <c r="L896" s="304">
        <f t="shared" ca="1" si="377"/>
        <v>859.99376127150003</v>
      </c>
      <c r="M896" s="306">
        <f t="shared" ca="1" si="393"/>
        <v>-1.4954412734498885</v>
      </c>
      <c r="N896" s="304">
        <f t="shared" ca="1" si="394"/>
        <v>-85.682473478347859</v>
      </c>
      <c r="P896" s="310">
        <f t="shared" ca="1" si="395"/>
        <v>23</v>
      </c>
      <c r="Q896" s="304">
        <f t="shared" ca="1" si="396"/>
        <v>0</v>
      </c>
      <c r="R896" s="306">
        <f t="shared" ca="1" si="397"/>
        <v>0</v>
      </c>
      <c r="S896" s="307">
        <f t="shared" ca="1" si="398"/>
        <v>3.1652999999999984</v>
      </c>
      <c r="T896" s="304">
        <f t="shared" ca="1" si="378"/>
        <v>31.051592999999986</v>
      </c>
      <c r="U896" s="311">
        <f t="shared" ca="1" si="379"/>
        <v>0</v>
      </c>
      <c r="V896" s="306">
        <f t="shared" ca="1" si="380"/>
        <v>1.2262392169495691</v>
      </c>
      <c r="W896" s="304">
        <f t="shared" ca="1" si="381"/>
        <v>28.772408665165777</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0.69223483173329825</v>
      </c>
      <c r="AH896" s="304">
        <f t="shared" ca="1" si="405"/>
        <v>-9.0899253630406172</v>
      </c>
    </row>
    <row r="897" spans="1:34" x14ac:dyDescent="0.2">
      <c r="A897" s="347">
        <f t="shared" ca="1" si="383"/>
        <v>1E-4</v>
      </c>
      <c r="B897" s="304">
        <f t="shared" ca="1" si="384"/>
        <v>37.038900000001512</v>
      </c>
      <c r="D897" s="306">
        <f t="shared" ca="1" si="385"/>
        <v>-0.68432535442011111</v>
      </c>
      <c r="E897" s="307">
        <f t="shared" ca="1" si="386"/>
        <v>-0.74584907585289173</v>
      </c>
      <c r="F897" s="304">
        <f t="shared" ca="1" si="387"/>
        <v>1.0122213367899451</v>
      </c>
      <c r="G897" s="306">
        <f t="shared" ca="1" si="388"/>
        <v>8.0728435476535978</v>
      </c>
      <c r="H897" s="307">
        <f t="shared" ca="1" si="389"/>
        <v>-106.92887988658389</v>
      </c>
      <c r="I897" s="304">
        <f t="shared" ca="1" si="390"/>
        <v>107.23318589291459</v>
      </c>
      <c r="J897" s="306">
        <f t="shared" ca="1" si="391"/>
        <v>859.93432206528962</v>
      </c>
      <c r="K897" s="307">
        <f t="shared" ca="1" si="392"/>
        <v>-10.121635471990734</v>
      </c>
      <c r="L897" s="304">
        <f t="shared" ca="1" si="377"/>
        <v>859.9938870541564</v>
      </c>
      <c r="M897" s="306">
        <f t="shared" ca="1" si="393"/>
        <v>-1.4954419621673387</v>
      </c>
      <c r="N897" s="304">
        <f t="shared" ca="1" si="394"/>
        <v>-85.682512938951035</v>
      </c>
      <c r="P897" s="310">
        <f t="shared" ca="1" si="395"/>
        <v>23</v>
      </c>
      <c r="Q897" s="304">
        <f t="shared" ca="1" si="396"/>
        <v>0</v>
      </c>
      <c r="R897" s="306">
        <f t="shared" ca="1" si="397"/>
        <v>0</v>
      </c>
      <c r="S897" s="307">
        <f t="shared" ca="1" si="398"/>
        <v>3.1652999999999984</v>
      </c>
      <c r="T897" s="304">
        <f t="shared" ca="1" si="378"/>
        <v>31.051592999999986</v>
      </c>
      <c r="U897" s="311">
        <f t="shared" ca="1" si="379"/>
        <v>0</v>
      </c>
      <c r="V897" s="306">
        <f t="shared" ca="1" si="380"/>
        <v>1.2262405281540072</v>
      </c>
      <c r="W897" s="304">
        <f t="shared" ca="1" si="381"/>
        <v>28.772476577732764</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0.69221388474286094</v>
      </c>
      <c r="AH897" s="304">
        <f t="shared" ca="1" si="405"/>
        <v>-9.0899468186793637</v>
      </c>
    </row>
    <row r="898" spans="1:34" x14ac:dyDescent="0.2">
      <c r="A898" s="347">
        <f t="shared" ca="1" si="383"/>
        <v>1E-4</v>
      </c>
      <c r="B898" s="304">
        <f t="shared" ca="1" si="384"/>
        <v>37.039000000001515</v>
      </c>
      <c r="D898" s="306">
        <f t="shared" ca="1" si="385"/>
        <v>-0.68432072700442825</v>
      </c>
      <c r="E898" s="307">
        <f t="shared" ca="1" si="386"/>
        <v>-0.74582721010065178</v>
      </c>
      <c r="F898" s="304">
        <f t="shared" ca="1" si="387"/>
        <v>1.0122020967842298</v>
      </c>
      <c r="G898" s="306">
        <f t="shared" ca="1" si="388"/>
        <v>8.0727751155808978</v>
      </c>
      <c r="H898" s="307">
        <f t="shared" ca="1" si="389"/>
        <v>-106.9289544693049</v>
      </c>
      <c r="I898" s="304">
        <f t="shared" ca="1" si="390"/>
        <v>107.23325511223382</v>
      </c>
      <c r="J898" s="306">
        <f t="shared" ca="1" si="391"/>
        <v>859.93432206528962</v>
      </c>
      <c r="K898" s="307">
        <f t="shared" ca="1" si="392"/>
        <v>-10.132328363708529</v>
      </c>
      <c r="L898" s="304">
        <f t="shared" ca="1" si="377"/>
        <v>859.9940129698341</v>
      </c>
      <c r="M898" s="306">
        <f t="shared" ca="1" si="393"/>
        <v>-1.4954426508780616</v>
      </c>
      <c r="N898" s="304">
        <f t="shared" ca="1" si="394"/>
        <v>-85.682552399168756</v>
      </c>
      <c r="P898" s="310">
        <f t="shared" ca="1" si="395"/>
        <v>23</v>
      </c>
      <c r="Q898" s="304">
        <f t="shared" ca="1" si="396"/>
        <v>0</v>
      </c>
      <c r="R898" s="306">
        <f t="shared" ca="1" si="397"/>
        <v>0</v>
      </c>
      <c r="S898" s="307">
        <f t="shared" ca="1" si="398"/>
        <v>3.1652999999999984</v>
      </c>
      <c r="T898" s="304">
        <f t="shared" ca="1" si="378"/>
        <v>31.051592999999986</v>
      </c>
      <c r="U898" s="311">
        <f t="shared" ca="1" si="379"/>
        <v>0</v>
      </c>
      <c r="V898" s="306">
        <f t="shared" ca="1" si="380"/>
        <v>1.2262418393607635</v>
      </c>
      <c r="W898" s="304">
        <f t="shared" ca="1" si="381"/>
        <v>28.772544489333509</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0.69219293804810533</v>
      </c>
      <c r="AH898" s="304">
        <f t="shared" ca="1" si="405"/>
        <v>-9.0899682740128203</v>
      </c>
    </row>
    <row r="899" spans="1:34" x14ac:dyDescent="0.2">
      <c r="A899" s="347">
        <f t="shared" ca="1" si="383"/>
        <v>1E-4</v>
      </c>
      <c r="B899" s="304">
        <f t="shared" ca="1" si="384"/>
        <v>37.039100000001518</v>
      </c>
      <c r="D899" s="306">
        <f t="shared" ca="1" si="385"/>
        <v>-0.68431609959694795</v>
      </c>
      <c r="E899" s="307">
        <f t="shared" ca="1" si="386"/>
        <v>-0.74580534465948389</v>
      </c>
      <c r="F899" s="304">
        <f t="shared" ca="1" si="387"/>
        <v>1.012182857141056</v>
      </c>
      <c r="G899" s="306">
        <f t="shared" ca="1" si="388"/>
        <v>8.0727066839709387</v>
      </c>
      <c r="H899" s="307">
        <f t="shared" ca="1" si="389"/>
        <v>-106.92902904983936</v>
      </c>
      <c r="I899" s="304">
        <f t="shared" ca="1" si="390"/>
        <v>107.23332432945841</v>
      </c>
      <c r="J899" s="306">
        <f t="shared" ca="1" si="391"/>
        <v>859.93432206528962</v>
      </c>
      <c r="K899" s="307">
        <f t="shared" ca="1" si="392"/>
        <v>-10.143021262884487</v>
      </c>
      <c r="L899" s="304">
        <f t="shared" ca="1" si="377"/>
        <v>859.99413901853347</v>
      </c>
      <c r="M899" s="306">
        <f t="shared" ca="1" si="393"/>
        <v>-1.4954433395820574</v>
      </c>
      <c r="N899" s="304">
        <f t="shared" ca="1" si="394"/>
        <v>-85.682591859001064</v>
      </c>
      <c r="P899" s="310">
        <f t="shared" ca="1" si="395"/>
        <v>23</v>
      </c>
      <c r="Q899" s="304">
        <f t="shared" ca="1" si="396"/>
        <v>0</v>
      </c>
      <c r="R899" s="306">
        <f t="shared" ca="1" si="397"/>
        <v>0</v>
      </c>
      <c r="S899" s="307">
        <f t="shared" ca="1" si="398"/>
        <v>3.1652999999999984</v>
      </c>
      <c r="T899" s="304">
        <f t="shared" ca="1" si="378"/>
        <v>31.051592999999986</v>
      </c>
      <c r="U899" s="311">
        <f t="shared" ca="1" si="379"/>
        <v>0</v>
      </c>
      <c r="V899" s="306">
        <f t="shared" ca="1" si="380"/>
        <v>1.2262431505698363</v>
      </c>
      <c r="W899" s="304">
        <f t="shared" ca="1" si="381"/>
        <v>28.772612399967965</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0.69217199164900478</v>
      </c>
      <c r="AH899" s="304">
        <f t="shared" ca="1" si="405"/>
        <v>-9.0899897290410152</v>
      </c>
    </row>
    <row r="900" spans="1:34" x14ac:dyDescent="0.2">
      <c r="A900" s="347">
        <f t="shared" ca="1" si="383"/>
        <v>1E-4</v>
      </c>
      <c r="B900" s="304">
        <f t="shared" ca="1" si="384"/>
        <v>37.039200000001522</v>
      </c>
      <c r="D900" s="306">
        <f t="shared" ca="1" si="385"/>
        <v>-0.6843114721976683</v>
      </c>
      <c r="E900" s="307">
        <f t="shared" ca="1" si="386"/>
        <v>-0.74578347952940582</v>
      </c>
      <c r="F900" s="304">
        <f t="shared" ca="1" si="387"/>
        <v>1.0121636178604365</v>
      </c>
      <c r="G900" s="306">
        <f t="shared" ca="1" si="388"/>
        <v>8.0726382528237188</v>
      </c>
      <c r="H900" s="307">
        <f t="shared" ca="1" si="389"/>
        <v>-106.92910362818731</v>
      </c>
      <c r="I900" s="304">
        <f t="shared" ca="1" si="390"/>
        <v>107.2333935445884</v>
      </c>
      <c r="J900" s="306">
        <f t="shared" ca="1" si="391"/>
        <v>859.93432206528962</v>
      </c>
      <c r="K900" s="307">
        <f t="shared" ca="1" si="392"/>
        <v>-10.153714169518388</v>
      </c>
      <c r="L900" s="304">
        <f t="shared" ref="L900:L963" ca="1" si="406">SQRT(pos_x^2+pos_z^2)</f>
        <v>859.9942652002544</v>
      </c>
      <c r="M900" s="306">
        <f t="shared" ca="1" si="393"/>
        <v>-1.4954440282793262</v>
      </c>
      <c r="N900" s="304">
        <f t="shared" ca="1" si="394"/>
        <v>-85.682631318447918</v>
      </c>
      <c r="P900" s="310">
        <f t="shared" ca="1" si="395"/>
        <v>23</v>
      </c>
      <c r="Q900" s="304">
        <f t="shared" ca="1" si="396"/>
        <v>0</v>
      </c>
      <c r="R900" s="306">
        <f t="shared" ca="1" si="397"/>
        <v>0</v>
      </c>
      <c r="S900" s="307">
        <f t="shared" ca="1" si="398"/>
        <v>3.1652999999999984</v>
      </c>
      <c r="T900" s="304">
        <f t="shared" ref="T900:T963" ca="1" si="407">m*g</f>
        <v>31.051592999999986</v>
      </c>
      <c r="U900" s="311">
        <f t="shared" ref="U900:U963" ca="1" si="408">IF(pos_xz&lt;L_rampe,Poids*COS(Beta),0)</f>
        <v>0</v>
      </c>
      <c r="V900" s="306">
        <f t="shared" ref="V900:V963" ca="1" si="409">Rho_moyen*(20000-Alt_rampe-pos_z)/(20000+Alt_rampe+pos_z)</f>
        <v>1.2262444617812271</v>
      </c>
      <c r="W900" s="304">
        <f t="shared" ref="W900:W963" ca="1" si="410">1/2*Rho*Sref*Cx*vit_xz^2</f>
        <v>28.772680309636172</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0.69215104554556994</v>
      </c>
      <c r="AH900" s="304">
        <f t="shared" ca="1" si="405"/>
        <v>-9.0900111837639344</v>
      </c>
    </row>
    <row r="901" spans="1:34" x14ac:dyDescent="0.2">
      <c r="A901" s="347">
        <f t="shared" ref="A901:A964" ca="1" si="412">IF(B900+0.01&lt;=T_ini+ROUNDUP(Temps_fin_propu,0), 0.01, IF(K900&gt;0, 0.1, 0.0001))</f>
        <v>1E-4</v>
      </c>
      <c r="B901" s="304">
        <f t="shared" ref="B901:B964" ca="1" si="413">B900+pas</f>
        <v>37.039300000001525</v>
      </c>
      <c r="D901" s="306">
        <f t="shared" ref="D901:D964" ca="1" si="414">IF(AND(L900&lt;L_rampe,Poussee&lt;Poids*SIN(M900)),0,(-W900+Poussee)/m*COS(M900)-U900/m*SIN(M900))</f>
        <v>-0.6843068448065911</v>
      </c>
      <c r="E901" s="307">
        <f t="shared" ref="E901:E964" ca="1" si="415">IF(AND(L900&lt;L_rampe,Poussee&lt;Poids*SIN(M900)),0,(-W900+Poussee)/m*SIN(M900)+U900/m*COS(M900)-Poids/m)</f>
        <v>-0.74576161471040159</v>
      </c>
      <c r="F901" s="304">
        <f t="shared" ref="F901:F964" ca="1" si="416">SQRT(acc_x^2+acc_z^2)</f>
        <v>1.012144378942361</v>
      </c>
      <c r="G901" s="306">
        <f t="shared" ref="G901:G964" ca="1" si="417">G900+acc_x*pas</f>
        <v>8.0725698221392381</v>
      </c>
      <c r="H901" s="307">
        <f t="shared" ref="H901:H964" ca="1" si="418">H900+acc_z*pas</f>
        <v>-106.92917820434877</v>
      </c>
      <c r="I901" s="304">
        <f t="shared" ref="I901:I964" ca="1" si="419">SQRT(vit_x^2+vit_z^2)</f>
        <v>107.2334627576238</v>
      </c>
      <c r="J901" s="306">
        <f t="shared" ref="J901:J964" ca="1" si="420">J900+0.5*(vit_x+G900)*pas*(K900&gt;=0)</f>
        <v>859.93432206528962</v>
      </c>
      <c r="K901" s="307">
        <f t="shared" ref="K901:K964" ca="1" si="421">K900+0.5*(vit_z+H900)*pas</f>
        <v>-10.164407083610014</v>
      </c>
      <c r="L901" s="304">
        <f t="shared" ca="1" si="406"/>
        <v>859.99439151499735</v>
      </c>
      <c r="M901" s="306">
        <f t="shared" ref="M901:M964" ca="1" si="422">IF(AND(L900&gt;L_rampe,G901&gt;0),ATAN2(G901,H901),$M$4)</f>
        <v>-1.4954447169698679</v>
      </c>
      <c r="N901" s="304">
        <f t="shared" ref="N901:N964" ca="1" si="423">DEGREES(Beta)</f>
        <v>-85.682670777509344</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3.1652999999999984</v>
      </c>
      <c r="T901" s="304">
        <f t="shared" ca="1" si="407"/>
        <v>31.051592999999986</v>
      </c>
      <c r="U901" s="311">
        <f t="shared" ca="1" si="408"/>
        <v>0</v>
      </c>
      <c r="V901" s="306">
        <f t="shared" ca="1" si="409"/>
        <v>1.2262457729949348</v>
      </c>
      <c r="W901" s="304">
        <f t="shared" ca="1" si="410"/>
        <v>28.77274821833813</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0.69213009973779371</v>
      </c>
      <c r="AH901" s="304">
        <f t="shared" ref="AH901:AH964" ca="1" si="434">IF(AND(L900&lt;L_rampe,Poussee&lt;Poids*SIN(M900)), g*SIN(M900), (-W900+Poussee)/m)</f>
        <v>-9.0900326381815901</v>
      </c>
    </row>
    <row r="902" spans="1:34" x14ac:dyDescent="0.2">
      <c r="A902" s="347">
        <f t="shared" ca="1" si="412"/>
        <v>1E-4</v>
      </c>
      <c r="B902" s="304">
        <f t="shared" ca="1" si="413"/>
        <v>37.039400000001528</v>
      </c>
      <c r="D902" s="306">
        <f t="shared" ca="1" si="414"/>
        <v>-0.68430221742371755</v>
      </c>
      <c r="E902" s="307">
        <f t="shared" ca="1" si="415"/>
        <v>-0.74573975020247119</v>
      </c>
      <c r="F902" s="304">
        <f t="shared" ca="1" si="416"/>
        <v>1.0121251403868303</v>
      </c>
      <c r="G902" s="306">
        <f t="shared" ca="1" si="417"/>
        <v>8.0725013919174966</v>
      </c>
      <c r="H902" s="307">
        <f t="shared" ca="1" si="418"/>
        <v>-106.9292527783238</v>
      </c>
      <c r="I902" s="304">
        <f t="shared" ca="1" si="419"/>
        <v>107.23353196856466</v>
      </c>
      <c r="J902" s="306">
        <f t="shared" ca="1" si="420"/>
        <v>859.93432206528962</v>
      </c>
      <c r="K902" s="307">
        <f t="shared" ca="1" si="421"/>
        <v>-10.175100005159148</v>
      </c>
      <c r="L902" s="304">
        <f t="shared" ca="1" si="406"/>
        <v>859.99451796276253</v>
      </c>
      <c r="M902" s="306">
        <f t="shared" ca="1" si="422"/>
        <v>-1.4954454056536826</v>
      </c>
      <c r="N902" s="304">
        <f t="shared" ca="1" si="423"/>
        <v>-85.682710236185343</v>
      </c>
      <c r="P902" s="310">
        <f t="shared" ca="1" si="424"/>
        <v>23</v>
      </c>
      <c r="Q902" s="304">
        <f t="shared" ca="1" si="425"/>
        <v>0</v>
      </c>
      <c r="R902" s="306">
        <f t="shared" ca="1" si="426"/>
        <v>0</v>
      </c>
      <c r="S902" s="307">
        <f t="shared" ca="1" si="427"/>
        <v>3.1652999999999984</v>
      </c>
      <c r="T902" s="304">
        <f t="shared" ca="1" si="407"/>
        <v>31.051592999999986</v>
      </c>
      <c r="U902" s="311">
        <f t="shared" ca="1" si="408"/>
        <v>0</v>
      </c>
      <c r="V902" s="306">
        <f t="shared" ca="1" si="409"/>
        <v>1.2262470842109601</v>
      </c>
      <c r="W902" s="304">
        <f t="shared" ca="1" si="410"/>
        <v>28.772816126073856</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0.69210915422567076</v>
      </c>
      <c r="AH902" s="304">
        <f t="shared" ca="1" si="434"/>
        <v>-9.0900540922939825</v>
      </c>
    </row>
    <row r="903" spans="1:34" x14ac:dyDescent="0.2">
      <c r="A903" s="347">
        <f t="shared" ca="1" si="412"/>
        <v>1E-4</v>
      </c>
      <c r="B903" s="304">
        <f t="shared" ca="1" si="413"/>
        <v>37.039500000001532</v>
      </c>
      <c r="D903" s="306">
        <f t="shared" ca="1" si="414"/>
        <v>-0.68429759004904933</v>
      </c>
      <c r="E903" s="307">
        <f t="shared" ca="1" si="415"/>
        <v>-0.74571788600561106</v>
      </c>
      <c r="F903" s="304">
        <f t="shared" ca="1" si="416"/>
        <v>1.0121059021938437</v>
      </c>
      <c r="G903" s="306">
        <f t="shared" ca="1" si="417"/>
        <v>8.0724329621584925</v>
      </c>
      <c r="H903" s="307">
        <f t="shared" ca="1" si="418"/>
        <v>-106.9293273501124</v>
      </c>
      <c r="I903" s="304">
        <f t="shared" ca="1" si="419"/>
        <v>107.23360117741099</v>
      </c>
      <c r="J903" s="306">
        <f t="shared" ca="1" si="420"/>
        <v>859.93432206528962</v>
      </c>
      <c r="K903" s="307">
        <f t="shared" ca="1" si="421"/>
        <v>-10.185792934165571</v>
      </c>
      <c r="L903" s="304">
        <f t="shared" ca="1" si="406"/>
        <v>859.99464454355007</v>
      </c>
      <c r="M903" s="306">
        <f t="shared" ca="1" si="422"/>
        <v>-1.4954460943307704</v>
      </c>
      <c r="N903" s="304">
        <f t="shared" ca="1" si="423"/>
        <v>-85.68274969447593</v>
      </c>
      <c r="P903" s="310">
        <f t="shared" ca="1" si="424"/>
        <v>23</v>
      </c>
      <c r="Q903" s="304">
        <f t="shared" ca="1" si="425"/>
        <v>0</v>
      </c>
      <c r="R903" s="306">
        <f t="shared" ca="1" si="426"/>
        <v>0</v>
      </c>
      <c r="S903" s="307">
        <f t="shared" ca="1" si="427"/>
        <v>3.1652999999999984</v>
      </c>
      <c r="T903" s="304">
        <f t="shared" ca="1" si="407"/>
        <v>31.051592999999986</v>
      </c>
      <c r="U903" s="311">
        <f t="shared" ca="1" si="408"/>
        <v>0</v>
      </c>
      <c r="V903" s="306">
        <f t="shared" ca="1" si="409"/>
        <v>1.2262483954293024</v>
      </c>
      <c r="W903" s="304">
        <f t="shared" ca="1" si="410"/>
        <v>28.77288403284334</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0.69208820900919754</v>
      </c>
      <c r="AH903" s="304">
        <f t="shared" ca="1" si="434"/>
        <v>-9.0900755461011187</v>
      </c>
    </row>
    <row r="904" spans="1:34" x14ac:dyDescent="0.2">
      <c r="A904" s="347">
        <f t="shared" ca="1" si="412"/>
        <v>1E-4</v>
      </c>
      <c r="B904" s="304">
        <f t="shared" ca="1" si="413"/>
        <v>37.039600000001535</v>
      </c>
      <c r="D904" s="306">
        <f t="shared" ca="1" si="414"/>
        <v>-0.68429296268258477</v>
      </c>
      <c r="E904" s="307">
        <f t="shared" ca="1" si="415"/>
        <v>-0.745696022119823</v>
      </c>
      <c r="F904" s="304">
        <f t="shared" ca="1" si="416"/>
        <v>1.0120866643634017</v>
      </c>
      <c r="G904" s="306">
        <f t="shared" ca="1" si="417"/>
        <v>8.072364532862224</v>
      </c>
      <c r="H904" s="307">
        <f t="shared" ca="1" si="418"/>
        <v>-106.92940191971461</v>
      </c>
      <c r="I904" s="304">
        <f t="shared" ca="1" si="419"/>
        <v>107.23367038416282</v>
      </c>
      <c r="J904" s="306">
        <f t="shared" ca="1" si="420"/>
        <v>859.93432206528962</v>
      </c>
      <c r="K904" s="307">
        <f t="shared" ca="1" si="421"/>
        <v>-10.196485870629063</v>
      </c>
      <c r="L904" s="304">
        <f t="shared" ca="1" si="406"/>
        <v>859.99477125736018</v>
      </c>
      <c r="M904" s="306">
        <f t="shared" ca="1" si="422"/>
        <v>-1.4954467830011315</v>
      </c>
      <c r="N904" s="304">
        <f t="shared" ca="1" si="423"/>
        <v>-85.682789152381105</v>
      </c>
      <c r="P904" s="310">
        <f t="shared" ca="1" si="424"/>
        <v>23</v>
      </c>
      <c r="Q904" s="304">
        <f t="shared" ca="1" si="425"/>
        <v>0</v>
      </c>
      <c r="R904" s="306">
        <f t="shared" ca="1" si="426"/>
        <v>0</v>
      </c>
      <c r="S904" s="307">
        <f t="shared" ca="1" si="427"/>
        <v>3.1652999999999984</v>
      </c>
      <c r="T904" s="304">
        <f t="shared" ca="1" si="407"/>
        <v>31.051592999999986</v>
      </c>
      <c r="U904" s="311">
        <f t="shared" ca="1" si="408"/>
        <v>0</v>
      </c>
      <c r="V904" s="306">
        <f t="shared" ca="1" si="409"/>
        <v>1.2262497066499622</v>
      </c>
      <c r="W904" s="304">
        <f t="shared" ca="1" si="410"/>
        <v>28.772951938646614</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0.6920672640883776</v>
      </c>
      <c r="AH904" s="304">
        <f t="shared" ca="1" si="434"/>
        <v>-9.0900969996029932</v>
      </c>
    </row>
    <row r="905" spans="1:34" x14ac:dyDescent="0.2">
      <c r="A905" s="347">
        <f t="shared" ca="1" si="412"/>
        <v>1E-4</v>
      </c>
      <c r="B905" s="304">
        <f t="shared" ca="1" si="413"/>
        <v>37.039700000001538</v>
      </c>
      <c r="D905" s="306">
        <f t="shared" ca="1" si="414"/>
        <v>-0.68428833532432409</v>
      </c>
      <c r="E905" s="307">
        <f t="shared" ca="1" si="415"/>
        <v>-0.74567415854509633</v>
      </c>
      <c r="F905" s="304">
        <f t="shared" ca="1" si="416"/>
        <v>1.012067426895497</v>
      </c>
      <c r="G905" s="306">
        <f t="shared" ca="1" si="417"/>
        <v>8.0722961040286911</v>
      </c>
      <c r="H905" s="307">
        <f t="shared" ca="1" si="418"/>
        <v>-106.92947648713046</v>
      </c>
      <c r="I905" s="304">
        <f t="shared" ca="1" si="419"/>
        <v>107.23373958882019</v>
      </c>
      <c r="J905" s="306">
        <f t="shared" ca="1" si="420"/>
        <v>859.93432206528962</v>
      </c>
      <c r="K905" s="307">
        <f t="shared" ca="1" si="421"/>
        <v>-10.207178814549405</v>
      </c>
      <c r="L905" s="304">
        <f t="shared" ca="1" si="406"/>
        <v>859.99489810419311</v>
      </c>
      <c r="M905" s="306">
        <f t="shared" ca="1" si="422"/>
        <v>-1.4954474716647659</v>
      </c>
      <c r="N905" s="304">
        <f t="shared" ca="1" si="423"/>
        <v>-85.682828609900852</v>
      </c>
      <c r="P905" s="310">
        <f t="shared" ca="1" si="424"/>
        <v>23</v>
      </c>
      <c r="Q905" s="304">
        <f t="shared" ca="1" si="425"/>
        <v>0</v>
      </c>
      <c r="R905" s="306">
        <f t="shared" ca="1" si="426"/>
        <v>0</v>
      </c>
      <c r="S905" s="307">
        <f t="shared" ca="1" si="427"/>
        <v>3.1652999999999984</v>
      </c>
      <c r="T905" s="304">
        <f t="shared" ca="1" si="407"/>
        <v>31.051592999999986</v>
      </c>
      <c r="U905" s="311">
        <f t="shared" ca="1" si="408"/>
        <v>0</v>
      </c>
      <c r="V905" s="306">
        <f t="shared" ca="1" si="409"/>
        <v>1.2262510178729387</v>
      </c>
      <c r="W905" s="304">
        <f t="shared" ca="1" si="410"/>
        <v>28.773019843483663</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0.69204631946320383</v>
      </c>
      <c r="AH905" s="304">
        <f t="shared" ca="1" si="434"/>
        <v>-9.0901184527996168</v>
      </c>
    </row>
    <row r="906" spans="1:34" x14ac:dyDescent="0.2">
      <c r="A906" s="347">
        <f t="shared" ca="1" si="412"/>
        <v>1E-4</v>
      </c>
      <c r="B906" s="304">
        <f t="shared" ca="1" si="413"/>
        <v>37.039800000001541</v>
      </c>
      <c r="D906" s="306">
        <f t="shared" ca="1" si="414"/>
        <v>-0.68428370797426985</v>
      </c>
      <c r="E906" s="307">
        <f t="shared" ca="1" si="415"/>
        <v>-0.74565229528143639</v>
      </c>
      <c r="F906" s="304">
        <f t="shared" ca="1" si="416"/>
        <v>1.0120481897901357</v>
      </c>
      <c r="G906" s="306">
        <f t="shared" ca="1" si="417"/>
        <v>8.0722276756578939</v>
      </c>
      <c r="H906" s="307">
        <f t="shared" ca="1" si="418"/>
        <v>-106.92955105235998</v>
      </c>
      <c r="I906" s="304">
        <f t="shared" ca="1" si="419"/>
        <v>107.23380879138313</v>
      </c>
      <c r="J906" s="306">
        <f t="shared" ca="1" si="420"/>
        <v>859.93432206528962</v>
      </c>
      <c r="K906" s="307">
        <f t="shared" ca="1" si="421"/>
        <v>-10.217871765926379</v>
      </c>
      <c r="L906" s="304">
        <f t="shared" ca="1" si="406"/>
        <v>859.99502508404908</v>
      </c>
      <c r="M906" s="306">
        <f t="shared" ca="1" si="422"/>
        <v>-1.4954481603216738</v>
      </c>
      <c r="N906" s="304">
        <f t="shared" ca="1" si="423"/>
        <v>-85.682868067035201</v>
      </c>
      <c r="P906" s="310">
        <f t="shared" ca="1" si="424"/>
        <v>23</v>
      </c>
      <c r="Q906" s="304">
        <f t="shared" ca="1" si="425"/>
        <v>0</v>
      </c>
      <c r="R906" s="306">
        <f t="shared" ca="1" si="426"/>
        <v>0</v>
      </c>
      <c r="S906" s="307">
        <f t="shared" ca="1" si="427"/>
        <v>3.1652999999999984</v>
      </c>
      <c r="T906" s="304">
        <f t="shared" ca="1" si="407"/>
        <v>31.051592999999986</v>
      </c>
      <c r="U906" s="311">
        <f t="shared" ca="1" si="408"/>
        <v>0</v>
      </c>
      <c r="V906" s="306">
        <f t="shared" ca="1" si="409"/>
        <v>1.2262523290982328</v>
      </c>
      <c r="W906" s="304">
        <f t="shared" ca="1" si="410"/>
        <v>28.773087747354531</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0.69202537513367446</v>
      </c>
      <c r="AH906" s="304">
        <f t="shared" ca="1" si="434"/>
        <v>-9.090139905690986</v>
      </c>
    </row>
    <row r="907" spans="1:34" x14ac:dyDescent="0.2">
      <c r="A907" s="347">
        <f t="shared" ca="1" si="412"/>
        <v>1E-4</v>
      </c>
      <c r="B907" s="304">
        <f t="shared" ca="1" si="413"/>
        <v>37.039900000001545</v>
      </c>
      <c r="D907" s="306">
        <f t="shared" ca="1" si="414"/>
        <v>-0.68427908063242027</v>
      </c>
      <c r="E907" s="307">
        <f t="shared" ca="1" si="415"/>
        <v>-0.74563043232882897</v>
      </c>
      <c r="F907" s="304">
        <f t="shared" ca="1" si="416"/>
        <v>1.0120289530473061</v>
      </c>
      <c r="G907" s="306">
        <f t="shared" ca="1" si="417"/>
        <v>8.0721592477498305</v>
      </c>
      <c r="H907" s="307">
        <f t="shared" ca="1" si="418"/>
        <v>-106.92962561540321</v>
      </c>
      <c r="I907" s="304">
        <f t="shared" ca="1" si="419"/>
        <v>107.23387799185166</v>
      </c>
      <c r="J907" s="306">
        <f t="shared" ca="1" si="420"/>
        <v>859.93432206528962</v>
      </c>
      <c r="K907" s="307">
        <f t="shared" ca="1" si="421"/>
        <v>-10.228564724759767</v>
      </c>
      <c r="L907" s="304">
        <f t="shared" ca="1" si="406"/>
        <v>859.9951521969283</v>
      </c>
      <c r="M907" s="306">
        <f t="shared" ca="1" si="422"/>
        <v>-1.4954488489718551</v>
      </c>
      <c r="N907" s="304">
        <f t="shared" ca="1" si="423"/>
        <v>-85.682907523784152</v>
      </c>
      <c r="P907" s="310">
        <f t="shared" ca="1" si="424"/>
        <v>23</v>
      </c>
      <c r="Q907" s="304">
        <f t="shared" ca="1" si="425"/>
        <v>0</v>
      </c>
      <c r="R907" s="306">
        <f t="shared" ca="1" si="426"/>
        <v>0</v>
      </c>
      <c r="S907" s="307">
        <f t="shared" ca="1" si="427"/>
        <v>3.1652999999999984</v>
      </c>
      <c r="T907" s="304">
        <f t="shared" ca="1" si="407"/>
        <v>31.051592999999986</v>
      </c>
      <c r="U907" s="311">
        <f t="shared" ca="1" si="408"/>
        <v>0</v>
      </c>
      <c r="V907" s="306">
        <f t="shared" ca="1" si="409"/>
        <v>1.2262536403258439</v>
      </c>
      <c r="W907" s="304">
        <f t="shared" ca="1" si="410"/>
        <v>28.773155650259191</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0.69200443109978416</v>
      </c>
      <c r="AH907" s="304">
        <f t="shared" ca="1" si="434"/>
        <v>-9.090161358277113</v>
      </c>
    </row>
    <row r="908" spans="1:34" x14ac:dyDescent="0.2">
      <c r="A908" s="347">
        <f t="shared" ca="1" si="412"/>
        <v>1E-4</v>
      </c>
      <c r="B908" s="304">
        <f t="shared" ca="1" si="413"/>
        <v>37.040000000001548</v>
      </c>
      <c r="D908" s="306">
        <f t="shared" ca="1" si="414"/>
        <v>-0.68427445329877767</v>
      </c>
      <c r="E908" s="307">
        <f t="shared" ca="1" si="415"/>
        <v>-0.74560856968728473</v>
      </c>
      <c r="F908" s="304">
        <f t="shared" ca="1" si="416"/>
        <v>1.0120097166670188</v>
      </c>
      <c r="G908" s="306">
        <f t="shared" ca="1" si="417"/>
        <v>8.072090820304501</v>
      </c>
      <c r="H908" s="307">
        <f t="shared" ca="1" si="418"/>
        <v>-106.92970017626018</v>
      </c>
      <c r="I908" s="304">
        <f t="shared" ca="1" si="419"/>
        <v>107.23394719022582</v>
      </c>
      <c r="J908" s="306">
        <f t="shared" ca="1" si="420"/>
        <v>859.93432206528962</v>
      </c>
      <c r="K908" s="307">
        <f t="shared" ca="1" si="421"/>
        <v>-10.239257691049351</v>
      </c>
      <c r="L908" s="304">
        <f t="shared" ca="1" si="406"/>
        <v>859.99527944283102</v>
      </c>
      <c r="M908" s="306">
        <f t="shared" ca="1" si="422"/>
        <v>-1.4954495376153099</v>
      </c>
      <c r="N908" s="304">
        <f t="shared" ca="1" si="423"/>
        <v>-85.682946980147705</v>
      </c>
      <c r="P908" s="310">
        <f t="shared" ca="1" si="424"/>
        <v>23</v>
      </c>
      <c r="Q908" s="304">
        <f t="shared" ca="1" si="425"/>
        <v>0</v>
      </c>
      <c r="R908" s="306">
        <f t="shared" ca="1" si="426"/>
        <v>0</v>
      </c>
      <c r="S908" s="307">
        <f t="shared" ca="1" si="427"/>
        <v>3.1652999999999984</v>
      </c>
      <c r="T908" s="304">
        <f t="shared" ca="1" si="407"/>
        <v>31.051592999999986</v>
      </c>
      <c r="U908" s="311">
        <f t="shared" ca="1" si="408"/>
        <v>0</v>
      </c>
      <c r="V908" s="306">
        <f t="shared" ca="1" si="409"/>
        <v>1.2262549515557721</v>
      </c>
      <c r="W908" s="304">
        <f t="shared" ca="1" si="410"/>
        <v>28.773223552197685</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0.6919834873615347</v>
      </c>
      <c r="AH908" s="304">
        <f t="shared" ca="1" si="434"/>
        <v>-9.0901828105579892</v>
      </c>
    </row>
    <row r="909" spans="1:34" x14ac:dyDescent="0.2">
      <c r="A909" s="347">
        <f t="shared" ca="1" si="412"/>
        <v>1E-4</v>
      </c>
      <c r="B909" s="304">
        <f t="shared" ca="1" si="413"/>
        <v>37.040100000001551</v>
      </c>
      <c r="D909" s="306">
        <f t="shared" ca="1" si="414"/>
        <v>-0.68426982597334429</v>
      </c>
      <c r="E909" s="307">
        <f t="shared" ca="1" si="415"/>
        <v>-0.74558670735678589</v>
      </c>
      <c r="F909" s="304">
        <f t="shared" ca="1" si="416"/>
        <v>1.0119904806492619</v>
      </c>
      <c r="G909" s="306">
        <f t="shared" ca="1" si="417"/>
        <v>8.0720223933219035</v>
      </c>
      <c r="H909" s="307">
        <f t="shared" ca="1" si="418"/>
        <v>-106.92977473493092</v>
      </c>
      <c r="I909" s="304">
        <f t="shared" ca="1" si="419"/>
        <v>107.23401638650564</v>
      </c>
      <c r="J909" s="306">
        <f t="shared" ca="1" si="420"/>
        <v>859.93432206528962</v>
      </c>
      <c r="K909" s="307">
        <f t="shared" ca="1" si="421"/>
        <v>-10.249950664794911</v>
      </c>
      <c r="L909" s="304">
        <f t="shared" ca="1" si="406"/>
        <v>859.99540682175734</v>
      </c>
      <c r="M909" s="306">
        <f t="shared" ca="1" si="422"/>
        <v>-1.4954502262520384</v>
      </c>
      <c r="N909" s="304">
        <f t="shared" ca="1" si="423"/>
        <v>-85.682986436125859</v>
      </c>
      <c r="P909" s="310">
        <f t="shared" ca="1" si="424"/>
        <v>23</v>
      </c>
      <c r="Q909" s="304">
        <f t="shared" ca="1" si="425"/>
        <v>0</v>
      </c>
      <c r="R909" s="306">
        <f t="shared" ca="1" si="426"/>
        <v>0</v>
      </c>
      <c r="S909" s="307">
        <f t="shared" ca="1" si="427"/>
        <v>3.1652999999999984</v>
      </c>
      <c r="T909" s="304">
        <f t="shared" ca="1" si="407"/>
        <v>31.051592999999986</v>
      </c>
      <c r="U909" s="311">
        <f t="shared" ca="1" si="408"/>
        <v>0</v>
      </c>
      <c r="V909" s="306">
        <f t="shared" ca="1" si="409"/>
        <v>1.2262562627880176</v>
      </c>
      <c r="W909" s="304">
        <f t="shared" ca="1" si="410"/>
        <v>28.773291453170014</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0.69196254391891721</v>
      </c>
      <c r="AH909" s="304">
        <f t="shared" ca="1" si="434"/>
        <v>-9.0902042625336303</v>
      </c>
    </row>
    <row r="910" spans="1:34" x14ac:dyDescent="0.2">
      <c r="A910" s="347">
        <f t="shared" ca="1" si="412"/>
        <v>1E-4</v>
      </c>
      <c r="B910" s="304">
        <f t="shared" ca="1" si="413"/>
        <v>37.040200000001555</v>
      </c>
      <c r="D910" s="306">
        <f t="shared" ca="1" si="414"/>
        <v>-0.68426519865611679</v>
      </c>
      <c r="E910" s="307">
        <f t="shared" ca="1" si="415"/>
        <v>-0.7455648453373378</v>
      </c>
      <c r="F910" s="304">
        <f t="shared" ca="1" si="416"/>
        <v>1.0119712449940379</v>
      </c>
      <c r="G910" s="306">
        <f t="shared" ca="1" si="417"/>
        <v>8.0719539668020381</v>
      </c>
      <c r="H910" s="307">
        <f t="shared" ca="1" si="418"/>
        <v>-106.92984929141545</v>
      </c>
      <c r="I910" s="304">
        <f t="shared" ca="1" si="419"/>
        <v>107.23408558069114</v>
      </c>
      <c r="J910" s="306">
        <f t="shared" ca="1" si="420"/>
        <v>859.93432206528962</v>
      </c>
      <c r="K910" s="307">
        <f t="shared" ca="1" si="421"/>
        <v>-10.260643645996229</v>
      </c>
      <c r="L910" s="304">
        <f t="shared" ca="1" si="406"/>
        <v>859.99553433370772</v>
      </c>
      <c r="M910" s="306">
        <f t="shared" ca="1" si="422"/>
        <v>-1.4954509148820405</v>
      </c>
      <c r="N910" s="304">
        <f t="shared" ca="1" si="423"/>
        <v>-85.683025891718628</v>
      </c>
      <c r="P910" s="310">
        <f t="shared" ca="1" si="424"/>
        <v>23</v>
      </c>
      <c r="Q910" s="304">
        <f t="shared" ca="1" si="425"/>
        <v>0</v>
      </c>
      <c r="R910" s="306">
        <f t="shared" ca="1" si="426"/>
        <v>0</v>
      </c>
      <c r="S910" s="307">
        <f t="shared" ca="1" si="427"/>
        <v>3.1652999999999984</v>
      </c>
      <c r="T910" s="304">
        <f t="shared" ca="1" si="407"/>
        <v>31.051592999999986</v>
      </c>
      <c r="U910" s="311">
        <f t="shared" ca="1" si="408"/>
        <v>0</v>
      </c>
      <c r="V910" s="306">
        <f t="shared" ca="1" si="409"/>
        <v>1.2262575740225798</v>
      </c>
      <c r="W910" s="304">
        <f t="shared" ca="1" si="410"/>
        <v>28.773359353176161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0.6919416007719299</v>
      </c>
      <c r="AH910" s="304">
        <f t="shared" ca="1" si="434"/>
        <v>-9.090225714204033</v>
      </c>
    </row>
    <row r="911" spans="1:34" x14ac:dyDescent="0.2">
      <c r="A911" s="347">
        <f t="shared" ca="1" si="412"/>
        <v>1E-4</v>
      </c>
      <c r="B911" s="304">
        <f t="shared" ca="1" si="413"/>
        <v>37.040300000001558</v>
      </c>
      <c r="D911" s="306">
        <f t="shared" ca="1" si="414"/>
        <v>-0.68426057134709828</v>
      </c>
      <c r="E911" s="307">
        <f t="shared" ca="1" si="415"/>
        <v>-0.74554298362894045</v>
      </c>
      <c r="F911" s="304">
        <f t="shared" ca="1" si="416"/>
        <v>1.0119520097013495</v>
      </c>
      <c r="G911" s="306">
        <f t="shared" ca="1" si="417"/>
        <v>8.0718855407449031</v>
      </c>
      <c r="H911" s="307">
        <f t="shared" ca="1" si="418"/>
        <v>-106.92992384571382</v>
      </c>
      <c r="I911" s="304">
        <f t="shared" ca="1" si="419"/>
        <v>107.23415477278236</v>
      </c>
      <c r="J911" s="306">
        <f t="shared" ca="1" si="420"/>
        <v>859.93432206528962</v>
      </c>
      <c r="K911" s="307">
        <f t="shared" ca="1" si="421"/>
        <v>-10.271336634653085</v>
      </c>
      <c r="L911" s="304">
        <f t="shared" ca="1" si="406"/>
        <v>859.99566197868205</v>
      </c>
      <c r="M911" s="306">
        <f t="shared" ca="1" si="422"/>
        <v>-1.4954516035053167</v>
      </c>
      <c r="N911" s="304">
        <f t="shared" ca="1" si="423"/>
        <v>-85.683065346926028</v>
      </c>
      <c r="P911" s="310">
        <f t="shared" ca="1" si="424"/>
        <v>23</v>
      </c>
      <c r="Q911" s="304">
        <f t="shared" ca="1" si="425"/>
        <v>0</v>
      </c>
      <c r="R911" s="306">
        <f t="shared" ca="1" si="426"/>
        <v>0</v>
      </c>
      <c r="S911" s="307">
        <f t="shared" ca="1" si="427"/>
        <v>3.1652999999999984</v>
      </c>
      <c r="T911" s="304">
        <f t="shared" ca="1" si="407"/>
        <v>31.051592999999986</v>
      </c>
      <c r="U911" s="311">
        <f t="shared" ca="1" si="408"/>
        <v>0</v>
      </c>
      <c r="V911" s="306">
        <f t="shared" ca="1" si="409"/>
        <v>1.2262588852594594</v>
      </c>
      <c r="W911" s="304">
        <f t="shared" ca="1" si="410"/>
        <v>28.773427252216177</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0.69192065792057811</v>
      </c>
      <c r="AH911" s="304">
        <f t="shared" ca="1" si="434"/>
        <v>-9.0902471655691954</v>
      </c>
    </row>
    <row r="912" spans="1:34" x14ac:dyDescent="0.2">
      <c r="A912" s="347">
        <f t="shared" ca="1" si="412"/>
        <v>1E-4</v>
      </c>
      <c r="B912" s="304">
        <f t="shared" ca="1" si="413"/>
        <v>37.040400000001561</v>
      </c>
      <c r="D912" s="306">
        <f t="shared" ca="1" si="414"/>
        <v>-0.68425594404628698</v>
      </c>
      <c r="E912" s="307">
        <f t="shared" ca="1" si="415"/>
        <v>-0.74552112223157962</v>
      </c>
      <c r="F912" s="304">
        <f t="shared" ca="1" si="416"/>
        <v>1.0119327747711848</v>
      </c>
      <c r="G912" s="306">
        <f t="shared" ca="1" si="417"/>
        <v>8.0718171151504983</v>
      </c>
      <c r="H912" s="307">
        <f t="shared" ca="1" si="418"/>
        <v>-106.92999839782604</v>
      </c>
      <c r="I912" s="304">
        <f t="shared" ca="1" si="419"/>
        <v>107.23422396277932</v>
      </c>
      <c r="J912" s="306">
        <f t="shared" ca="1" si="420"/>
        <v>859.93432206528962</v>
      </c>
      <c r="K912" s="307">
        <f t="shared" ca="1" si="421"/>
        <v>-10.282029630765262</v>
      </c>
      <c r="L912" s="304">
        <f t="shared" ca="1" si="406"/>
        <v>859.99578975668078</v>
      </c>
      <c r="M912" s="306">
        <f t="shared" ca="1" si="422"/>
        <v>-1.4954522921218667</v>
      </c>
      <c r="N912" s="304">
        <f t="shared" ca="1" si="423"/>
        <v>-85.683104801748058</v>
      </c>
      <c r="P912" s="310">
        <f t="shared" ca="1" si="424"/>
        <v>23</v>
      </c>
      <c r="Q912" s="304">
        <f t="shared" ca="1" si="425"/>
        <v>0</v>
      </c>
      <c r="R912" s="306">
        <f t="shared" ca="1" si="426"/>
        <v>0</v>
      </c>
      <c r="S912" s="307">
        <f t="shared" ca="1" si="427"/>
        <v>3.1652999999999984</v>
      </c>
      <c r="T912" s="304">
        <f t="shared" ca="1" si="407"/>
        <v>31.051592999999986</v>
      </c>
      <c r="U912" s="311">
        <f t="shared" ca="1" si="408"/>
        <v>0</v>
      </c>
      <c r="V912" s="306">
        <f t="shared" ca="1" si="409"/>
        <v>1.2262601964986559</v>
      </c>
      <c r="W912" s="304">
        <f t="shared" ca="1" si="410"/>
        <v>28.773495150290042</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0.69189971536484762</v>
      </c>
      <c r="AH912" s="304">
        <f t="shared" ca="1" si="434"/>
        <v>-9.0902686166291318</v>
      </c>
    </row>
    <row r="913" spans="1:34" x14ac:dyDescent="0.2">
      <c r="A913" s="347">
        <f t="shared" ca="1" si="412"/>
        <v>1E-4</v>
      </c>
      <c r="B913" s="304">
        <f t="shared" ca="1" si="413"/>
        <v>37.040500000001565</v>
      </c>
      <c r="D913" s="306">
        <f t="shared" ca="1" si="414"/>
        <v>-0.68425131675368522</v>
      </c>
      <c r="E913" s="307">
        <f t="shared" ca="1" si="415"/>
        <v>-0.74549926114526244</v>
      </c>
      <c r="F913" s="304">
        <f t="shared" ca="1" si="416"/>
        <v>1.0119135402035513</v>
      </c>
      <c r="G913" s="306">
        <f t="shared" ca="1" si="417"/>
        <v>8.0717486900188238</v>
      </c>
      <c r="H913" s="307">
        <f t="shared" ca="1" si="418"/>
        <v>-106.93007294775215</v>
      </c>
      <c r="I913" s="304">
        <f t="shared" ca="1" si="419"/>
        <v>107.23429315068205</v>
      </c>
      <c r="J913" s="306">
        <f t="shared" ca="1" si="420"/>
        <v>859.93432206528962</v>
      </c>
      <c r="K913" s="307">
        <f t="shared" ca="1" si="421"/>
        <v>-10.292722634332542</v>
      </c>
      <c r="L913" s="304">
        <f t="shared" ca="1" si="406"/>
        <v>859.99591766770413</v>
      </c>
      <c r="M913" s="306">
        <f t="shared" ca="1" si="422"/>
        <v>-1.4954529807316905</v>
      </c>
      <c r="N913" s="304">
        <f t="shared" ca="1" si="423"/>
        <v>-85.68314425618469</v>
      </c>
      <c r="P913" s="310">
        <f t="shared" ca="1" si="424"/>
        <v>23</v>
      </c>
      <c r="Q913" s="304">
        <f t="shared" ca="1" si="425"/>
        <v>0</v>
      </c>
      <c r="R913" s="306">
        <f t="shared" ca="1" si="426"/>
        <v>0</v>
      </c>
      <c r="S913" s="307">
        <f t="shared" ca="1" si="427"/>
        <v>3.1652999999999984</v>
      </c>
      <c r="T913" s="304">
        <f t="shared" ca="1" si="407"/>
        <v>31.051592999999986</v>
      </c>
      <c r="U913" s="311">
        <f t="shared" ca="1" si="408"/>
        <v>0</v>
      </c>
      <c r="V913" s="306">
        <f t="shared" ca="1" si="409"/>
        <v>1.2262615077401691</v>
      </c>
      <c r="W913" s="304">
        <f t="shared" ca="1" si="410"/>
        <v>28.773563047397761</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0.691878773104742</v>
      </c>
      <c r="AH913" s="304">
        <f t="shared" ca="1" si="434"/>
        <v>-9.0902900673838367</v>
      </c>
    </row>
    <row r="914" spans="1:34" x14ac:dyDescent="0.2">
      <c r="A914" s="347">
        <f t="shared" ca="1" si="412"/>
        <v>1E-4</v>
      </c>
      <c r="B914" s="304">
        <f t="shared" ca="1" si="413"/>
        <v>37.040600000001568</v>
      </c>
      <c r="D914" s="306">
        <f t="shared" ca="1" si="414"/>
        <v>-0.68424668946929446</v>
      </c>
      <c r="E914" s="307">
        <f t="shared" ca="1" si="415"/>
        <v>-0.74547740036998711</v>
      </c>
      <c r="F914" s="304">
        <f t="shared" ca="1" si="416"/>
        <v>1.0118943059984491</v>
      </c>
      <c r="G914" s="306">
        <f t="shared" ca="1" si="417"/>
        <v>8.071680265349876</v>
      </c>
      <c r="H914" s="307">
        <f t="shared" ca="1" si="418"/>
        <v>-106.93014749549219</v>
      </c>
      <c r="I914" s="304">
        <f t="shared" ca="1" si="419"/>
        <v>107.23436233649059</v>
      </c>
      <c r="J914" s="306">
        <f t="shared" ca="1" si="420"/>
        <v>859.93432206528962</v>
      </c>
      <c r="K914" s="307">
        <f t="shared" ca="1" si="421"/>
        <v>-10.303415645354704</v>
      </c>
      <c r="L914" s="304">
        <f t="shared" ca="1" si="406"/>
        <v>859.99604571175223</v>
      </c>
      <c r="M914" s="306">
        <f t="shared" ca="1" si="422"/>
        <v>-1.4954536693347884</v>
      </c>
      <c r="N914" s="304">
        <f t="shared" ca="1" si="423"/>
        <v>-85.683183710235951</v>
      </c>
      <c r="P914" s="310">
        <f t="shared" ca="1" si="424"/>
        <v>23</v>
      </c>
      <c r="Q914" s="304">
        <f t="shared" ca="1" si="425"/>
        <v>0</v>
      </c>
      <c r="R914" s="306">
        <f t="shared" ca="1" si="426"/>
        <v>0</v>
      </c>
      <c r="S914" s="307">
        <f t="shared" ca="1" si="427"/>
        <v>3.1652999999999984</v>
      </c>
      <c r="T914" s="304">
        <f t="shared" ca="1" si="407"/>
        <v>31.051592999999986</v>
      </c>
      <c r="U914" s="311">
        <f t="shared" ca="1" si="408"/>
        <v>0</v>
      </c>
      <c r="V914" s="306">
        <f t="shared" ca="1" si="409"/>
        <v>1.2262628189839999</v>
      </c>
      <c r="W914" s="304">
        <f t="shared" ca="1" si="410"/>
        <v>28.773630943539388</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0.691857831140263</v>
      </c>
      <c r="AH914" s="304">
        <f t="shared" ca="1" si="434"/>
        <v>-9.0903115178333103</v>
      </c>
    </row>
    <row r="915" spans="1:34" x14ac:dyDescent="0.2">
      <c r="A915" s="347">
        <f t="shared" ca="1" si="412"/>
        <v>1E-4</v>
      </c>
      <c r="B915" s="304">
        <f t="shared" ca="1" si="413"/>
        <v>37.040700000001571</v>
      </c>
      <c r="D915" s="306">
        <f t="shared" ca="1" si="414"/>
        <v>-0.68424206219311479</v>
      </c>
      <c r="E915" s="307">
        <f t="shared" ca="1" si="415"/>
        <v>-0.74545553990573588</v>
      </c>
      <c r="F915" s="304">
        <f t="shared" ca="1" si="416"/>
        <v>1.0118750721558658</v>
      </c>
      <c r="G915" s="306">
        <f t="shared" ca="1" si="417"/>
        <v>8.0716118411436568</v>
      </c>
      <c r="H915" s="307">
        <f t="shared" ca="1" si="418"/>
        <v>-106.93022204104618</v>
      </c>
      <c r="I915" s="304">
        <f t="shared" ca="1" si="419"/>
        <v>107.23443152020496</v>
      </c>
      <c r="J915" s="306">
        <f t="shared" ca="1" si="420"/>
        <v>859.93432206528962</v>
      </c>
      <c r="K915" s="307">
        <f t="shared" ca="1" si="421"/>
        <v>-10.314108663831531</v>
      </c>
      <c r="L915" s="304">
        <f t="shared" ca="1" si="406"/>
        <v>859.9961738888253</v>
      </c>
      <c r="M915" s="306">
        <f t="shared" ca="1" si="422"/>
        <v>-1.4954543579311605</v>
      </c>
      <c r="N915" s="304">
        <f t="shared" ca="1" si="423"/>
        <v>-85.683223163901872</v>
      </c>
      <c r="P915" s="310">
        <f t="shared" ca="1" si="424"/>
        <v>23</v>
      </c>
      <c r="Q915" s="304">
        <f t="shared" ca="1" si="425"/>
        <v>0</v>
      </c>
      <c r="R915" s="306">
        <f t="shared" ca="1" si="426"/>
        <v>0</v>
      </c>
      <c r="S915" s="307">
        <f t="shared" ca="1" si="427"/>
        <v>3.1652999999999984</v>
      </c>
      <c r="T915" s="304">
        <f t="shared" ca="1" si="407"/>
        <v>31.051592999999986</v>
      </c>
      <c r="U915" s="311">
        <f t="shared" ca="1" si="408"/>
        <v>0</v>
      </c>
      <c r="V915" s="306">
        <f t="shared" ca="1" si="409"/>
        <v>1.2262641302301476</v>
      </c>
      <c r="W915" s="304">
        <f t="shared" ca="1" si="410"/>
        <v>28.773698838714903</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0.69183688947138933</v>
      </c>
      <c r="AH915" s="304">
        <f t="shared" ca="1" si="434"/>
        <v>-9.0903329679775702</v>
      </c>
    </row>
    <row r="916" spans="1:34" x14ac:dyDescent="0.2">
      <c r="A916" s="347">
        <f t="shared" ca="1" si="412"/>
        <v>1E-4</v>
      </c>
      <c r="B916" s="304">
        <f t="shared" ca="1" si="413"/>
        <v>37.040800000001575</v>
      </c>
      <c r="D916" s="306">
        <f t="shared" ca="1" si="414"/>
        <v>-0.68423743492514499</v>
      </c>
      <c r="E916" s="307">
        <f t="shared" ca="1" si="415"/>
        <v>-0.74543367975251584</v>
      </c>
      <c r="F916" s="304">
        <f t="shared" ca="1" si="416"/>
        <v>1.0118558386758059</v>
      </c>
      <c r="G916" s="306">
        <f t="shared" ca="1" si="417"/>
        <v>8.0715434174001643</v>
      </c>
      <c r="H916" s="307">
        <f t="shared" ca="1" si="418"/>
        <v>-106.93029658441415</v>
      </c>
      <c r="I916" s="304">
        <f t="shared" ca="1" si="419"/>
        <v>107.2345007018252</v>
      </c>
      <c r="J916" s="306">
        <f t="shared" ca="1" si="420"/>
        <v>859.93432206528962</v>
      </c>
      <c r="K916" s="307">
        <f t="shared" ca="1" si="421"/>
        <v>-10.324801689762804</v>
      </c>
      <c r="L916" s="304">
        <f t="shared" ca="1" si="406"/>
        <v>859.99630219892356</v>
      </c>
      <c r="M916" s="306">
        <f t="shared" ca="1" si="422"/>
        <v>-1.495455046520807</v>
      </c>
      <c r="N916" s="304">
        <f t="shared" ca="1" si="423"/>
        <v>-85.683262617182422</v>
      </c>
      <c r="P916" s="310">
        <f t="shared" ca="1" si="424"/>
        <v>23</v>
      </c>
      <c r="Q916" s="304">
        <f t="shared" ca="1" si="425"/>
        <v>0</v>
      </c>
      <c r="R916" s="306">
        <f t="shared" ca="1" si="426"/>
        <v>0</v>
      </c>
      <c r="S916" s="307">
        <f t="shared" ca="1" si="427"/>
        <v>3.1652999999999984</v>
      </c>
      <c r="T916" s="304">
        <f t="shared" ca="1" si="407"/>
        <v>31.051592999999986</v>
      </c>
      <c r="U916" s="311">
        <f t="shared" ca="1" si="408"/>
        <v>0</v>
      </c>
      <c r="V916" s="306">
        <f t="shared" ca="1" si="409"/>
        <v>1.2262654414786121</v>
      </c>
      <c r="W916" s="304">
        <f t="shared" ca="1" si="410"/>
        <v>28.773766732924305</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0.6918159480981334</v>
      </c>
      <c r="AH916" s="304">
        <f t="shared" ca="1" si="434"/>
        <v>-9.0903544178166111</v>
      </c>
    </row>
    <row r="917" spans="1:34" x14ac:dyDescent="0.2">
      <c r="A917" s="347">
        <f t="shared" ca="1" si="412"/>
        <v>1E-4</v>
      </c>
      <c r="B917" s="304">
        <f t="shared" ca="1" si="413"/>
        <v>37.040900000001578</v>
      </c>
      <c r="D917" s="306">
        <f t="shared" ca="1" si="414"/>
        <v>-0.68423280766538608</v>
      </c>
      <c r="E917" s="307">
        <f t="shared" ca="1" si="415"/>
        <v>-0.74541181991032524</v>
      </c>
      <c r="F917" s="304">
        <f t="shared" ca="1" si="416"/>
        <v>1.0118366055582693</v>
      </c>
      <c r="G917" s="306">
        <f t="shared" ca="1" si="417"/>
        <v>8.0714749941193986</v>
      </c>
      <c r="H917" s="307">
        <f t="shared" ca="1" si="418"/>
        <v>-106.93037112559614</v>
      </c>
      <c r="I917" s="304">
        <f t="shared" ca="1" si="419"/>
        <v>107.23456988135132</v>
      </c>
      <c r="J917" s="306">
        <f t="shared" ca="1" si="420"/>
        <v>859.93432206528962</v>
      </c>
      <c r="K917" s="307">
        <f t="shared" ca="1" si="421"/>
        <v>-10.335494723148305</v>
      </c>
      <c r="L917" s="304">
        <f t="shared" ca="1" si="406"/>
        <v>859.99643064204724</v>
      </c>
      <c r="M917" s="306">
        <f t="shared" ca="1" si="422"/>
        <v>-1.4954557351037276</v>
      </c>
      <c r="N917" s="304">
        <f t="shared" ca="1" si="423"/>
        <v>-85.68330207007763</v>
      </c>
      <c r="P917" s="310">
        <f t="shared" ca="1" si="424"/>
        <v>23</v>
      </c>
      <c r="Q917" s="304">
        <f t="shared" ca="1" si="425"/>
        <v>0</v>
      </c>
      <c r="R917" s="306">
        <f t="shared" ca="1" si="426"/>
        <v>0</v>
      </c>
      <c r="S917" s="307">
        <f t="shared" ca="1" si="427"/>
        <v>3.1652999999999984</v>
      </c>
      <c r="T917" s="304">
        <f t="shared" ca="1" si="407"/>
        <v>31.051592999999986</v>
      </c>
      <c r="U917" s="311">
        <f t="shared" ca="1" si="408"/>
        <v>0</v>
      </c>
      <c r="V917" s="306">
        <f t="shared" ca="1" si="409"/>
        <v>1.2262667527293933</v>
      </c>
      <c r="W917" s="304">
        <f t="shared" ca="1" si="410"/>
        <v>28.773834626167613</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0.69179500702049346</v>
      </c>
      <c r="AH917" s="304">
        <f t="shared" ca="1" si="434"/>
        <v>-9.0903758673504313</v>
      </c>
    </row>
    <row r="918" spans="1:34" x14ac:dyDescent="0.2">
      <c r="A918" s="347">
        <f t="shared" ca="1" si="412"/>
        <v>1E-4</v>
      </c>
      <c r="B918" s="304">
        <f t="shared" ca="1" si="413"/>
        <v>37.041000000001581</v>
      </c>
      <c r="D918" s="306">
        <f t="shared" ca="1" si="414"/>
        <v>-0.68422818041383959</v>
      </c>
      <c r="E918" s="307">
        <f t="shared" ca="1" si="415"/>
        <v>-0.74538996037915872</v>
      </c>
      <c r="F918" s="304">
        <f t="shared" ca="1" si="416"/>
        <v>1.0118173728032533</v>
      </c>
      <c r="G918" s="306">
        <f t="shared" ca="1" si="417"/>
        <v>8.0714065713013579</v>
      </c>
      <c r="H918" s="307">
        <f t="shared" ca="1" si="418"/>
        <v>-106.93044566459217</v>
      </c>
      <c r="I918" s="304">
        <f t="shared" ca="1" si="419"/>
        <v>107.23463905878336</v>
      </c>
      <c r="J918" s="306">
        <f t="shared" ca="1" si="420"/>
        <v>859.93432206528962</v>
      </c>
      <c r="K918" s="307">
        <f t="shared" ca="1" si="421"/>
        <v>-10.346187763987814</v>
      </c>
      <c r="L918" s="304">
        <f t="shared" ca="1" si="406"/>
        <v>859.99655921819647</v>
      </c>
      <c r="M918" s="306">
        <f t="shared" ca="1" si="422"/>
        <v>-1.4954564236799226</v>
      </c>
      <c r="N918" s="304">
        <f t="shared" ca="1" si="423"/>
        <v>-85.683341522587469</v>
      </c>
      <c r="P918" s="310">
        <f t="shared" ca="1" si="424"/>
        <v>23</v>
      </c>
      <c r="Q918" s="304">
        <f t="shared" ca="1" si="425"/>
        <v>0</v>
      </c>
      <c r="R918" s="306">
        <f t="shared" ca="1" si="426"/>
        <v>0</v>
      </c>
      <c r="S918" s="307">
        <f t="shared" ca="1" si="427"/>
        <v>3.1652999999999984</v>
      </c>
      <c r="T918" s="304">
        <f t="shared" ca="1" si="407"/>
        <v>31.051592999999986</v>
      </c>
      <c r="U918" s="311">
        <f t="shared" ca="1" si="408"/>
        <v>0</v>
      </c>
      <c r="V918" s="306">
        <f t="shared" ca="1" si="409"/>
        <v>1.2262680639824919</v>
      </c>
      <c r="W918" s="304">
        <f t="shared" ca="1" si="410"/>
        <v>28.773902518444846</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0.69177406623846061</v>
      </c>
      <c r="AH918" s="304">
        <f t="shared" ca="1" si="434"/>
        <v>-9.0903973165790379</v>
      </c>
    </row>
    <row r="919" spans="1:34" x14ac:dyDescent="0.2">
      <c r="A919" s="347">
        <f t="shared" ca="1" si="412"/>
        <v>1E-4</v>
      </c>
      <c r="B919" s="304">
        <f t="shared" ca="1" si="413"/>
        <v>37.041100000001585</v>
      </c>
      <c r="D919" s="306">
        <f t="shared" ca="1" si="414"/>
        <v>-0.68422355317050687</v>
      </c>
      <c r="E919" s="307">
        <f t="shared" ca="1" si="415"/>
        <v>-0.74536810115901275</v>
      </c>
      <c r="F919" s="304">
        <f t="shared" ca="1" si="416"/>
        <v>1.011798140410757</v>
      </c>
      <c r="G919" s="306">
        <f t="shared" ca="1" si="417"/>
        <v>8.0713381489460403</v>
      </c>
      <c r="H919" s="307">
        <f t="shared" ca="1" si="418"/>
        <v>-106.93052020140229</v>
      </c>
      <c r="I919" s="304">
        <f t="shared" ca="1" si="419"/>
        <v>107.23470823412136</v>
      </c>
      <c r="J919" s="306">
        <f t="shared" ca="1" si="420"/>
        <v>859.93432206528962</v>
      </c>
      <c r="K919" s="307">
        <f t="shared" ca="1" si="421"/>
        <v>-10.356880812281114</v>
      </c>
      <c r="L919" s="304">
        <f t="shared" ca="1" si="406"/>
        <v>859.99668792737168</v>
      </c>
      <c r="M919" s="306">
        <f t="shared" ca="1" si="422"/>
        <v>-1.4954571122493923</v>
      </c>
      <c r="N919" s="304">
        <f t="shared" ca="1" si="423"/>
        <v>-85.68338097471198</v>
      </c>
      <c r="P919" s="310">
        <f t="shared" ca="1" si="424"/>
        <v>23</v>
      </c>
      <c r="Q919" s="304">
        <f t="shared" ca="1" si="425"/>
        <v>0</v>
      </c>
      <c r="R919" s="306">
        <f t="shared" ca="1" si="426"/>
        <v>0</v>
      </c>
      <c r="S919" s="307">
        <f t="shared" ca="1" si="427"/>
        <v>3.1652999999999984</v>
      </c>
      <c r="T919" s="304">
        <f t="shared" ca="1" si="407"/>
        <v>31.051592999999986</v>
      </c>
      <c r="U919" s="311">
        <f t="shared" ca="1" si="408"/>
        <v>0</v>
      </c>
      <c r="V919" s="306">
        <f t="shared" ca="1" si="409"/>
        <v>1.2262693752379066</v>
      </c>
      <c r="W919" s="304">
        <f t="shared" ca="1" si="410"/>
        <v>28.773970409756</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0.69175312575203307</v>
      </c>
      <c r="AH919" s="304">
        <f t="shared" ca="1" si="434"/>
        <v>-9.0904187655024362</v>
      </c>
    </row>
    <row r="920" spans="1:34" x14ac:dyDescent="0.2">
      <c r="A920" s="347">
        <f t="shared" ca="1" si="412"/>
        <v>1E-4</v>
      </c>
      <c r="B920" s="304">
        <f t="shared" ca="1" si="413"/>
        <v>37.041200000001588</v>
      </c>
      <c r="D920" s="306">
        <f t="shared" ca="1" si="414"/>
        <v>-0.68421892593538503</v>
      </c>
      <c r="E920" s="307">
        <f t="shared" ca="1" si="415"/>
        <v>-0.74534624224988733</v>
      </c>
      <c r="F920" s="304">
        <f t="shared" ca="1" si="416"/>
        <v>1.0117789083807784</v>
      </c>
      <c r="G920" s="306">
        <f t="shared" ca="1" si="417"/>
        <v>8.0712697270534459</v>
      </c>
      <c r="H920" s="307">
        <f t="shared" ca="1" si="418"/>
        <v>-106.93059473602651</v>
      </c>
      <c r="I920" s="304">
        <f t="shared" ca="1" si="419"/>
        <v>107.23477740736533</v>
      </c>
      <c r="J920" s="306">
        <f t="shared" ca="1" si="420"/>
        <v>859.93432206528962</v>
      </c>
      <c r="K920" s="307">
        <f t="shared" ca="1" si="421"/>
        <v>-10.367573868027986</v>
      </c>
      <c r="L920" s="304">
        <f t="shared" ca="1" si="406"/>
        <v>859.99681676957289</v>
      </c>
      <c r="M920" s="306">
        <f t="shared" ca="1" si="422"/>
        <v>-1.4954578008121362</v>
      </c>
      <c r="N920" s="304">
        <f t="shared" ca="1" si="423"/>
        <v>-85.683420426451136</v>
      </c>
      <c r="P920" s="310">
        <f t="shared" ca="1" si="424"/>
        <v>23</v>
      </c>
      <c r="Q920" s="304">
        <f t="shared" ca="1" si="425"/>
        <v>0</v>
      </c>
      <c r="R920" s="306">
        <f t="shared" ca="1" si="426"/>
        <v>0</v>
      </c>
      <c r="S920" s="307">
        <f t="shared" ca="1" si="427"/>
        <v>3.1652999999999984</v>
      </c>
      <c r="T920" s="304">
        <f t="shared" ca="1" si="407"/>
        <v>31.051592999999986</v>
      </c>
      <c r="U920" s="311">
        <f t="shared" ca="1" si="408"/>
        <v>0</v>
      </c>
      <c r="V920" s="306">
        <f t="shared" ca="1" si="409"/>
        <v>1.226270686495639</v>
      </c>
      <c r="W920" s="304">
        <f t="shared" ca="1" si="410"/>
        <v>28.77403830010109</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0.69173218556121263</v>
      </c>
      <c r="AH920" s="304">
        <f t="shared" ca="1" si="434"/>
        <v>-9.0904402141206244</v>
      </c>
    </row>
    <row r="921" spans="1:34" x14ac:dyDescent="0.2">
      <c r="A921" s="347">
        <f t="shared" ca="1" si="412"/>
        <v>1E-4</v>
      </c>
      <c r="B921" s="304">
        <f t="shared" ca="1" si="413"/>
        <v>37.041300000001591</v>
      </c>
      <c r="D921" s="306">
        <f t="shared" ca="1" si="414"/>
        <v>-0.68421429870847961</v>
      </c>
      <c r="E921" s="307">
        <f t="shared" ca="1" si="415"/>
        <v>-0.74532438365177534</v>
      </c>
      <c r="F921" s="304">
        <f t="shared" ca="1" si="416"/>
        <v>1.0117596767133168</v>
      </c>
      <c r="G921" s="306">
        <f t="shared" ca="1" si="417"/>
        <v>8.0712013056235747</v>
      </c>
      <c r="H921" s="307">
        <f t="shared" ca="1" si="418"/>
        <v>-106.93066926846487</v>
      </c>
      <c r="I921" s="304">
        <f t="shared" ca="1" si="419"/>
        <v>107.23484657851532</v>
      </c>
      <c r="J921" s="306">
        <f t="shared" ca="1" si="420"/>
        <v>859.93432206528962</v>
      </c>
      <c r="K921" s="307">
        <f t="shared" ca="1" si="421"/>
        <v>-10.378266931228211</v>
      </c>
      <c r="L921" s="304">
        <f t="shared" ca="1" si="406"/>
        <v>859.99694574480043</v>
      </c>
      <c r="M921" s="306">
        <f t="shared" ca="1" si="422"/>
        <v>-1.4954584893681551</v>
      </c>
      <c r="N921" s="304">
        <f t="shared" ca="1" si="423"/>
        <v>-85.683459877804978</v>
      </c>
      <c r="P921" s="310">
        <f t="shared" ca="1" si="424"/>
        <v>23</v>
      </c>
      <c r="Q921" s="304">
        <f t="shared" ca="1" si="425"/>
        <v>0</v>
      </c>
      <c r="R921" s="306">
        <f t="shared" ca="1" si="426"/>
        <v>0</v>
      </c>
      <c r="S921" s="307">
        <f t="shared" ca="1" si="427"/>
        <v>3.1652999999999984</v>
      </c>
      <c r="T921" s="304">
        <f t="shared" ca="1" si="407"/>
        <v>31.051592999999986</v>
      </c>
      <c r="U921" s="311">
        <f t="shared" ca="1" si="408"/>
        <v>0</v>
      </c>
      <c r="V921" s="306">
        <f t="shared" ca="1" si="409"/>
        <v>1.2262719977556877</v>
      </c>
      <c r="W921" s="304">
        <f t="shared" ca="1" si="410"/>
        <v>28.774106189480133</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0.6917112456659904</v>
      </c>
      <c r="AH921" s="304">
        <f t="shared" ca="1" si="434"/>
        <v>-9.0904616624336096</v>
      </c>
    </row>
    <row r="922" spans="1:34" x14ac:dyDescent="0.2">
      <c r="A922" s="347">
        <f t="shared" ca="1" si="412"/>
        <v>1E-4</v>
      </c>
      <c r="B922" s="304">
        <f t="shared" ca="1" si="413"/>
        <v>37.041400000001595</v>
      </c>
      <c r="D922" s="306">
        <f t="shared" ca="1" si="414"/>
        <v>-0.68420967148978595</v>
      </c>
      <c r="E922" s="307">
        <f t="shared" ca="1" si="415"/>
        <v>-0.74530252536467145</v>
      </c>
      <c r="F922" s="304">
        <f t="shared" ca="1" si="416"/>
        <v>1.0117404454083654</v>
      </c>
      <c r="G922" s="306">
        <f t="shared" ca="1" si="417"/>
        <v>8.071132884656425</v>
      </c>
      <c r="H922" s="307">
        <f t="shared" ca="1" si="418"/>
        <v>-106.9307437987174</v>
      </c>
      <c r="I922" s="304">
        <f t="shared" ca="1" si="419"/>
        <v>107.23491574757132</v>
      </c>
      <c r="J922" s="306">
        <f t="shared" ca="1" si="420"/>
        <v>859.93432206528962</v>
      </c>
      <c r="K922" s="307">
        <f t="shared" ca="1" si="421"/>
        <v>-10.38896000188157</v>
      </c>
      <c r="L922" s="304">
        <f t="shared" ca="1" si="406"/>
        <v>859.9970748530543</v>
      </c>
      <c r="M922" s="306">
        <f t="shared" ca="1" si="422"/>
        <v>-1.4954591779174484</v>
      </c>
      <c r="N922" s="304">
        <f t="shared" ca="1" si="423"/>
        <v>-85.683499328773479</v>
      </c>
      <c r="P922" s="310">
        <f t="shared" ca="1" si="424"/>
        <v>23</v>
      </c>
      <c r="Q922" s="304">
        <f t="shared" ca="1" si="425"/>
        <v>0</v>
      </c>
      <c r="R922" s="306">
        <f t="shared" ca="1" si="426"/>
        <v>0</v>
      </c>
      <c r="S922" s="307">
        <f t="shared" ca="1" si="427"/>
        <v>3.1652999999999984</v>
      </c>
      <c r="T922" s="304">
        <f t="shared" ca="1" si="407"/>
        <v>31.051592999999986</v>
      </c>
      <c r="U922" s="311">
        <f t="shared" ca="1" si="408"/>
        <v>0</v>
      </c>
      <c r="V922" s="306">
        <f t="shared" ca="1" si="409"/>
        <v>1.2262733090180535</v>
      </c>
      <c r="W922" s="304">
        <f t="shared" ca="1" si="410"/>
        <v>28.774174077893129</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0.69169030606636284</v>
      </c>
      <c r="AH922" s="304">
        <f t="shared" ca="1" si="434"/>
        <v>-9.0904831104413955</v>
      </c>
    </row>
    <row r="923" spans="1:34" x14ac:dyDescent="0.2">
      <c r="A923" s="347">
        <f t="shared" ca="1" si="412"/>
        <v>1E-4</v>
      </c>
      <c r="B923" s="304">
        <f t="shared" ca="1" si="413"/>
        <v>37.041500000001598</v>
      </c>
      <c r="D923" s="306">
        <f t="shared" ca="1" si="414"/>
        <v>-0.68420504427930895</v>
      </c>
      <c r="E923" s="307">
        <f t="shared" ca="1" si="415"/>
        <v>-0.74528066738858101</v>
      </c>
      <c r="F923" s="304">
        <f t="shared" ca="1" si="416"/>
        <v>1.0117212144659318</v>
      </c>
      <c r="G923" s="306">
        <f t="shared" ca="1" si="417"/>
        <v>8.0710644641519966</v>
      </c>
      <c r="H923" s="307">
        <f t="shared" ca="1" si="418"/>
        <v>-106.93081832678413</v>
      </c>
      <c r="I923" s="304">
        <f t="shared" ca="1" si="419"/>
        <v>107.23498491453343</v>
      </c>
      <c r="J923" s="306">
        <f t="shared" ca="1" si="420"/>
        <v>859.93432206528962</v>
      </c>
      <c r="K923" s="307">
        <f t="shared" ca="1" si="421"/>
        <v>-10.399653079987845</v>
      </c>
      <c r="L923" s="304">
        <f t="shared" ca="1" si="406"/>
        <v>859.99720409433507</v>
      </c>
      <c r="M923" s="306">
        <f t="shared" ca="1" si="422"/>
        <v>-1.4954598664600167</v>
      </c>
      <c r="N923" s="304">
        <f t="shared" ca="1" si="423"/>
        <v>-85.683538779356653</v>
      </c>
      <c r="P923" s="310">
        <f t="shared" ca="1" si="424"/>
        <v>23</v>
      </c>
      <c r="Q923" s="304">
        <f t="shared" ca="1" si="425"/>
        <v>0</v>
      </c>
      <c r="R923" s="306">
        <f t="shared" ca="1" si="426"/>
        <v>0</v>
      </c>
      <c r="S923" s="307">
        <f t="shared" ca="1" si="427"/>
        <v>3.1652999999999984</v>
      </c>
      <c r="T923" s="304">
        <f t="shared" ca="1" si="407"/>
        <v>31.051592999999986</v>
      </c>
      <c r="U923" s="311">
        <f t="shared" ca="1" si="408"/>
        <v>0</v>
      </c>
      <c r="V923" s="306">
        <f t="shared" ca="1" si="409"/>
        <v>1.2262746202827361</v>
      </c>
      <c r="W923" s="304">
        <f t="shared" ca="1" si="410"/>
        <v>28.77424196534011</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0.69166936676233348</v>
      </c>
      <c r="AH923" s="304">
        <f t="shared" ca="1" si="434"/>
        <v>-9.0905045581439801</v>
      </c>
    </row>
    <row r="924" spans="1:34" x14ac:dyDescent="0.2">
      <c r="A924" s="347">
        <f t="shared" ca="1" si="412"/>
        <v>1E-4</v>
      </c>
      <c r="B924" s="304">
        <f t="shared" ca="1" si="413"/>
        <v>37.041600000001601</v>
      </c>
      <c r="D924" s="306">
        <f t="shared" ca="1" si="414"/>
        <v>-0.68420041707704671</v>
      </c>
      <c r="E924" s="307">
        <f t="shared" ca="1" si="415"/>
        <v>-0.74525880972348624</v>
      </c>
      <c r="F924" s="304">
        <f t="shared" ca="1" si="416"/>
        <v>1.011701983886002</v>
      </c>
      <c r="G924" s="306">
        <f t="shared" ca="1" si="417"/>
        <v>8.0709960441102897</v>
      </c>
      <c r="H924" s="307">
        <f t="shared" ca="1" si="418"/>
        <v>-106.93089285266511</v>
      </c>
      <c r="I924" s="304">
        <f t="shared" ca="1" si="419"/>
        <v>107.23505407940161</v>
      </c>
      <c r="J924" s="306">
        <f t="shared" ca="1" si="420"/>
        <v>859.93432206528962</v>
      </c>
      <c r="K924" s="307">
        <f t="shared" ca="1" si="421"/>
        <v>-10.410346165546818</v>
      </c>
      <c r="L924" s="304">
        <f t="shared" ca="1" si="406"/>
        <v>859.99733346864264</v>
      </c>
      <c r="M924" s="306">
        <f t="shared" ca="1" si="422"/>
        <v>-1.4954605549958599</v>
      </c>
      <c r="N924" s="304">
        <f t="shared" ca="1" si="423"/>
        <v>-85.683578229554513</v>
      </c>
      <c r="P924" s="310">
        <f t="shared" ca="1" si="424"/>
        <v>23</v>
      </c>
      <c r="Q924" s="304">
        <f t="shared" ca="1" si="425"/>
        <v>0</v>
      </c>
      <c r="R924" s="306">
        <f t="shared" ca="1" si="426"/>
        <v>0</v>
      </c>
      <c r="S924" s="307">
        <f t="shared" ca="1" si="427"/>
        <v>3.1652999999999984</v>
      </c>
      <c r="T924" s="304">
        <f t="shared" ca="1" si="407"/>
        <v>31.051592999999986</v>
      </c>
      <c r="U924" s="311">
        <f t="shared" ca="1" si="408"/>
        <v>0</v>
      </c>
      <c r="V924" s="306">
        <f t="shared" ca="1" si="409"/>
        <v>1.2262759315497354</v>
      </c>
      <c r="W924" s="304">
        <f t="shared" ca="1" si="410"/>
        <v>28.774309851821045</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0.69164842775388991</v>
      </c>
      <c r="AH924" s="304">
        <f t="shared" ca="1" si="434"/>
        <v>-9.0905260055413777</v>
      </c>
    </row>
    <row r="925" spans="1:34" x14ac:dyDescent="0.2">
      <c r="A925" s="347">
        <f t="shared" ca="1" si="412"/>
        <v>1E-4</v>
      </c>
      <c r="B925" s="304">
        <f t="shared" ca="1" si="413"/>
        <v>37.041700000001605</v>
      </c>
      <c r="D925" s="306">
        <f t="shared" ca="1" si="414"/>
        <v>-0.68419578988299956</v>
      </c>
      <c r="E925" s="307">
        <f t="shared" ca="1" si="415"/>
        <v>-0.74523695236940135</v>
      </c>
      <c r="F925" s="304">
        <f t="shared" ca="1" si="416"/>
        <v>1.0116827536685871</v>
      </c>
      <c r="G925" s="306">
        <f t="shared" ca="1" si="417"/>
        <v>8.0709276245313006</v>
      </c>
      <c r="H925" s="307">
        <f t="shared" ca="1" si="418"/>
        <v>-106.93096737636034</v>
      </c>
      <c r="I925" s="304">
        <f t="shared" ca="1" si="419"/>
        <v>107.23512324217594</v>
      </c>
      <c r="J925" s="306">
        <f t="shared" ca="1" si="420"/>
        <v>859.93432206528962</v>
      </c>
      <c r="K925" s="307">
        <f t="shared" ca="1" si="421"/>
        <v>-10.421039258558269</v>
      </c>
      <c r="L925" s="304">
        <f t="shared" ca="1" si="406"/>
        <v>859.99746297597744</v>
      </c>
      <c r="M925" s="306">
        <f t="shared" ca="1" si="422"/>
        <v>-1.4954612435249779</v>
      </c>
      <c r="N925" s="304">
        <f t="shared" ca="1" si="423"/>
        <v>-85.683617679367046</v>
      </c>
      <c r="P925" s="310">
        <f t="shared" ca="1" si="424"/>
        <v>23</v>
      </c>
      <c r="Q925" s="304">
        <f t="shared" ca="1" si="425"/>
        <v>0</v>
      </c>
      <c r="R925" s="306">
        <f t="shared" ca="1" si="426"/>
        <v>0</v>
      </c>
      <c r="S925" s="307">
        <f t="shared" ca="1" si="427"/>
        <v>3.1652999999999984</v>
      </c>
      <c r="T925" s="304">
        <f t="shared" ca="1" si="407"/>
        <v>31.051592999999986</v>
      </c>
      <c r="U925" s="311">
        <f t="shared" ca="1" si="408"/>
        <v>0</v>
      </c>
      <c r="V925" s="306">
        <f t="shared" ca="1" si="409"/>
        <v>1.2262772428190516</v>
      </c>
      <c r="W925" s="304">
        <f t="shared" ca="1" si="410"/>
        <v>28.774377737335996</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0.69162748904103921</v>
      </c>
      <c r="AH925" s="304">
        <f t="shared" ca="1" si="434"/>
        <v>-9.0905474526335759</v>
      </c>
    </row>
    <row r="926" spans="1:34" x14ac:dyDescent="0.2">
      <c r="A926" s="347">
        <f t="shared" ca="1" si="412"/>
        <v>1E-4</v>
      </c>
      <c r="B926" s="304">
        <f t="shared" ca="1" si="413"/>
        <v>37.041800000001608</v>
      </c>
      <c r="D926" s="306">
        <f t="shared" ca="1" si="414"/>
        <v>-0.68419116269717195</v>
      </c>
      <c r="E926" s="307">
        <f t="shared" ca="1" si="415"/>
        <v>-0.74521509532630681</v>
      </c>
      <c r="F926" s="304">
        <f t="shared" ca="1" si="416"/>
        <v>1.0116635238136762</v>
      </c>
      <c r="G926" s="306">
        <f t="shared" ca="1" si="417"/>
        <v>8.0708592054150312</v>
      </c>
      <c r="H926" s="307">
        <f t="shared" ca="1" si="418"/>
        <v>-106.93104189786987</v>
      </c>
      <c r="I926" s="304">
        <f t="shared" ca="1" si="419"/>
        <v>107.23519240285643</v>
      </c>
      <c r="J926" s="306">
        <f t="shared" ca="1" si="420"/>
        <v>859.93432206528962</v>
      </c>
      <c r="K926" s="307">
        <f t="shared" ca="1" si="421"/>
        <v>-10.43173235902198</v>
      </c>
      <c r="L926" s="304">
        <f t="shared" ca="1" si="406"/>
        <v>859.9975926163396</v>
      </c>
      <c r="M926" s="306">
        <f t="shared" ca="1" si="422"/>
        <v>-1.4954619320473712</v>
      </c>
      <c r="N926" s="304">
        <f t="shared" ca="1" si="423"/>
        <v>-85.68365712879428</v>
      </c>
      <c r="P926" s="310">
        <f t="shared" ca="1" si="424"/>
        <v>23</v>
      </c>
      <c r="Q926" s="304">
        <f t="shared" ca="1" si="425"/>
        <v>0</v>
      </c>
      <c r="R926" s="306">
        <f t="shared" ca="1" si="426"/>
        <v>0</v>
      </c>
      <c r="S926" s="307">
        <f t="shared" ca="1" si="427"/>
        <v>3.1652999999999984</v>
      </c>
      <c r="T926" s="304">
        <f t="shared" ca="1" si="407"/>
        <v>31.051592999999986</v>
      </c>
      <c r="U926" s="311">
        <f t="shared" ca="1" si="408"/>
        <v>0</v>
      </c>
      <c r="V926" s="306">
        <f t="shared" ca="1" si="409"/>
        <v>1.2262785540906842</v>
      </c>
      <c r="W926" s="304">
        <f t="shared" ca="1" si="410"/>
        <v>28.774445621884926</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0.69160655062376541</v>
      </c>
      <c r="AH926" s="304">
        <f t="shared" ca="1" si="434"/>
        <v>-9.090568899420596</v>
      </c>
    </row>
    <row r="927" spans="1:34" x14ac:dyDescent="0.2">
      <c r="A927" s="347">
        <f t="shared" ca="1" si="412"/>
        <v>1E-4</v>
      </c>
      <c r="B927" s="304">
        <f t="shared" ca="1" si="413"/>
        <v>37.041900000001611</v>
      </c>
      <c r="D927" s="306">
        <f t="shared" ca="1" si="414"/>
        <v>-0.68418653551955777</v>
      </c>
      <c r="E927" s="307">
        <f t="shared" ca="1" si="415"/>
        <v>-0.74519323859421327</v>
      </c>
      <c r="F927" s="304">
        <f t="shared" ca="1" si="416"/>
        <v>1.0116442943212733</v>
      </c>
      <c r="G927" s="306">
        <f t="shared" ca="1" si="417"/>
        <v>8.0707907867614797</v>
      </c>
      <c r="H927" s="307">
        <f t="shared" ca="1" si="418"/>
        <v>-106.93111641719373</v>
      </c>
      <c r="I927" s="304">
        <f t="shared" ca="1" si="419"/>
        <v>107.23526156144308</v>
      </c>
      <c r="J927" s="306">
        <f t="shared" ca="1" si="420"/>
        <v>859.93432206528962</v>
      </c>
      <c r="K927" s="307">
        <f t="shared" ca="1" si="421"/>
        <v>-10.442425466937733</v>
      </c>
      <c r="L927" s="304">
        <f t="shared" ca="1" si="406"/>
        <v>859.99772238972923</v>
      </c>
      <c r="M927" s="306">
        <f t="shared" ca="1" si="422"/>
        <v>-1.4954626205630395</v>
      </c>
      <c r="N927" s="304">
        <f t="shared" ca="1" si="423"/>
        <v>-85.683696577836201</v>
      </c>
      <c r="P927" s="310">
        <f t="shared" ca="1" si="424"/>
        <v>23</v>
      </c>
      <c r="Q927" s="304">
        <f t="shared" ca="1" si="425"/>
        <v>0</v>
      </c>
      <c r="R927" s="306">
        <f t="shared" ca="1" si="426"/>
        <v>0</v>
      </c>
      <c r="S927" s="307">
        <f t="shared" ca="1" si="427"/>
        <v>3.1652999999999984</v>
      </c>
      <c r="T927" s="304">
        <f t="shared" ca="1" si="407"/>
        <v>31.051592999999986</v>
      </c>
      <c r="U927" s="311">
        <f t="shared" ca="1" si="408"/>
        <v>0</v>
      </c>
      <c r="V927" s="306">
        <f t="shared" ca="1" si="409"/>
        <v>1.2262798653646341</v>
      </c>
      <c r="W927" s="304">
        <f t="shared" ca="1" si="410"/>
        <v>28.774513505467869</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0.69158561250208095</v>
      </c>
      <c r="AH927" s="304">
        <f t="shared" ca="1" si="434"/>
        <v>-9.0905903459024238</v>
      </c>
    </row>
    <row r="928" spans="1:34" x14ac:dyDescent="0.2">
      <c r="A928" s="347">
        <f t="shared" ca="1" si="412"/>
        <v>1E-4</v>
      </c>
      <c r="B928" s="304">
        <f t="shared" ca="1" si="413"/>
        <v>37.042000000001615</v>
      </c>
      <c r="D928" s="306">
        <f t="shared" ca="1" si="414"/>
        <v>-0.68418190835016335</v>
      </c>
      <c r="E928" s="307">
        <f t="shared" ca="1" si="415"/>
        <v>-0.7451713821731083</v>
      </c>
      <c r="F928" s="304">
        <f t="shared" ca="1" si="416"/>
        <v>1.0116250651913741</v>
      </c>
      <c r="G928" s="306">
        <f t="shared" ca="1" si="417"/>
        <v>8.0707223685706442</v>
      </c>
      <c r="H928" s="307">
        <f t="shared" ca="1" si="418"/>
        <v>-106.93119093433195</v>
      </c>
      <c r="I928" s="304">
        <f t="shared" ca="1" si="419"/>
        <v>107.23533071793598</v>
      </c>
      <c r="J928" s="306">
        <f t="shared" ca="1" si="420"/>
        <v>859.93432206528962</v>
      </c>
      <c r="K928" s="307">
        <f t="shared" ca="1" si="421"/>
        <v>-10.45311858230531</v>
      </c>
      <c r="L928" s="304">
        <f t="shared" ca="1" si="406"/>
        <v>859.99785229614668</v>
      </c>
      <c r="M928" s="306">
        <f t="shared" ca="1" si="422"/>
        <v>-1.4954633090719831</v>
      </c>
      <c r="N928" s="304">
        <f t="shared" ca="1" si="423"/>
        <v>-85.683736026492824</v>
      </c>
      <c r="P928" s="310">
        <f t="shared" ca="1" si="424"/>
        <v>23</v>
      </c>
      <c r="Q928" s="304">
        <f t="shared" ca="1" si="425"/>
        <v>0</v>
      </c>
      <c r="R928" s="306">
        <f t="shared" ca="1" si="426"/>
        <v>0</v>
      </c>
      <c r="S928" s="307">
        <f t="shared" ca="1" si="427"/>
        <v>3.1652999999999984</v>
      </c>
      <c r="T928" s="304">
        <f t="shared" ca="1" si="407"/>
        <v>31.051592999999986</v>
      </c>
      <c r="U928" s="311">
        <f t="shared" ca="1" si="408"/>
        <v>0</v>
      </c>
      <c r="V928" s="306">
        <f t="shared" ca="1" si="409"/>
        <v>1.2262811766409003</v>
      </c>
      <c r="W928" s="304">
        <f t="shared" ca="1" si="410"/>
        <v>28.774581388084833</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0.69156467467597516</v>
      </c>
      <c r="AH928" s="304">
        <f t="shared" ca="1" si="434"/>
        <v>-9.0906117920790717</v>
      </c>
    </row>
    <row r="929" spans="1:34" x14ac:dyDescent="0.2">
      <c r="A929" s="347">
        <f t="shared" ca="1" si="412"/>
        <v>1E-4</v>
      </c>
      <c r="B929" s="304">
        <f t="shared" ca="1" si="413"/>
        <v>37.042100000001618</v>
      </c>
      <c r="D929" s="306">
        <f t="shared" ca="1" si="414"/>
        <v>-0.6841772811889858</v>
      </c>
      <c r="E929" s="307">
        <f t="shared" ca="1" si="415"/>
        <v>-0.74514952606299367</v>
      </c>
      <c r="F929" s="304">
        <f t="shared" ca="1" si="416"/>
        <v>1.0116058364239784</v>
      </c>
      <c r="G929" s="306">
        <f t="shared" ca="1" si="417"/>
        <v>8.0706539508425248</v>
      </c>
      <c r="H929" s="307">
        <f t="shared" ca="1" si="418"/>
        <v>-106.93126544928455</v>
      </c>
      <c r="I929" s="304">
        <f t="shared" ca="1" si="419"/>
        <v>107.23539987233509</v>
      </c>
      <c r="J929" s="306">
        <f t="shared" ca="1" si="420"/>
        <v>859.93432206528962</v>
      </c>
      <c r="K929" s="307">
        <f t="shared" ca="1" si="421"/>
        <v>-10.46381170512449</v>
      </c>
      <c r="L929" s="304">
        <f t="shared" ca="1" si="406"/>
        <v>859.99798233559227</v>
      </c>
      <c r="M929" s="306">
        <f t="shared" ca="1" si="422"/>
        <v>-1.4954639975742019</v>
      </c>
      <c r="N929" s="304">
        <f t="shared" ca="1" si="423"/>
        <v>-85.683775474764147</v>
      </c>
      <c r="P929" s="310">
        <f t="shared" ca="1" si="424"/>
        <v>23</v>
      </c>
      <c r="Q929" s="304">
        <f t="shared" ca="1" si="425"/>
        <v>0</v>
      </c>
      <c r="R929" s="306">
        <f t="shared" ca="1" si="426"/>
        <v>0</v>
      </c>
      <c r="S929" s="307">
        <f t="shared" ca="1" si="427"/>
        <v>3.1652999999999984</v>
      </c>
      <c r="T929" s="304">
        <f t="shared" ca="1" si="407"/>
        <v>31.051592999999986</v>
      </c>
      <c r="U929" s="311">
        <f t="shared" ca="1" si="408"/>
        <v>0</v>
      </c>
      <c r="V929" s="306">
        <f t="shared" ca="1" si="409"/>
        <v>1.2262824879194831</v>
      </c>
      <c r="W929" s="304">
        <f t="shared" ca="1" si="410"/>
        <v>28.774649269735807</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0.69154373714544448</v>
      </c>
      <c r="AH929" s="304">
        <f t="shared" ca="1" si="434"/>
        <v>-9.0906332379505415</v>
      </c>
    </row>
    <row r="930" spans="1:34" x14ac:dyDescent="0.2">
      <c r="A930" s="347">
        <f t="shared" ca="1" si="412"/>
        <v>1E-4</v>
      </c>
      <c r="B930" s="304">
        <f t="shared" ca="1" si="413"/>
        <v>37.042200000001621</v>
      </c>
      <c r="D930" s="306">
        <f t="shared" ca="1" si="414"/>
        <v>-0.68417265403602767</v>
      </c>
      <c r="E930" s="307">
        <f t="shared" ca="1" si="415"/>
        <v>-0.74512767026386761</v>
      </c>
      <c r="F930" s="304">
        <f t="shared" ca="1" si="416"/>
        <v>1.0115866080190865</v>
      </c>
      <c r="G930" s="306">
        <f t="shared" ca="1" si="417"/>
        <v>8.0705855335771215</v>
      </c>
      <c r="H930" s="307">
        <f t="shared" ca="1" si="418"/>
        <v>-106.93133996205158</v>
      </c>
      <c r="I930" s="304">
        <f t="shared" ca="1" si="419"/>
        <v>107.23546902464051</v>
      </c>
      <c r="J930" s="306">
        <f t="shared" ca="1" si="420"/>
        <v>859.93432206528962</v>
      </c>
      <c r="K930" s="307">
        <f t="shared" ca="1" si="421"/>
        <v>-10.474504835395058</v>
      </c>
      <c r="L930" s="304">
        <f t="shared" ca="1" si="406"/>
        <v>859.9981125080659</v>
      </c>
      <c r="M930" s="306">
        <f t="shared" ca="1" si="422"/>
        <v>-1.4954646860696961</v>
      </c>
      <c r="N930" s="304">
        <f t="shared" ca="1" si="423"/>
        <v>-85.683814922650186</v>
      </c>
      <c r="P930" s="310">
        <f t="shared" ca="1" si="424"/>
        <v>23</v>
      </c>
      <c r="Q930" s="304">
        <f t="shared" ca="1" si="425"/>
        <v>0</v>
      </c>
      <c r="R930" s="306">
        <f t="shared" ca="1" si="426"/>
        <v>0</v>
      </c>
      <c r="S930" s="307">
        <f t="shared" ca="1" si="427"/>
        <v>3.1652999999999984</v>
      </c>
      <c r="T930" s="304">
        <f t="shared" ca="1" si="407"/>
        <v>31.051592999999986</v>
      </c>
      <c r="U930" s="311">
        <f t="shared" ca="1" si="408"/>
        <v>0</v>
      </c>
      <c r="V930" s="306">
        <f t="shared" ca="1" si="409"/>
        <v>1.2262837992003826</v>
      </c>
      <c r="W930" s="304">
        <f t="shared" ca="1" si="410"/>
        <v>28.774717150420827</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0.69152279991049248</v>
      </c>
      <c r="AH930" s="304">
        <f t="shared" ca="1" si="434"/>
        <v>-9.0906546835168296</v>
      </c>
    </row>
    <row r="931" spans="1:34" x14ac:dyDescent="0.2">
      <c r="A931" s="347">
        <f t="shared" ca="1" si="412"/>
        <v>1E-4</v>
      </c>
      <c r="B931" s="304">
        <f t="shared" ca="1" si="413"/>
        <v>37.042300000001624</v>
      </c>
      <c r="D931" s="306">
        <f t="shared" ca="1" si="414"/>
        <v>-0.6841680268912893</v>
      </c>
      <c r="E931" s="307">
        <f t="shared" ca="1" si="415"/>
        <v>-0.7451058147757248</v>
      </c>
      <c r="F931" s="304">
        <f t="shared" ca="1" si="416"/>
        <v>1.0115673799766958</v>
      </c>
      <c r="G931" s="306">
        <f t="shared" ca="1" si="417"/>
        <v>8.0705171167744325</v>
      </c>
      <c r="H931" s="307">
        <f t="shared" ca="1" si="418"/>
        <v>-106.93141447263307</v>
      </c>
      <c r="I931" s="304">
        <f t="shared" ca="1" si="419"/>
        <v>107.23553817485222</v>
      </c>
      <c r="J931" s="306">
        <f t="shared" ca="1" si="420"/>
        <v>859.93432206528962</v>
      </c>
      <c r="K931" s="307">
        <f t="shared" ca="1" si="421"/>
        <v>-10.485197973116792</v>
      </c>
      <c r="L931" s="304">
        <f t="shared" ca="1" si="406"/>
        <v>859.99824281356803</v>
      </c>
      <c r="M931" s="306">
        <f t="shared" ca="1" si="422"/>
        <v>-1.4954653745584658</v>
      </c>
      <c r="N931" s="304">
        <f t="shared" ca="1" si="423"/>
        <v>-85.683854370150925</v>
      </c>
      <c r="P931" s="310">
        <f t="shared" ca="1" si="424"/>
        <v>23</v>
      </c>
      <c r="Q931" s="304">
        <f t="shared" ca="1" si="425"/>
        <v>0</v>
      </c>
      <c r="R931" s="306">
        <f t="shared" ca="1" si="426"/>
        <v>0</v>
      </c>
      <c r="S931" s="307">
        <f t="shared" ca="1" si="427"/>
        <v>3.1652999999999984</v>
      </c>
      <c r="T931" s="304">
        <f t="shared" ca="1" si="407"/>
        <v>31.051592999999986</v>
      </c>
      <c r="U931" s="311">
        <f t="shared" ca="1" si="408"/>
        <v>0</v>
      </c>
      <c r="V931" s="306">
        <f t="shared" ca="1" si="409"/>
        <v>1.2262851104835988</v>
      </c>
      <c r="W931" s="304">
        <f t="shared" ca="1" si="410"/>
        <v>28.774785030139899</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0.69150186297110672</v>
      </c>
      <c r="AH931" s="304">
        <f t="shared" ca="1" si="434"/>
        <v>-9.0906761287779485</v>
      </c>
    </row>
    <row r="932" spans="1:34" x14ac:dyDescent="0.2">
      <c r="A932" s="347">
        <f t="shared" ca="1" si="412"/>
        <v>1E-4</v>
      </c>
      <c r="B932" s="304">
        <f t="shared" ca="1" si="413"/>
        <v>37.042400000001628</v>
      </c>
      <c r="D932" s="306">
        <f t="shared" ca="1" si="414"/>
        <v>-0.6841633997547697</v>
      </c>
      <c r="E932" s="307">
        <f t="shared" ca="1" si="415"/>
        <v>-0.74508395959855456</v>
      </c>
      <c r="F932" s="304">
        <f t="shared" ca="1" si="416"/>
        <v>1.0115481522967977</v>
      </c>
      <c r="G932" s="306">
        <f t="shared" ca="1" si="417"/>
        <v>8.0704487004344578</v>
      </c>
      <c r="H932" s="307">
        <f t="shared" ca="1" si="418"/>
        <v>-106.93148898102902</v>
      </c>
      <c r="I932" s="304">
        <f t="shared" ca="1" si="419"/>
        <v>107.23560732297027</v>
      </c>
      <c r="J932" s="306">
        <f t="shared" ca="1" si="420"/>
        <v>859.93432206528962</v>
      </c>
      <c r="K932" s="307">
        <f t="shared" ca="1" si="421"/>
        <v>-10.495891118289475</v>
      </c>
      <c r="L932" s="304">
        <f t="shared" ca="1" si="406"/>
        <v>859.99837325209876</v>
      </c>
      <c r="M932" s="306">
        <f t="shared" ca="1" si="422"/>
        <v>-1.4954660630405112</v>
      </c>
      <c r="N932" s="304">
        <f t="shared" ca="1" si="423"/>
        <v>-85.683893817266394</v>
      </c>
      <c r="P932" s="310">
        <f t="shared" ca="1" si="424"/>
        <v>23</v>
      </c>
      <c r="Q932" s="304">
        <f t="shared" ca="1" si="425"/>
        <v>0</v>
      </c>
      <c r="R932" s="306">
        <f t="shared" ca="1" si="426"/>
        <v>0</v>
      </c>
      <c r="S932" s="307">
        <f t="shared" ca="1" si="427"/>
        <v>3.1652999999999984</v>
      </c>
      <c r="T932" s="304">
        <f t="shared" ca="1" si="407"/>
        <v>31.051592999999986</v>
      </c>
      <c r="U932" s="311">
        <f t="shared" ca="1" si="408"/>
        <v>0</v>
      </c>
      <c r="V932" s="306">
        <f t="shared" ca="1" si="409"/>
        <v>1.2262864217691318</v>
      </c>
      <c r="W932" s="304">
        <f t="shared" ca="1" si="410"/>
        <v>28.77485290889302</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0.69148092632729075</v>
      </c>
      <c r="AH932" s="304">
        <f t="shared" ca="1" si="434"/>
        <v>-9.0906975737339</v>
      </c>
    </row>
    <row r="933" spans="1:34" x14ac:dyDescent="0.2">
      <c r="A933" s="347">
        <f t="shared" ca="1" si="412"/>
        <v>1E-4</v>
      </c>
      <c r="B933" s="304">
        <f t="shared" ca="1" si="413"/>
        <v>37.042500000001631</v>
      </c>
      <c r="D933" s="306">
        <f t="shared" ca="1" si="414"/>
        <v>-0.68415877262646985</v>
      </c>
      <c r="E933" s="307">
        <f t="shared" ca="1" si="415"/>
        <v>-0.74506210473236578</v>
      </c>
      <c r="F933" s="304">
        <f t="shared" ca="1" si="416"/>
        <v>1.0115289249793999</v>
      </c>
      <c r="G933" s="306">
        <f t="shared" ca="1" si="417"/>
        <v>8.0703802845571957</v>
      </c>
      <c r="H933" s="307">
        <f t="shared" ca="1" si="418"/>
        <v>-106.93156348723949</v>
      </c>
      <c r="I933" s="304">
        <f t="shared" ca="1" si="419"/>
        <v>107.23567646899468</v>
      </c>
      <c r="J933" s="306">
        <f t="shared" ca="1" si="420"/>
        <v>859.93432206528962</v>
      </c>
      <c r="K933" s="307">
        <f t="shared" ca="1" si="421"/>
        <v>-10.506584270912889</v>
      </c>
      <c r="L933" s="304">
        <f t="shared" ca="1" si="406"/>
        <v>859.99850382365844</v>
      </c>
      <c r="M933" s="306">
        <f t="shared" ca="1" si="422"/>
        <v>-1.495466751515832</v>
      </c>
      <c r="N933" s="304">
        <f t="shared" ca="1" si="423"/>
        <v>-85.683933263996579</v>
      </c>
      <c r="P933" s="310">
        <f t="shared" ca="1" si="424"/>
        <v>23</v>
      </c>
      <c r="Q933" s="304">
        <f t="shared" ca="1" si="425"/>
        <v>0</v>
      </c>
      <c r="R933" s="306">
        <f t="shared" ca="1" si="426"/>
        <v>0</v>
      </c>
      <c r="S933" s="307">
        <f t="shared" ca="1" si="427"/>
        <v>3.1652999999999984</v>
      </c>
      <c r="T933" s="304">
        <f t="shared" ca="1" si="407"/>
        <v>31.051592999999986</v>
      </c>
      <c r="U933" s="311">
        <f t="shared" ca="1" si="408"/>
        <v>0</v>
      </c>
      <c r="V933" s="306">
        <f t="shared" ca="1" si="409"/>
        <v>1.2262877330569808</v>
      </c>
      <c r="W933" s="304">
        <f t="shared" ca="1" si="410"/>
        <v>28.774920786680209</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0.69145998997903924</v>
      </c>
      <c r="AH933" s="304">
        <f t="shared" ca="1" si="434"/>
        <v>-9.0907190183846822</v>
      </c>
    </row>
    <row r="934" spans="1:34" x14ac:dyDescent="0.2">
      <c r="A934" s="347">
        <f t="shared" ca="1" si="412"/>
        <v>1E-4</v>
      </c>
      <c r="B934" s="304">
        <f t="shared" ca="1" si="413"/>
        <v>37.042600000001634</v>
      </c>
      <c r="D934" s="306">
        <f t="shared" ca="1" si="414"/>
        <v>-0.68415414550639309</v>
      </c>
      <c r="E934" s="307">
        <f t="shared" ca="1" si="415"/>
        <v>-0.74504025017715136</v>
      </c>
      <c r="F934" s="304">
        <f t="shared" ca="1" si="416"/>
        <v>1.0115096980245</v>
      </c>
      <c r="G934" s="306">
        <f t="shared" ca="1" si="417"/>
        <v>8.0703118691426443</v>
      </c>
      <c r="H934" s="307">
        <f t="shared" ca="1" si="418"/>
        <v>-106.93163799126451</v>
      </c>
      <c r="I934" s="304">
        <f t="shared" ca="1" si="419"/>
        <v>107.23574561292548</v>
      </c>
      <c r="J934" s="306">
        <f t="shared" ca="1" si="420"/>
        <v>859.93432206528962</v>
      </c>
      <c r="K934" s="307">
        <f t="shared" ca="1" si="421"/>
        <v>-10.517277430986814</v>
      </c>
      <c r="L934" s="304">
        <f t="shared" ca="1" si="406"/>
        <v>859.99863452824718</v>
      </c>
      <c r="M934" s="306">
        <f t="shared" ca="1" si="422"/>
        <v>-1.4954674399844288</v>
      </c>
      <c r="N934" s="304">
        <f t="shared" ca="1" si="423"/>
        <v>-85.683972710341507</v>
      </c>
      <c r="P934" s="310">
        <f t="shared" ca="1" si="424"/>
        <v>23</v>
      </c>
      <c r="Q934" s="304">
        <f t="shared" ca="1" si="425"/>
        <v>0</v>
      </c>
      <c r="R934" s="306">
        <f t="shared" ca="1" si="426"/>
        <v>0</v>
      </c>
      <c r="S934" s="307">
        <f t="shared" ca="1" si="427"/>
        <v>3.1652999999999984</v>
      </c>
      <c r="T934" s="304">
        <f t="shared" ca="1" si="407"/>
        <v>31.051592999999986</v>
      </c>
      <c r="U934" s="311">
        <f t="shared" ca="1" si="408"/>
        <v>0</v>
      </c>
      <c r="V934" s="306">
        <f t="shared" ca="1" si="409"/>
        <v>1.226289044347147</v>
      </c>
      <c r="W934" s="304">
        <f t="shared" ca="1" si="410"/>
        <v>28.774988663501478</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0.69143905392635041</v>
      </c>
      <c r="AH934" s="304">
        <f t="shared" ca="1" si="434"/>
        <v>-9.0907404627303006</v>
      </c>
    </row>
    <row r="935" spans="1:34" x14ac:dyDescent="0.2">
      <c r="A935" s="347">
        <f t="shared" ca="1" si="412"/>
        <v>1E-4</v>
      </c>
      <c r="B935" s="304">
        <f t="shared" ca="1" si="413"/>
        <v>37.042700000001638</v>
      </c>
      <c r="D935" s="306">
        <f t="shared" ca="1" si="414"/>
        <v>-0.68414951839453519</v>
      </c>
      <c r="E935" s="307">
        <f t="shared" ca="1" si="415"/>
        <v>-0.74501839593290242</v>
      </c>
      <c r="F935" s="304">
        <f t="shared" ca="1" si="416"/>
        <v>1.0114904714320889</v>
      </c>
      <c r="G935" s="306">
        <f t="shared" ca="1" si="417"/>
        <v>8.0702434541908055</v>
      </c>
      <c r="H935" s="307">
        <f t="shared" ca="1" si="418"/>
        <v>-106.9317124931041</v>
      </c>
      <c r="I935" s="304">
        <f t="shared" ca="1" si="419"/>
        <v>107.23581475476273</v>
      </c>
      <c r="J935" s="306">
        <f t="shared" ca="1" si="420"/>
        <v>859.93432206528962</v>
      </c>
      <c r="K935" s="307">
        <f t="shared" ca="1" si="421"/>
        <v>-10.527970598511033</v>
      </c>
      <c r="L935" s="304">
        <f t="shared" ca="1" si="406"/>
        <v>859.99876536586521</v>
      </c>
      <c r="M935" s="306">
        <f t="shared" ca="1" si="422"/>
        <v>-1.4954681284463012</v>
      </c>
      <c r="N935" s="304">
        <f t="shared" ca="1" si="423"/>
        <v>-85.684012156301151</v>
      </c>
      <c r="P935" s="310">
        <f t="shared" ca="1" si="424"/>
        <v>23</v>
      </c>
      <c r="Q935" s="304">
        <f t="shared" ca="1" si="425"/>
        <v>0</v>
      </c>
      <c r="R935" s="306">
        <f t="shared" ca="1" si="426"/>
        <v>0</v>
      </c>
      <c r="S935" s="307">
        <f t="shared" ca="1" si="427"/>
        <v>3.1652999999999984</v>
      </c>
      <c r="T935" s="304">
        <f t="shared" ca="1" si="407"/>
        <v>31.051592999999986</v>
      </c>
      <c r="U935" s="311">
        <f t="shared" ca="1" si="408"/>
        <v>0</v>
      </c>
      <c r="V935" s="306">
        <f t="shared" ca="1" si="409"/>
        <v>1.2262903556396296</v>
      </c>
      <c r="W935" s="304">
        <f t="shared" ca="1" si="410"/>
        <v>28.775056539356846</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0.69141811816921894</v>
      </c>
      <c r="AH935" s="304">
        <f t="shared" ca="1" si="434"/>
        <v>-9.0907619067707621</v>
      </c>
    </row>
    <row r="936" spans="1:34" x14ac:dyDescent="0.2">
      <c r="A936" s="347">
        <f t="shared" ca="1" si="412"/>
        <v>1E-4</v>
      </c>
      <c r="B936" s="304">
        <f t="shared" ca="1" si="413"/>
        <v>37.042800000001641</v>
      </c>
      <c r="D936" s="306">
        <f t="shared" ca="1" si="414"/>
        <v>-0.68414489129090128</v>
      </c>
      <c r="E936" s="307">
        <f t="shared" ca="1" si="415"/>
        <v>-0.74499654199961718</v>
      </c>
      <c r="F936" s="304">
        <f t="shared" ca="1" si="416"/>
        <v>1.011471245202169</v>
      </c>
      <c r="G936" s="306">
        <f t="shared" ca="1" si="417"/>
        <v>8.0701750397016756</v>
      </c>
      <c r="H936" s="307">
        <f t="shared" ca="1" si="418"/>
        <v>-106.9317869927583</v>
      </c>
      <c r="I936" s="304">
        <f t="shared" ca="1" si="419"/>
        <v>107.2358838945064</v>
      </c>
      <c r="J936" s="306">
        <f t="shared" ca="1" si="420"/>
        <v>859.93432206528962</v>
      </c>
      <c r="K936" s="307">
        <f t="shared" ca="1" si="421"/>
        <v>-10.538663773485325</v>
      </c>
      <c r="L936" s="304">
        <f t="shared" ca="1" si="406"/>
        <v>859.99889633651264</v>
      </c>
      <c r="M936" s="306">
        <f t="shared" ca="1" si="422"/>
        <v>-1.4954688169014496</v>
      </c>
      <c r="N936" s="304">
        <f t="shared" ca="1" si="423"/>
        <v>-85.684051601875538</v>
      </c>
      <c r="P936" s="310">
        <f t="shared" ca="1" si="424"/>
        <v>23</v>
      </c>
      <c r="Q936" s="304">
        <f t="shared" ca="1" si="425"/>
        <v>0</v>
      </c>
      <c r="R936" s="306">
        <f t="shared" ca="1" si="426"/>
        <v>0</v>
      </c>
      <c r="S936" s="307">
        <f t="shared" ca="1" si="427"/>
        <v>3.1652999999999984</v>
      </c>
      <c r="T936" s="304">
        <f t="shared" ca="1" si="407"/>
        <v>31.051592999999986</v>
      </c>
      <c r="U936" s="311">
        <f t="shared" ca="1" si="408"/>
        <v>0</v>
      </c>
      <c r="V936" s="306">
        <f t="shared" ca="1" si="409"/>
        <v>1.2262916669344284</v>
      </c>
      <c r="W936" s="304">
        <f t="shared" ca="1" si="410"/>
        <v>28.775124414246285</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0.69139718270764128</v>
      </c>
      <c r="AH936" s="304">
        <f t="shared" ca="1" si="434"/>
        <v>-9.0907833505060687</v>
      </c>
    </row>
    <row r="937" spans="1:34" x14ac:dyDescent="0.2">
      <c r="A937" s="347">
        <f t="shared" ca="1" si="412"/>
        <v>1E-4</v>
      </c>
      <c r="B937" s="304">
        <f t="shared" ca="1" si="413"/>
        <v>37.042900000001644</v>
      </c>
      <c r="D937" s="306">
        <f t="shared" ca="1" si="414"/>
        <v>-0.68414026419548823</v>
      </c>
      <c r="E937" s="307">
        <f t="shared" ca="1" si="415"/>
        <v>-0.74497468837730274</v>
      </c>
      <c r="F937" s="304">
        <f t="shared" ca="1" si="416"/>
        <v>1.0114520193347443</v>
      </c>
      <c r="G937" s="306">
        <f t="shared" ca="1" si="417"/>
        <v>8.0701066256752565</v>
      </c>
      <c r="H937" s="307">
        <f t="shared" ca="1" si="418"/>
        <v>-106.93186149022715</v>
      </c>
      <c r="I937" s="304">
        <f t="shared" ca="1" si="419"/>
        <v>107.23595303215659</v>
      </c>
      <c r="J937" s="306">
        <f t="shared" ca="1" si="420"/>
        <v>859.93432206528962</v>
      </c>
      <c r="K937" s="307">
        <f t="shared" ca="1" si="421"/>
        <v>-10.549356955909474</v>
      </c>
      <c r="L937" s="304">
        <f t="shared" ca="1" si="406"/>
        <v>859.99902744018982</v>
      </c>
      <c r="M937" s="306">
        <f t="shared" ca="1" si="422"/>
        <v>-1.4954695053498739</v>
      </c>
      <c r="N937" s="304">
        <f t="shared" ca="1" si="423"/>
        <v>-85.684091047064655</v>
      </c>
      <c r="P937" s="310">
        <f t="shared" ca="1" si="424"/>
        <v>23</v>
      </c>
      <c r="Q937" s="304">
        <f t="shared" ca="1" si="425"/>
        <v>0</v>
      </c>
      <c r="R937" s="306">
        <f t="shared" ca="1" si="426"/>
        <v>0</v>
      </c>
      <c r="S937" s="307">
        <f t="shared" ca="1" si="427"/>
        <v>3.1652999999999984</v>
      </c>
      <c r="T937" s="304">
        <f t="shared" ca="1" si="407"/>
        <v>31.051592999999986</v>
      </c>
      <c r="U937" s="311">
        <f t="shared" ca="1" si="408"/>
        <v>0</v>
      </c>
      <c r="V937" s="306">
        <f t="shared" ca="1" si="409"/>
        <v>1.2262929782315444</v>
      </c>
      <c r="W937" s="304">
        <f t="shared" ca="1" si="410"/>
        <v>28.775192288169862</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0.69137624754162275</v>
      </c>
      <c r="AH937" s="304">
        <f t="shared" ca="1" si="434"/>
        <v>-9.0908047939362149</v>
      </c>
    </row>
    <row r="938" spans="1:34" x14ac:dyDescent="0.2">
      <c r="A938" s="347">
        <f t="shared" ca="1" si="412"/>
        <v>1E-4</v>
      </c>
      <c r="B938" s="304">
        <f t="shared" ca="1" si="413"/>
        <v>37.043000000001648</v>
      </c>
      <c r="D938" s="306">
        <f t="shared" ca="1" si="414"/>
        <v>-0.68413563710829994</v>
      </c>
      <c r="E938" s="307">
        <f t="shared" ca="1" si="415"/>
        <v>-0.74495283506593957</v>
      </c>
      <c r="F938" s="304">
        <f t="shared" ca="1" si="416"/>
        <v>1.0114327938298029</v>
      </c>
      <c r="G938" s="306">
        <f t="shared" ca="1" si="417"/>
        <v>8.0700382121115464</v>
      </c>
      <c r="H938" s="307">
        <f t="shared" ca="1" si="418"/>
        <v>-106.93193598551066</v>
      </c>
      <c r="I938" s="304">
        <f t="shared" ca="1" si="419"/>
        <v>107.23602216771326</v>
      </c>
      <c r="J938" s="306">
        <f t="shared" ca="1" si="420"/>
        <v>859.93432206528962</v>
      </c>
      <c r="K938" s="307">
        <f t="shared" ca="1" si="421"/>
        <v>-10.560050145783261</v>
      </c>
      <c r="L938" s="304">
        <f t="shared" ca="1" si="406"/>
        <v>859.99915867689708</v>
      </c>
      <c r="M938" s="306">
        <f t="shared" ca="1" si="422"/>
        <v>-1.4954701937915742</v>
      </c>
      <c r="N938" s="304">
        <f t="shared" ca="1" si="423"/>
        <v>-85.68413049186853</v>
      </c>
      <c r="P938" s="310">
        <f t="shared" ca="1" si="424"/>
        <v>23</v>
      </c>
      <c r="Q938" s="304">
        <f t="shared" ca="1" si="425"/>
        <v>0</v>
      </c>
      <c r="R938" s="306">
        <f t="shared" ca="1" si="426"/>
        <v>0</v>
      </c>
      <c r="S938" s="307">
        <f t="shared" ca="1" si="427"/>
        <v>3.1652999999999984</v>
      </c>
      <c r="T938" s="304">
        <f t="shared" ca="1" si="407"/>
        <v>31.051592999999986</v>
      </c>
      <c r="U938" s="311">
        <f t="shared" ca="1" si="408"/>
        <v>0</v>
      </c>
      <c r="V938" s="306">
        <f t="shared" ca="1" si="409"/>
        <v>1.2262942895309761</v>
      </c>
      <c r="W938" s="304">
        <f t="shared" ca="1" si="410"/>
        <v>28.77526016112752</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0.69135531267114558</v>
      </c>
      <c r="AH938" s="304">
        <f t="shared" ca="1" si="434"/>
        <v>-9.0908262370612185</v>
      </c>
    </row>
    <row r="939" spans="1:34" x14ac:dyDescent="0.2">
      <c r="A939" s="347">
        <f t="shared" ca="1" si="412"/>
        <v>1E-4</v>
      </c>
      <c r="B939" s="304">
        <f t="shared" ca="1" si="413"/>
        <v>37.043100000001651</v>
      </c>
      <c r="D939" s="306">
        <f t="shared" ca="1" si="414"/>
        <v>-0.68413101002933496</v>
      </c>
      <c r="E939" s="307">
        <f t="shared" ca="1" si="415"/>
        <v>-0.74493098206554365</v>
      </c>
      <c r="F939" s="304">
        <f t="shared" ca="1" si="416"/>
        <v>1.0114135686873562</v>
      </c>
      <c r="G939" s="306">
        <f t="shared" ca="1" si="417"/>
        <v>8.0699697990105435</v>
      </c>
      <c r="H939" s="307">
        <f t="shared" ca="1" si="418"/>
        <v>-106.93201047860887</v>
      </c>
      <c r="I939" s="304">
        <f t="shared" ca="1" si="419"/>
        <v>107.2360913011765</v>
      </c>
      <c r="J939" s="306">
        <f t="shared" ca="1" si="420"/>
        <v>859.93432206528962</v>
      </c>
      <c r="K939" s="307">
        <f t="shared" ca="1" si="421"/>
        <v>-10.570743343106468</v>
      </c>
      <c r="L939" s="304">
        <f t="shared" ca="1" si="406"/>
        <v>859.99929004663431</v>
      </c>
      <c r="M939" s="306">
        <f t="shared" ca="1" si="422"/>
        <v>-1.4954708822265508</v>
      </c>
      <c r="N939" s="304">
        <f t="shared" ca="1" si="423"/>
        <v>-85.684169936287162</v>
      </c>
      <c r="P939" s="310">
        <f t="shared" ca="1" si="424"/>
        <v>23</v>
      </c>
      <c r="Q939" s="304">
        <f t="shared" ca="1" si="425"/>
        <v>0</v>
      </c>
      <c r="R939" s="306">
        <f t="shared" ca="1" si="426"/>
        <v>0</v>
      </c>
      <c r="S939" s="307">
        <f t="shared" ca="1" si="427"/>
        <v>3.1652999999999984</v>
      </c>
      <c r="T939" s="304">
        <f t="shared" ca="1" si="407"/>
        <v>31.051592999999986</v>
      </c>
      <c r="U939" s="311">
        <f t="shared" ca="1" si="408"/>
        <v>0</v>
      </c>
      <c r="V939" s="306">
        <f t="shared" ca="1" si="409"/>
        <v>1.2262956008327244</v>
      </c>
      <c r="W939" s="304">
        <f t="shared" ca="1" si="410"/>
        <v>28.775328033119322</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0.691334378096224</v>
      </c>
      <c r="AH939" s="304">
        <f t="shared" ca="1" si="434"/>
        <v>-9.0908476798810653</v>
      </c>
    </row>
    <row r="940" spans="1:34" x14ac:dyDescent="0.2">
      <c r="A940" s="347">
        <f t="shared" ca="1" si="412"/>
        <v>1E-4</v>
      </c>
      <c r="B940" s="304">
        <f t="shared" ca="1" si="413"/>
        <v>37.043200000001654</v>
      </c>
      <c r="D940" s="306">
        <f t="shared" ca="1" si="414"/>
        <v>-0.68412638295859318</v>
      </c>
      <c r="E940" s="307">
        <f t="shared" ca="1" si="415"/>
        <v>-0.74490912937609544</v>
      </c>
      <c r="F940" s="304">
        <f t="shared" ca="1" si="416"/>
        <v>1.0113943439073902</v>
      </c>
      <c r="G940" s="306">
        <f t="shared" ca="1" si="417"/>
        <v>8.0699013863722477</v>
      </c>
      <c r="H940" s="307">
        <f t="shared" ca="1" si="418"/>
        <v>-106.93208496952181</v>
      </c>
      <c r="I940" s="304">
        <f t="shared" ca="1" si="419"/>
        <v>107.23616043254628</v>
      </c>
      <c r="J940" s="306">
        <f t="shared" ca="1" si="420"/>
        <v>859.93432206528962</v>
      </c>
      <c r="K940" s="307">
        <f t="shared" ca="1" si="421"/>
        <v>-10.581436547878875</v>
      </c>
      <c r="L940" s="304">
        <f t="shared" ca="1" si="406"/>
        <v>859.99942154940197</v>
      </c>
      <c r="M940" s="306">
        <f t="shared" ca="1" si="422"/>
        <v>-1.4954715706548034</v>
      </c>
      <c r="N940" s="304">
        <f t="shared" ca="1" si="423"/>
        <v>-85.684209380320524</v>
      </c>
      <c r="P940" s="310">
        <f t="shared" ca="1" si="424"/>
        <v>23</v>
      </c>
      <c r="Q940" s="304">
        <f t="shared" ca="1" si="425"/>
        <v>0</v>
      </c>
      <c r="R940" s="306">
        <f t="shared" ca="1" si="426"/>
        <v>0</v>
      </c>
      <c r="S940" s="307">
        <f t="shared" ca="1" si="427"/>
        <v>3.1652999999999984</v>
      </c>
      <c r="T940" s="304">
        <f t="shared" ca="1" si="407"/>
        <v>31.051592999999986</v>
      </c>
      <c r="U940" s="311">
        <f t="shared" ca="1" si="408"/>
        <v>0</v>
      </c>
      <c r="V940" s="306">
        <f t="shared" ca="1" si="409"/>
        <v>1.2262969121367895</v>
      </c>
      <c r="W940" s="304">
        <f t="shared" ca="1" si="410"/>
        <v>28.775395904145253</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0.69131344381684556</v>
      </c>
      <c r="AH940" s="304">
        <f t="shared" ca="1" si="434"/>
        <v>-9.0908691223957714</v>
      </c>
    </row>
    <row r="941" spans="1:34" x14ac:dyDescent="0.2">
      <c r="A941" s="347">
        <f t="shared" ca="1" si="412"/>
        <v>1E-4</v>
      </c>
      <c r="B941" s="304">
        <f t="shared" ca="1" si="413"/>
        <v>37.043300000001658</v>
      </c>
      <c r="D941" s="306">
        <f t="shared" ca="1" si="414"/>
        <v>-0.68412175589607771</v>
      </c>
      <c r="E941" s="307">
        <f t="shared" ca="1" si="415"/>
        <v>-0.74488727699760204</v>
      </c>
      <c r="F941" s="304">
        <f t="shared" ca="1" si="416"/>
        <v>1.0113751194899125</v>
      </c>
      <c r="G941" s="306">
        <f t="shared" ca="1" si="417"/>
        <v>8.0698329741966575</v>
      </c>
      <c r="H941" s="307">
        <f t="shared" ca="1" si="418"/>
        <v>-106.93215945824952</v>
      </c>
      <c r="I941" s="304">
        <f t="shared" ca="1" si="419"/>
        <v>107.23622956182268</v>
      </c>
      <c r="J941" s="306">
        <f t="shared" ca="1" si="420"/>
        <v>859.93432206528962</v>
      </c>
      <c r="K941" s="307">
        <f t="shared" ca="1" si="421"/>
        <v>-10.592129760100264</v>
      </c>
      <c r="L941" s="304">
        <f t="shared" ca="1" si="406"/>
        <v>859.99955318520028</v>
      </c>
      <c r="M941" s="306">
        <f t="shared" ca="1" si="422"/>
        <v>-1.4954722590763325</v>
      </c>
      <c r="N941" s="304">
        <f t="shared" ca="1" si="423"/>
        <v>-85.684248823968673</v>
      </c>
      <c r="P941" s="310">
        <f t="shared" ca="1" si="424"/>
        <v>23</v>
      </c>
      <c r="Q941" s="304">
        <f t="shared" ca="1" si="425"/>
        <v>0</v>
      </c>
      <c r="R941" s="306">
        <f t="shared" ca="1" si="426"/>
        <v>0</v>
      </c>
      <c r="S941" s="307">
        <f t="shared" ca="1" si="427"/>
        <v>3.1652999999999984</v>
      </c>
      <c r="T941" s="304">
        <f t="shared" ca="1" si="407"/>
        <v>31.051592999999986</v>
      </c>
      <c r="U941" s="311">
        <f t="shared" ca="1" si="408"/>
        <v>0</v>
      </c>
      <c r="V941" s="306">
        <f t="shared" ca="1" si="409"/>
        <v>1.226298223443171</v>
      </c>
      <c r="W941" s="304">
        <f t="shared" ca="1" si="410"/>
        <v>28.775463774205342</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0.69129250983300849</v>
      </c>
      <c r="AH941" s="304">
        <f t="shared" ca="1" si="434"/>
        <v>-9.0908905646053348</v>
      </c>
    </row>
    <row r="942" spans="1:34" x14ac:dyDescent="0.2">
      <c r="A942" s="347">
        <f t="shared" ca="1" si="412"/>
        <v>1E-4</v>
      </c>
      <c r="B942" s="304">
        <f t="shared" ca="1" si="413"/>
        <v>37.043400000001661</v>
      </c>
      <c r="D942" s="306">
        <f t="shared" ca="1" si="414"/>
        <v>-0.68411712884178622</v>
      </c>
      <c r="E942" s="307">
        <f t="shared" ca="1" si="415"/>
        <v>-0.74486542493004926</v>
      </c>
      <c r="F942" s="304">
        <f t="shared" ca="1" si="416"/>
        <v>1.0113558954349116</v>
      </c>
      <c r="G942" s="306">
        <f t="shared" ca="1" si="417"/>
        <v>8.0697645624837726</v>
      </c>
      <c r="H942" s="307">
        <f t="shared" ca="1" si="418"/>
        <v>-106.932233944792</v>
      </c>
      <c r="I942" s="304">
        <f t="shared" ca="1" si="419"/>
        <v>107.23629868900569</v>
      </c>
      <c r="J942" s="306">
        <f t="shared" ca="1" si="420"/>
        <v>859.93432206528962</v>
      </c>
      <c r="K942" s="307">
        <f t="shared" ca="1" si="421"/>
        <v>-10.602822979770416</v>
      </c>
      <c r="L942" s="304">
        <f t="shared" ca="1" si="406"/>
        <v>859.99968495402936</v>
      </c>
      <c r="M942" s="306">
        <f t="shared" ca="1" si="422"/>
        <v>-1.4954729474911379</v>
      </c>
      <c r="N942" s="304">
        <f t="shared" ca="1" si="423"/>
        <v>-85.68428826723158</v>
      </c>
      <c r="P942" s="310">
        <f t="shared" ca="1" si="424"/>
        <v>23</v>
      </c>
      <c r="Q942" s="304">
        <f t="shared" ca="1" si="425"/>
        <v>0</v>
      </c>
      <c r="R942" s="306">
        <f t="shared" ca="1" si="426"/>
        <v>0</v>
      </c>
      <c r="S942" s="307">
        <f t="shared" ca="1" si="427"/>
        <v>3.1652999999999984</v>
      </c>
      <c r="T942" s="304">
        <f t="shared" ca="1" si="407"/>
        <v>31.051592999999986</v>
      </c>
      <c r="U942" s="311">
        <f t="shared" ca="1" si="408"/>
        <v>0</v>
      </c>
      <c r="V942" s="306">
        <f t="shared" ca="1" si="409"/>
        <v>1.2262995347518684</v>
      </c>
      <c r="W942" s="304">
        <f t="shared" ca="1" si="410"/>
        <v>28.775531643299558</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0.69127157614470569</v>
      </c>
      <c r="AH942" s="304">
        <f t="shared" ca="1" si="434"/>
        <v>-9.0909120065097646</v>
      </c>
    </row>
    <row r="943" spans="1:34" x14ac:dyDescent="0.2">
      <c r="A943" s="347">
        <f t="shared" ca="1" si="412"/>
        <v>1E-4</v>
      </c>
      <c r="B943" s="304">
        <f t="shared" ca="1" si="413"/>
        <v>37.043500000001664</v>
      </c>
      <c r="D943" s="306">
        <f t="shared" ca="1" si="414"/>
        <v>-0.68411250179572092</v>
      </c>
      <c r="E943" s="307">
        <f t="shared" ca="1" si="415"/>
        <v>-0.74484357317345307</v>
      </c>
      <c r="F943" s="304">
        <f t="shared" ca="1" si="416"/>
        <v>1.0113366717424013</v>
      </c>
      <c r="G943" s="306">
        <f t="shared" ca="1" si="417"/>
        <v>8.0696961512335932</v>
      </c>
      <c r="H943" s="307">
        <f t="shared" ca="1" si="418"/>
        <v>-106.93230842914932</v>
      </c>
      <c r="I943" s="304">
        <f t="shared" ca="1" si="419"/>
        <v>107.23636781409539</v>
      </c>
      <c r="J943" s="306">
        <f t="shared" ca="1" si="420"/>
        <v>859.93432206528962</v>
      </c>
      <c r="K943" s="307">
        <f t="shared" ca="1" si="421"/>
        <v>-10.613516206889113</v>
      </c>
      <c r="L943" s="304">
        <f t="shared" ca="1" si="406"/>
        <v>859.99981685588932</v>
      </c>
      <c r="M943" s="306">
        <f t="shared" ca="1" si="422"/>
        <v>-1.4954736358992198</v>
      </c>
      <c r="N943" s="304">
        <f t="shared" ca="1" si="423"/>
        <v>-85.684327710109244</v>
      </c>
      <c r="P943" s="310">
        <f t="shared" ca="1" si="424"/>
        <v>23</v>
      </c>
      <c r="Q943" s="304">
        <f t="shared" ca="1" si="425"/>
        <v>0</v>
      </c>
      <c r="R943" s="306">
        <f t="shared" ca="1" si="426"/>
        <v>0</v>
      </c>
      <c r="S943" s="307">
        <f t="shared" ca="1" si="427"/>
        <v>3.1652999999999984</v>
      </c>
      <c r="T943" s="304">
        <f t="shared" ca="1" si="407"/>
        <v>31.051592999999986</v>
      </c>
      <c r="U943" s="311">
        <f t="shared" ca="1" si="408"/>
        <v>0</v>
      </c>
      <c r="V943" s="306">
        <f t="shared" ca="1" si="409"/>
        <v>1.2263008460628826</v>
      </c>
      <c r="W943" s="304">
        <f t="shared" ca="1" si="410"/>
        <v>28.775599511427959</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0.69125064275194781</v>
      </c>
      <c r="AH943" s="304">
        <f t="shared" ca="1" si="434"/>
        <v>-9.0909334481090482</v>
      </c>
    </row>
    <row r="944" spans="1:34" x14ac:dyDescent="0.2">
      <c r="A944" s="347">
        <f t="shared" ca="1" si="412"/>
        <v>1E-4</v>
      </c>
      <c r="B944" s="304">
        <f t="shared" ca="1" si="413"/>
        <v>37.043600000001668</v>
      </c>
      <c r="D944" s="306">
        <f t="shared" ca="1" si="414"/>
        <v>-0.68410787475788237</v>
      </c>
      <c r="E944" s="307">
        <f t="shared" ca="1" si="415"/>
        <v>-0.7448217217277886</v>
      </c>
      <c r="F944" s="304">
        <f t="shared" ca="1" si="416"/>
        <v>1.0113174484123637</v>
      </c>
      <c r="G944" s="306">
        <f t="shared" ca="1" si="417"/>
        <v>8.0696277404461174</v>
      </c>
      <c r="H944" s="307">
        <f t="shared" ca="1" si="418"/>
        <v>-106.93238291132148</v>
      </c>
      <c r="I944" s="304">
        <f t="shared" ca="1" si="419"/>
        <v>107.23643693709175</v>
      </c>
      <c r="J944" s="306">
        <f t="shared" ca="1" si="420"/>
        <v>859.93432206528962</v>
      </c>
      <c r="K944" s="307">
        <f t="shared" ca="1" si="421"/>
        <v>-10.624209441456136</v>
      </c>
      <c r="L944" s="304">
        <f t="shared" ca="1" si="406"/>
        <v>859.99994889078062</v>
      </c>
      <c r="M944" s="306">
        <f t="shared" ca="1" si="422"/>
        <v>-1.4954743243005784</v>
      </c>
      <c r="N944" s="304">
        <f t="shared" ca="1" si="423"/>
        <v>-85.684367152601709</v>
      </c>
      <c r="P944" s="310">
        <f t="shared" ca="1" si="424"/>
        <v>23</v>
      </c>
      <c r="Q944" s="304">
        <f t="shared" ca="1" si="425"/>
        <v>0</v>
      </c>
      <c r="R944" s="306">
        <f t="shared" ca="1" si="426"/>
        <v>0</v>
      </c>
      <c r="S944" s="307">
        <f t="shared" ca="1" si="427"/>
        <v>3.1652999999999984</v>
      </c>
      <c r="T944" s="304">
        <f t="shared" ca="1" si="407"/>
        <v>31.051592999999986</v>
      </c>
      <c r="U944" s="311">
        <f t="shared" ca="1" si="408"/>
        <v>0</v>
      </c>
      <c r="V944" s="306">
        <f t="shared" ca="1" si="409"/>
        <v>1.226302157376213</v>
      </c>
      <c r="W944" s="304">
        <f t="shared" ca="1" si="410"/>
        <v>28.77566737859053</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0.69122970965471886</v>
      </c>
      <c r="AH944" s="304">
        <f t="shared" ca="1" si="434"/>
        <v>-9.0909548894032071</v>
      </c>
    </row>
    <row r="945" spans="1:34" x14ac:dyDescent="0.2">
      <c r="A945" s="347">
        <f t="shared" ca="1" si="412"/>
        <v>1E-4</v>
      </c>
      <c r="B945" s="304">
        <f t="shared" ca="1" si="413"/>
        <v>37.043700000001671</v>
      </c>
      <c r="D945" s="306">
        <f t="shared" ca="1" si="414"/>
        <v>-0.68410324772826925</v>
      </c>
      <c r="E945" s="307">
        <f t="shared" ca="1" si="415"/>
        <v>-0.74479987059306474</v>
      </c>
      <c r="F945" s="304">
        <f t="shared" ca="1" si="416"/>
        <v>1.0112982254448051</v>
      </c>
      <c r="G945" s="306">
        <f t="shared" ca="1" si="417"/>
        <v>8.0695593301213453</v>
      </c>
      <c r="H945" s="307">
        <f t="shared" ca="1" si="418"/>
        <v>-106.93245739130855</v>
      </c>
      <c r="I945" s="304">
        <f t="shared" ca="1" si="419"/>
        <v>107.23650605799484</v>
      </c>
      <c r="J945" s="306">
        <f t="shared" ca="1" si="420"/>
        <v>859.93432206528962</v>
      </c>
      <c r="K945" s="307">
        <f t="shared" ca="1" si="421"/>
        <v>-10.634902683471267</v>
      </c>
      <c r="L945" s="304">
        <f t="shared" ca="1" si="406"/>
        <v>860.00008105870324</v>
      </c>
      <c r="M945" s="306">
        <f t="shared" ca="1" si="422"/>
        <v>-1.4954750126952134</v>
      </c>
      <c r="N945" s="304">
        <f t="shared" ca="1" si="423"/>
        <v>-85.684406594708932</v>
      </c>
      <c r="P945" s="310">
        <f t="shared" ca="1" si="424"/>
        <v>23</v>
      </c>
      <c r="Q945" s="304">
        <f t="shared" ca="1" si="425"/>
        <v>0</v>
      </c>
      <c r="R945" s="306">
        <f t="shared" ca="1" si="426"/>
        <v>0</v>
      </c>
      <c r="S945" s="307">
        <f t="shared" ca="1" si="427"/>
        <v>3.1652999999999984</v>
      </c>
      <c r="T945" s="304">
        <f t="shared" ca="1" si="407"/>
        <v>31.051592999999986</v>
      </c>
      <c r="U945" s="311">
        <f t="shared" ca="1" si="408"/>
        <v>0</v>
      </c>
      <c r="V945" s="306">
        <f t="shared" ca="1" si="409"/>
        <v>1.2263034686918599</v>
      </c>
      <c r="W945" s="304">
        <f t="shared" ca="1" si="410"/>
        <v>28.775735244787285</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0.69120877685301885</v>
      </c>
      <c r="AH945" s="304">
        <f t="shared" ca="1" si="434"/>
        <v>-9.0909763303922357</v>
      </c>
    </row>
    <row r="946" spans="1:34" x14ac:dyDescent="0.2">
      <c r="A946" s="347">
        <f t="shared" ca="1" si="412"/>
        <v>1E-4</v>
      </c>
      <c r="B946" s="304">
        <f t="shared" ca="1" si="413"/>
        <v>37.043800000001674</v>
      </c>
      <c r="D946" s="306">
        <f t="shared" ca="1" si="414"/>
        <v>-0.68409862070688487</v>
      </c>
      <c r="E946" s="307">
        <f t="shared" ca="1" si="415"/>
        <v>-0.74477801976927616</v>
      </c>
      <c r="F946" s="304">
        <f t="shared" ca="1" si="416"/>
        <v>1.0112790028397241</v>
      </c>
      <c r="G946" s="306">
        <f t="shared" ca="1" si="417"/>
        <v>8.0694909202592751</v>
      </c>
      <c r="H946" s="307">
        <f t="shared" ca="1" si="418"/>
        <v>-106.93253186911052</v>
      </c>
      <c r="I946" s="304">
        <f t="shared" ca="1" si="419"/>
        <v>107.23657517680469</v>
      </c>
      <c r="J946" s="306">
        <f t="shared" ca="1" si="420"/>
        <v>859.93432206528962</v>
      </c>
      <c r="K946" s="307">
        <f t="shared" ca="1" si="421"/>
        <v>-10.645595932934288</v>
      </c>
      <c r="L946" s="304">
        <f t="shared" ca="1" si="406"/>
        <v>860.00021335965766</v>
      </c>
      <c r="M946" s="306">
        <f t="shared" ca="1" si="422"/>
        <v>-1.4954757010831252</v>
      </c>
      <c r="N946" s="304">
        <f t="shared" ca="1" si="423"/>
        <v>-85.684446036430955</v>
      </c>
      <c r="P946" s="310">
        <f t="shared" ca="1" si="424"/>
        <v>23</v>
      </c>
      <c r="Q946" s="304">
        <f t="shared" ca="1" si="425"/>
        <v>0</v>
      </c>
      <c r="R946" s="306">
        <f t="shared" ca="1" si="426"/>
        <v>0</v>
      </c>
      <c r="S946" s="307">
        <f t="shared" ca="1" si="427"/>
        <v>3.1652999999999984</v>
      </c>
      <c r="T946" s="304">
        <f t="shared" ca="1" si="407"/>
        <v>31.051592999999986</v>
      </c>
      <c r="U946" s="311">
        <f t="shared" ca="1" si="408"/>
        <v>0</v>
      </c>
      <c r="V946" s="306">
        <f t="shared" ca="1" si="409"/>
        <v>1.226304780009823</v>
      </c>
      <c r="W946" s="304">
        <f t="shared" ca="1" si="410"/>
        <v>28.775803110018245</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0.69118784434684599</v>
      </c>
      <c r="AH946" s="304">
        <f t="shared" ca="1" si="434"/>
        <v>-9.0909977710761378</v>
      </c>
    </row>
    <row r="947" spans="1:34" x14ac:dyDescent="0.2">
      <c r="A947" s="347">
        <f t="shared" ca="1" si="412"/>
        <v>1E-4</v>
      </c>
      <c r="B947" s="304">
        <f t="shared" ca="1" si="413"/>
        <v>37.043900000001678</v>
      </c>
      <c r="D947" s="306">
        <f t="shared" ca="1" si="414"/>
        <v>-0.68409399369372892</v>
      </c>
      <c r="E947" s="307">
        <f t="shared" ca="1" si="415"/>
        <v>-0.74475616925641752</v>
      </c>
      <c r="F947" s="304">
        <f t="shared" ca="1" si="416"/>
        <v>1.0112597805971171</v>
      </c>
      <c r="G947" s="306">
        <f t="shared" ca="1" si="417"/>
        <v>8.0694225108599049</v>
      </c>
      <c r="H947" s="307">
        <f t="shared" ca="1" si="418"/>
        <v>-106.93260634472745</v>
      </c>
      <c r="I947" s="304">
        <f t="shared" ca="1" si="419"/>
        <v>107.23664429352131</v>
      </c>
      <c r="J947" s="306">
        <f t="shared" ca="1" si="420"/>
        <v>859.93432206528962</v>
      </c>
      <c r="K947" s="307">
        <f t="shared" ca="1" si="421"/>
        <v>-10.65628918984498</v>
      </c>
      <c r="L947" s="304">
        <f t="shared" ca="1" si="406"/>
        <v>860.00034579364376</v>
      </c>
      <c r="M947" s="306">
        <f t="shared" ca="1" si="422"/>
        <v>-1.4954763894643139</v>
      </c>
      <c r="N947" s="304">
        <f t="shared" ca="1" si="423"/>
        <v>-85.684485477767765</v>
      </c>
      <c r="P947" s="310">
        <f t="shared" ca="1" si="424"/>
        <v>23</v>
      </c>
      <c r="Q947" s="304">
        <f t="shared" ca="1" si="425"/>
        <v>0</v>
      </c>
      <c r="R947" s="306">
        <f t="shared" ca="1" si="426"/>
        <v>0</v>
      </c>
      <c r="S947" s="307">
        <f t="shared" ca="1" si="427"/>
        <v>3.1652999999999984</v>
      </c>
      <c r="T947" s="304">
        <f t="shared" ca="1" si="407"/>
        <v>31.051592999999986</v>
      </c>
      <c r="U947" s="311">
        <f t="shared" ca="1" si="408"/>
        <v>0</v>
      </c>
      <c r="V947" s="306">
        <f t="shared" ca="1" si="409"/>
        <v>1.2263060913301025</v>
      </c>
      <c r="W947" s="304">
        <f t="shared" ca="1" si="410"/>
        <v>28.7758709742834</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0.69116691213619497</v>
      </c>
      <c r="AH947" s="304">
        <f t="shared" ca="1" si="434"/>
        <v>-9.0910192114549204</v>
      </c>
    </row>
    <row r="948" spans="1:34" x14ac:dyDescent="0.2">
      <c r="A948" s="347">
        <f t="shared" ca="1" si="412"/>
        <v>1E-4</v>
      </c>
      <c r="B948" s="304">
        <f t="shared" ca="1" si="413"/>
        <v>37.044000000001681</v>
      </c>
      <c r="D948" s="306">
        <f t="shared" ca="1" si="414"/>
        <v>-0.68408936668880027</v>
      </c>
      <c r="E948" s="307">
        <f t="shared" ca="1" si="415"/>
        <v>-0.74473431905448706</v>
      </c>
      <c r="F948" s="304">
        <f t="shared" ca="1" si="416"/>
        <v>1.0112405587169822</v>
      </c>
      <c r="G948" s="306">
        <f t="shared" ca="1" si="417"/>
        <v>8.0693541019232367</v>
      </c>
      <c r="H948" s="307">
        <f t="shared" ca="1" si="418"/>
        <v>-106.93268081815935</v>
      </c>
      <c r="I948" s="304">
        <f t="shared" ca="1" si="419"/>
        <v>107.23671340814475</v>
      </c>
      <c r="J948" s="306">
        <f t="shared" ca="1" si="420"/>
        <v>859.93432206528962</v>
      </c>
      <c r="K948" s="307">
        <f t="shared" ca="1" si="421"/>
        <v>-10.666982454203124</v>
      </c>
      <c r="L948" s="304">
        <f t="shared" ca="1" si="406"/>
        <v>860.0004783606621</v>
      </c>
      <c r="M948" s="306">
        <f t="shared" ca="1" si="422"/>
        <v>-1.4954770778387794</v>
      </c>
      <c r="N948" s="304">
        <f t="shared" ca="1" si="423"/>
        <v>-85.684524918719347</v>
      </c>
      <c r="P948" s="310">
        <f t="shared" ca="1" si="424"/>
        <v>23</v>
      </c>
      <c r="Q948" s="304">
        <f t="shared" ca="1" si="425"/>
        <v>0</v>
      </c>
      <c r="R948" s="306">
        <f t="shared" ca="1" si="426"/>
        <v>0</v>
      </c>
      <c r="S948" s="307">
        <f t="shared" ca="1" si="427"/>
        <v>3.1652999999999984</v>
      </c>
      <c r="T948" s="304">
        <f t="shared" ca="1" si="407"/>
        <v>31.051592999999986</v>
      </c>
      <c r="U948" s="311">
        <f t="shared" ca="1" si="408"/>
        <v>0</v>
      </c>
      <c r="V948" s="306">
        <f t="shared" ca="1" si="409"/>
        <v>1.2263074026526979</v>
      </c>
      <c r="W948" s="304">
        <f t="shared" ca="1" si="410"/>
        <v>28.775938837582778</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0.69114598022106755</v>
      </c>
      <c r="AH948" s="304">
        <f t="shared" ca="1" si="434"/>
        <v>-9.09104065152858</v>
      </c>
    </row>
    <row r="949" spans="1:34" x14ac:dyDescent="0.2">
      <c r="A949" s="347">
        <f t="shared" ca="1" si="412"/>
        <v>1E-4</v>
      </c>
      <c r="B949" s="304">
        <f t="shared" ca="1" si="413"/>
        <v>37.044100000001684</v>
      </c>
      <c r="D949" s="306">
        <f t="shared" ca="1" si="414"/>
        <v>-0.68408473969210237</v>
      </c>
      <c r="E949" s="307">
        <f t="shared" ca="1" si="415"/>
        <v>-0.74471246916348299</v>
      </c>
      <c r="F949" s="304">
        <f t="shared" ca="1" si="416"/>
        <v>1.0112213371993211</v>
      </c>
      <c r="G949" s="306">
        <f t="shared" ca="1" si="417"/>
        <v>8.0692856934492667</v>
      </c>
      <c r="H949" s="307">
        <f t="shared" ca="1" si="418"/>
        <v>-106.93275528940627</v>
      </c>
      <c r="I949" s="304">
        <f t="shared" ca="1" si="419"/>
        <v>107.23678252067501</v>
      </c>
      <c r="J949" s="306">
        <f t="shared" ca="1" si="420"/>
        <v>859.93432206528962</v>
      </c>
      <c r="K949" s="307">
        <f t="shared" ca="1" si="421"/>
        <v>-10.677675726008502</v>
      </c>
      <c r="L949" s="304">
        <f t="shared" ca="1" si="406"/>
        <v>860.00061106071269</v>
      </c>
      <c r="M949" s="306">
        <f t="shared" ca="1" si="422"/>
        <v>-1.495477766206522</v>
      </c>
      <c r="N949" s="304">
        <f t="shared" ca="1" si="423"/>
        <v>-85.684564359285758</v>
      </c>
      <c r="P949" s="310">
        <f t="shared" ca="1" si="424"/>
        <v>23</v>
      </c>
      <c r="Q949" s="304">
        <f t="shared" ca="1" si="425"/>
        <v>0</v>
      </c>
      <c r="R949" s="306">
        <f t="shared" ca="1" si="426"/>
        <v>0</v>
      </c>
      <c r="S949" s="307">
        <f t="shared" ca="1" si="427"/>
        <v>3.1652999999999984</v>
      </c>
      <c r="T949" s="304">
        <f t="shared" ca="1" si="407"/>
        <v>31.051592999999986</v>
      </c>
      <c r="U949" s="311">
        <f t="shared" ca="1" si="408"/>
        <v>0</v>
      </c>
      <c r="V949" s="306">
        <f t="shared" ca="1" si="409"/>
        <v>1.2263087139776097</v>
      </c>
      <c r="W949" s="304">
        <f t="shared" ca="1" si="410"/>
        <v>28.776006699916362</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0.69112504860145663</v>
      </c>
      <c r="AH949" s="304">
        <f t="shared" ca="1" si="434"/>
        <v>-9.0910620912971254</v>
      </c>
    </row>
    <row r="950" spans="1:34" x14ac:dyDescent="0.2">
      <c r="A950" s="347">
        <f t="shared" ca="1" si="412"/>
        <v>1E-4</v>
      </c>
      <c r="B950" s="304">
        <f t="shared" ca="1" si="413"/>
        <v>37.044200000001688</v>
      </c>
      <c r="D950" s="306">
        <f t="shared" ca="1" si="414"/>
        <v>-0.68408011270363223</v>
      </c>
      <c r="E950" s="307">
        <f t="shared" ca="1" si="415"/>
        <v>-0.74469061958340355</v>
      </c>
      <c r="F950" s="304">
        <f t="shared" ca="1" si="416"/>
        <v>1.0112021160441307</v>
      </c>
      <c r="G950" s="306">
        <f t="shared" ca="1" si="417"/>
        <v>8.0692172854379969</v>
      </c>
      <c r="H950" s="307">
        <f t="shared" ca="1" si="418"/>
        <v>-106.93282975846823</v>
      </c>
      <c r="I950" s="304">
        <f t="shared" ca="1" si="419"/>
        <v>107.23685163111215</v>
      </c>
      <c r="J950" s="306">
        <f t="shared" ca="1" si="420"/>
        <v>859.93432206528962</v>
      </c>
      <c r="K950" s="307">
        <f t="shared" ca="1" si="421"/>
        <v>-10.688369005260896</v>
      </c>
      <c r="L950" s="304">
        <f t="shared" ca="1" si="406"/>
        <v>860.00074389379563</v>
      </c>
      <c r="M950" s="306">
        <f t="shared" ca="1" si="422"/>
        <v>-1.4954784545675415</v>
      </c>
      <c r="N950" s="304">
        <f t="shared" ca="1" si="423"/>
        <v>-85.684603799466956</v>
      </c>
      <c r="P950" s="310">
        <f t="shared" ca="1" si="424"/>
        <v>23</v>
      </c>
      <c r="Q950" s="304">
        <f t="shared" ca="1" si="425"/>
        <v>0</v>
      </c>
      <c r="R950" s="306">
        <f t="shared" ca="1" si="426"/>
        <v>0</v>
      </c>
      <c r="S950" s="307">
        <f t="shared" ca="1" si="427"/>
        <v>3.1652999999999984</v>
      </c>
      <c r="T950" s="304">
        <f t="shared" ca="1" si="407"/>
        <v>31.051592999999986</v>
      </c>
      <c r="U950" s="311">
        <f t="shared" ca="1" si="408"/>
        <v>0</v>
      </c>
      <c r="V950" s="306">
        <f t="shared" ca="1" si="409"/>
        <v>1.2263100253048376</v>
      </c>
      <c r="W950" s="304">
        <f t="shared" ca="1" si="410"/>
        <v>28.776074561284187</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0.69110411727736398</v>
      </c>
      <c r="AH950" s="304">
        <f t="shared" ca="1" si="434"/>
        <v>-9.0910835307605531</v>
      </c>
    </row>
    <row r="951" spans="1:34" x14ac:dyDescent="0.2">
      <c r="A951" s="347">
        <f t="shared" ca="1" si="412"/>
        <v>1E-4</v>
      </c>
      <c r="B951" s="304">
        <f t="shared" ca="1" si="413"/>
        <v>37.044300000001691</v>
      </c>
      <c r="D951" s="306">
        <f t="shared" ca="1" si="414"/>
        <v>-0.68407548572339349</v>
      </c>
      <c r="E951" s="307">
        <f t="shared" ca="1" si="415"/>
        <v>-0.74466877031424339</v>
      </c>
      <c r="F951" s="304">
        <f t="shared" ca="1" si="416"/>
        <v>1.0111828952514101</v>
      </c>
      <c r="G951" s="306">
        <f t="shared" ca="1" si="417"/>
        <v>8.0691488778894254</v>
      </c>
      <c r="H951" s="307">
        <f t="shared" ca="1" si="418"/>
        <v>-106.93290422534527</v>
      </c>
      <c r="I951" s="304">
        <f t="shared" ca="1" si="419"/>
        <v>107.23692073945618</v>
      </c>
      <c r="J951" s="306">
        <f t="shared" ca="1" si="420"/>
        <v>859.93432206528962</v>
      </c>
      <c r="K951" s="307">
        <f t="shared" ca="1" si="421"/>
        <v>-10.699062291960086</v>
      </c>
      <c r="L951" s="304">
        <f t="shared" ca="1" si="406"/>
        <v>860.0008768599115</v>
      </c>
      <c r="M951" s="306">
        <f t="shared" ca="1" si="422"/>
        <v>-1.4954791429218379</v>
      </c>
      <c r="N951" s="304">
        <f t="shared" ca="1" si="423"/>
        <v>-85.684643239262954</v>
      </c>
      <c r="P951" s="310">
        <f t="shared" ca="1" si="424"/>
        <v>23</v>
      </c>
      <c r="Q951" s="304">
        <f t="shared" ca="1" si="425"/>
        <v>0</v>
      </c>
      <c r="R951" s="306">
        <f t="shared" ca="1" si="426"/>
        <v>0</v>
      </c>
      <c r="S951" s="307">
        <f t="shared" ca="1" si="427"/>
        <v>3.1652999999999984</v>
      </c>
      <c r="T951" s="304">
        <f t="shared" ca="1" si="407"/>
        <v>31.051592999999986</v>
      </c>
      <c r="U951" s="311">
        <f t="shared" ca="1" si="408"/>
        <v>0</v>
      </c>
      <c r="V951" s="306">
        <f t="shared" ca="1" si="409"/>
        <v>1.2263113366343819</v>
      </c>
      <c r="W951" s="304">
        <f t="shared" ca="1" si="410"/>
        <v>28.776142421686266</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0.69108318624878606</v>
      </c>
      <c r="AH951" s="304">
        <f t="shared" ca="1" si="434"/>
        <v>-9.0911049699188702</v>
      </c>
    </row>
    <row r="952" spans="1:34" x14ac:dyDescent="0.2">
      <c r="A952" s="347">
        <f t="shared" ca="1" si="412"/>
        <v>1E-4</v>
      </c>
      <c r="B952" s="304">
        <f t="shared" ca="1" si="413"/>
        <v>37.044400000001694</v>
      </c>
      <c r="D952" s="306">
        <f t="shared" ca="1" si="414"/>
        <v>-0.68407085875138773</v>
      </c>
      <c r="E952" s="307">
        <f t="shared" ca="1" si="415"/>
        <v>-0.74464692135599364</v>
      </c>
      <c r="F952" s="304">
        <f t="shared" ca="1" si="416"/>
        <v>1.0111636748211539</v>
      </c>
      <c r="G952" s="306">
        <f t="shared" ca="1" si="417"/>
        <v>8.0690804708035504</v>
      </c>
      <c r="H952" s="307">
        <f t="shared" ca="1" si="418"/>
        <v>-106.9329786900374</v>
      </c>
      <c r="I952" s="304">
        <f t="shared" ca="1" si="419"/>
        <v>107.23698984570714</v>
      </c>
      <c r="J952" s="306">
        <f t="shared" ca="1" si="420"/>
        <v>859.93432206528962</v>
      </c>
      <c r="K952" s="307">
        <f t="shared" ca="1" si="421"/>
        <v>-10.709755586105855</v>
      </c>
      <c r="L952" s="304">
        <f t="shared" ca="1" si="406"/>
        <v>860.00100995906007</v>
      </c>
      <c r="M952" s="306">
        <f t="shared" ca="1" si="422"/>
        <v>-1.495479831269412</v>
      </c>
      <c r="N952" s="304">
        <f t="shared" ca="1" si="423"/>
        <v>-85.684682678673781</v>
      </c>
      <c r="P952" s="310">
        <f t="shared" ca="1" si="424"/>
        <v>23</v>
      </c>
      <c r="Q952" s="304">
        <f t="shared" ca="1" si="425"/>
        <v>0</v>
      </c>
      <c r="R952" s="306">
        <f t="shared" ca="1" si="426"/>
        <v>0</v>
      </c>
      <c r="S952" s="307">
        <f t="shared" ca="1" si="427"/>
        <v>3.1652999999999984</v>
      </c>
      <c r="T952" s="304">
        <f t="shared" ca="1" si="407"/>
        <v>31.051592999999986</v>
      </c>
      <c r="U952" s="311">
        <f t="shared" ca="1" si="408"/>
        <v>0</v>
      </c>
      <c r="V952" s="306">
        <f t="shared" ca="1" si="409"/>
        <v>1.2263126479662425</v>
      </c>
      <c r="W952" s="304">
        <f t="shared" ca="1" si="410"/>
        <v>28.776210281122601</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0.69106225551571043</v>
      </c>
      <c r="AH952" s="304">
        <f t="shared" ca="1" si="434"/>
        <v>-9.0911264087720856</v>
      </c>
    </row>
    <row r="953" spans="1:34" x14ac:dyDescent="0.2">
      <c r="A953" s="347">
        <f t="shared" ca="1" si="412"/>
        <v>1E-4</v>
      </c>
      <c r="B953" s="304">
        <f t="shared" ca="1" si="413"/>
        <v>37.044500000001698</v>
      </c>
      <c r="D953" s="306">
        <f t="shared" ca="1" si="414"/>
        <v>-0.68406623178760984</v>
      </c>
      <c r="E953" s="307">
        <f t="shared" ca="1" si="415"/>
        <v>-0.74462507270865608</v>
      </c>
      <c r="F953" s="304">
        <f t="shared" ca="1" si="416"/>
        <v>1.0111444547533608</v>
      </c>
      <c r="G953" s="306">
        <f t="shared" ca="1" si="417"/>
        <v>8.069012064180372</v>
      </c>
      <c r="H953" s="307">
        <f t="shared" ca="1" si="418"/>
        <v>-106.93305315254467</v>
      </c>
      <c r="I953" s="304">
        <f t="shared" ca="1" si="419"/>
        <v>107.23705894986506</v>
      </c>
      <c r="J953" s="306">
        <f t="shared" ca="1" si="420"/>
        <v>859.93432206528962</v>
      </c>
      <c r="K953" s="307">
        <f t="shared" ca="1" si="421"/>
        <v>-10.720448887697984</v>
      </c>
      <c r="L953" s="304">
        <f t="shared" ca="1" si="406"/>
        <v>860.00114319124191</v>
      </c>
      <c r="M953" s="306">
        <f t="shared" ca="1" si="422"/>
        <v>-1.4954805196102632</v>
      </c>
      <c r="N953" s="304">
        <f t="shared" ca="1" si="423"/>
        <v>-85.684722117699422</v>
      </c>
      <c r="P953" s="310">
        <f t="shared" ca="1" si="424"/>
        <v>23</v>
      </c>
      <c r="Q953" s="304">
        <f t="shared" ca="1" si="425"/>
        <v>0</v>
      </c>
      <c r="R953" s="306">
        <f t="shared" ca="1" si="426"/>
        <v>0</v>
      </c>
      <c r="S953" s="307">
        <f t="shared" ca="1" si="427"/>
        <v>3.1652999999999984</v>
      </c>
      <c r="T953" s="304">
        <f t="shared" ca="1" si="407"/>
        <v>31.051592999999986</v>
      </c>
      <c r="U953" s="311">
        <f t="shared" ca="1" si="408"/>
        <v>0</v>
      </c>
      <c r="V953" s="306">
        <f t="shared" ca="1" si="409"/>
        <v>1.2263139593004193</v>
      </c>
      <c r="W953" s="304">
        <f t="shared" ca="1" si="410"/>
        <v>28.776278139593199</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0.6910413250781442</v>
      </c>
      <c r="AH953" s="304">
        <f t="shared" ca="1" si="434"/>
        <v>-9.0911478473201957</v>
      </c>
    </row>
    <row r="954" spans="1:34" x14ac:dyDescent="0.2">
      <c r="A954" s="347">
        <f t="shared" ca="1" si="412"/>
        <v>1E-4</v>
      </c>
      <c r="B954" s="304">
        <f t="shared" ca="1" si="413"/>
        <v>37.044600000001701</v>
      </c>
      <c r="D954" s="306">
        <f t="shared" ca="1" si="414"/>
        <v>-0.68406160483206535</v>
      </c>
      <c r="E954" s="307">
        <f t="shared" ca="1" si="415"/>
        <v>-0.74460322437222892</v>
      </c>
      <c r="F954" s="304">
        <f t="shared" ca="1" si="416"/>
        <v>1.0111252350480333</v>
      </c>
      <c r="G954" s="306">
        <f t="shared" ca="1" si="417"/>
        <v>8.0689436580198883</v>
      </c>
      <c r="H954" s="307">
        <f t="shared" ca="1" si="418"/>
        <v>-106.93312761286711</v>
      </c>
      <c r="I954" s="304">
        <f t="shared" ca="1" si="419"/>
        <v>107.23712805192996</v>
      </c>
      <c r="J954" s="306">
        <f t="shared" ca="1" si="420"/>
        <v>859.93432206528962</v>
      </c>
      <c r="K954" s="307">
        <f t="shared" ca="1" si="421"/>
        <v>-10.731142196736254</v>
      </c>
      <c r="L954" s="304">
        <f t="shared" ca="1" si="406"/>
        <v>860.00127655645713</v>
      </c>
      <c r="M954" s="306">
        <f t="shared" ca="1" si="422"/>
        <v>-1.4954812079443918</v>
      </c>
      <c r="N954" s="304">
        <f t="shared" ca="1" si="423"/>
        <v>-85.684761556339893</v>
      </c>
      <c r="P954" s="310">
        <f t="shared" ca="1" si="424"/>
        <v>23</v>
      </c>
      <c r="Q954" s="304">
        <f t="shared" ca="1" si="425"/>
        <v>0</v>
      </c>
      <c r="R954" s="306">
        <f t="shared" ca="1" si="426"/>
        <v>0</v>
      </c>
      <c r="S954" s="307">
        <f t="shared" ca="1" si="427"/>
        <v>3.1652999999999984</v>
      </c>
      <c r="T954" s="304">
        <f t="shared" ca="1" si="407"/>
        <v>31.051592999999986</v>
      </c>
      <c r="U954" s="311">
        <f t="shared" ca="1" si="408"/>
        <v>0</v>
      </c>
      <c r="V954" s="306">
        <f t="shared" ca="1" si="409"/>
        <v>1.2263152706369118</v>
      </c>
      <c r="W954" s="304">
        <f t="shared" ca="1" si="410"/>
        <v>28.776345997098062</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0.6910203949360767</v>
      </c>
      <c r="AH954" s="304">
        <f t="shared" ca="1" si="434"/>
        <v>-9.0911692855632058</v>
      </c>
    </row>
    <row r="955" spans="1:34" x14ac:dyDescent="0.2">
      <c r="A955" s="347">
        <f t="shared" ca="1" si="412"/>
        <v>1E-4</v>
      </c>
      <c r="B955" s="304">
        <f t="shared" ca="1" si="413"/>
        <v>37.044700000001704</v>
      </c>
      <c r="D955" s="306">
        <f t="shared" ca="1" si="414"/>
        <v>-0.68405697788475306</v>
      </c>
      <c r="E955" s="307">
        <f t="shared" ca="1" si="415"/>
        <v>-0.74458137634671218</v>
      </c>
      <c r="F955" s="304">
        <f t="shared" ca="1" si="416"/>
        <v>1.0111060157051712</v>
      </c>
      <c r="G955" s="306">
        <f t="shared" ca="1" si="417"/>
        <v>8.0688752523220995</v>
      </c>
      <c r="H955" s="307">
        <f t="shared" ca="1" si="418"/>
        <v>-106.93320207100474</v>
      </c>
      <c r="I955" s="304">
        <f t="shared" ca="1" si="419"/>
        <v>107.23719715190187</v>
      </c>
      <c r="J955" s="306">
        <f t="shared" ca="1" si="420"/>
        <v>859.93432206528962</v>
      </c>
      <c r="K955" s="307">
        <f t="shared" ca="1" si="421"/>
        <v>-10.741835513220447</v>
      </c>
      <c r="L955" s="304">
        <f t="shared" ca="1" si="406"/>
        <v>860.00141005470584</v>
      </c>
      <c r="M955" s="306">
        <f t="shared" ca="1" si="422"/>
        <v>-1.4954818962717977</v>
      </c>
      <c r="N955" s="304">
        <f t="shared" ca="1" si="423"/>
        <v>-85.684800994595179</v>
      </c>
      <c r="P955" s="310">
        <f t="shared" ca="1" si="424"/>
        <v>23</v>
      </c>
      <c r="Q955" s="304">
        <f t="shared" ca="1" si="425"/>
        <v>0</v>
      </c>
      <c r="R955" s="306">
        <f t="shared" ca="1" si="426"/>
        <v>0</v>
      </c>
      <c r="S955" s="307">
        <f t="shared" ca="1" si="427"/>
        <v>3.1652999999999984</v>
      </c>
      <c r="T955" s="304">
        <f t="shared" ca="1" si="407"/>
        <v>31.051592999999986</v>
      </c>
      <c r="U955" s="311">
        <f t="shared" ca="1" si="408"/>
        <v>0</v>
      </c>
      <c r="V955" s="306">
        <f t="shared" ca="1" si="409"/>
        <v>1.2263165819757209</v>
      </c>
      <c r="W955" s="304">
        <f t="shared" ca="1" si="410"/>
        <v>28.776413853637212</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0.69099946508951682</v>
      </c>
      <c r="AH955" s="304">
        <f t="shared" ca="1" si="434"/>
        <v>-9.0911907235011142</v>
      </c>
    </row>
    <row r="956" spans="1:34" x14ac:dyDescent="0.2">
      <c r="A956" s="347">
        <f t="shared" ca="1" si="412"/>
        <v>1E-4</v>
      </c>
      <c r="B956" s="304">
        <f t="shared" ca="1" si="413"/>
        <v>37.044800000001707</v>
      </c>
      <c r="D956" s="306">
        <f t="shared" ca="1" si="414"/>
        <v>-0.68405235094567474</v>
      </c>
      <c r="E956" s="307">
        <f t="shared" ca="1" si="415"/>
        <v>-0.74455952863209518</v>
      </c>
      <c r="F956" s="304">
        <f t="shared" ca="1" si="416"/>
        <v>1.0110867967247681</v>
      </c>
      <c r="G956" s="306">
        <f t="shared" ca="1" si="417"/>
        <v>8.0688068470870054</v>
      </c>
      <c r="H956" s="307">
        <f t="shared" ca="1" si="418"/>
        <v>-106.93327652695761</v>
      </c>
      <c r="I956" s="304">
        <f t="shared" ca="1" si="419"/>
        <v>107.23726624978083</v>
      </c>
      <c r="J956" s="306">
        <f t="shared" ca="1" si="420"/>
        <v>859.93432206528962</v>
      </c>
      <c r="K956" s="307">
        <f t="shared" ca="1" si="421"/>
        <v>-10.752528837150345</v>
      </c>
      <c r="L956" s="304">
        <f t="shared" ca="1" si="406"/>
        <v>860.00154368598839</v>
      </c>
      <c r="M956" s="306">
        <f t="shared" ca="1" si="422"/>
        <v>-1.4954825845924813</v>
      </c>
      <c r="N956" s="304">
        <f t="shared" ca="1" si="423"/>
        <v>-85.684840432465293</v>
      </c>
      <c r="P956" s="310">
        <f t="shared" ca="1" si="424"/>
        <v>23</v>
      </c>
      <c r="Q956" s="304">
        <f t="shared" ca="1" si="425"/>
        <v>0</v>
      </c>
      <c r="R956" s="306">
        <f t="shared" ca="1" si="426"/>
        <v>0</v>
      </c>
      <c r="S956" s="307">
        <f t="shared" ca="1" si="427"/>
        <v>3.1652999999999984</v>
      </c>
      <c r="T956" s="304">
        <f t="shared" ca="1" si="407"/>
        <v>31.051592999999986</v>
      </c>
      <c r="U956" s="311">
        <f t="shared" ca="1" si="408"/>
        <v>0</v>
      </c>
      <c r="V956" s="306">
        <f t="shared" ca="1" si="409"/>
        <v>1.2263178933168457</v>
      </c>
      <c r="W956" s="304">
        <f t="shared" ca="1" si="410"/>
        <v>28.776481709210653</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0.6909785355384539</v>
      </c>
      <c r="AH956" s="304">
        <f t="shared" ca="1" si="434"/>
        <v>-9.0912121611339298</v>
      </c>
    </row>
    <row r="957" spans="1:34" x14ac:dyDescent="0.2">
      <c r="A957" s="347">
        <f t="shared" ca="1" si="412"/>
        <v>1E-4</v>
      </c>
      <c r="B957" s="304">
        <f t="shared" ca="1" si="413"/>
        <v>37.044900000001711</v>
      </c>
      <c r="D957" s="306">
        <f t="shared" ca="1" si="414"/>
        <v>-0.68404772401482938</v>
      </c>
      <c r="E957" s="307">
        <f t="shared" ca="1" si="415"/>
        <v>-0.74453768122837793</v>
      </c>
      <c r="F957" s="304">
        <f t="shared" ca="1" si="416"/>
        <v>1.0110675781068237</v>
      </c>
      <c r="G957" s="306">
        <f t="shared" ca="1" si="417"/>
        <v>8.0687384423146042</v>
      </c>
      <c r="H957" s="307">
        <f t="shared" ca="1" si="418"/>
        <v>-106.93335098072573</v>
      </c>
      <c r="I957" s="304">
        <f t="shared" ca="1" si="419"/>
        <v>107.23733534556686</v>
      </c>
      <c r="J957" s="306">
        <f t="shared" ca="1" si="420"/>
        <v>859.93432206528962</v>
      </c>
      <c r="K957" s="307">
        <f t="shared" ca="1" si="421"/>
        <v>-10.763222168525729</v>
      </c>
      <c r="L957" s="304">
        <f t="shared" ca="1" si="406"/>
        <v>860.0016774503049</v>
      </c>
      <c r="M957" s="306">
        <f t="shared" ca="1" si="422"/>
        <v>-1.4954832729064425</v>
      </c>
      <c r="N957" s="304">
        <f t="shared" ca="1" si="423"/>
        <v>-85.684879869950251</v>
      </c>
      <c r="P957" s="310">
        <f t="shared" ca="1" si="424"/>
        <v>23</v>
      </c>
      <c r="Q957" s="304">
        <f t="shared" ca="1" si="425"/>
        <v>0</v>
      </c>
      <c r="R957" s="306">
        <f t="shared" ca="1" si="426"/>
        <v>0</v>
      </c>
      <c r="S957" s="307">
        <f t="shared" ca="1" si="427"/>
        <v>3.1652999999999984</v>
      </c>
      <c r="T957" s="304">
        <f t="shared" ca="1" si="407"/>
        <v>31.051592999999986</v>
      </c>
      <c r="U957" s="311">
        <f t="shared" ca="1" si="408"/>
        <v>0</v>
      </c>
      <c r="V957" s="306">
        <f t="shared" ca="1" si="409"/>
        <v>1.2263192046602869</v>
      </c>
      <c r="W957" s="304">
        <f t="shared" ca="1" si="410"/>
        <v>28.776549563818399</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0.69095760628288438</v>
      </c>
      <c r="AH957" s="304">
        <f t="shared" ca="1" si="434"/>
        <v>-9.0912335984616526</v>
      </c>
    </row>
    <row r="958" spans="1:34" x14ac:dyDescent="0.2">
      <c r="A958" s="347">
        <f t="shared" ca="1" si="412"/>
        <v>1E-4</v>
      </c>
      <c r="B958" s="304">
        <f t="shared" ca="1" si="413"/>
        <v>37.045000000001714</v>
      </c>
      <c r="D958" s="306">
        <f t="shared" ca="1" si="414"/>
        <v>-0.68404309709221844</v>
      </c>
      <c r="E958" s="307">
        <f t="shared" ca="1" si="415"/>
        <v>-0.74451583413556044</v>
      </c>
      <c r="F958" s="304">
        <f t="shared" ca="1" si="416"/>
        <v>1.0110483598513393</v>
      </c>
      <c r="G958" s="306">
        <f t="shared" ca="1" si="417"/>
        <v>8.0686700380048944</v>
      </c>
      <c r="H958" s="307">
        <f t="shared" ca="1" si="418"/>
        <v>-106.93342543230915</v>
      </c>
      <c r="I958" s="304">
        <f t="shared" ca="1" si="419"/>
        <v>107.23740443926</v>
      </c>
      <c r="J958" s="306">
        <f t="shared" ca="1" si="420"/>
        <v>859.93432206528962</v>
      </c>
      <c r="K958" s="307">
        <f t="shared" ca="1" si="421"/>
        <v>-10.773915507346381</v>
      </c>
      <c r="L958" s="304">
        <f t="shared" ca="1" si="406"/>
        <v>860.00181134765558</v>
      </c>
      <c r="M958" s="306">
        <f t="shared" ca="1" si="422"/>
        <v>-1.4954839612136814</v>
      </c>
      <c r="N958" s="304">
        <f t="shared" ca="1" si="423"/>
        <v>-85.684919307050052</v>
      </c>
      <c r="P958" s="310">
        <f t="shared" ca="1" si="424"/>
        <v>23</v>
      </c>
      <c r="Q958" s="304">
        <f t="shared" ca="1" si="425"/>
        <v>0</v>
      </c>
      <c r="R958" s="306">
        <f t="shared" ca="1" si="426"/>
        <v>0</v>
      </c>
      <c r="S958" s="307">
        <f t="shared" ca="1" si="427"/>
        <v>3.1652999999999984</v>
      </c>
      <c r="T958" s="304">
        <f t="shared" ca="1" si="407"/>
        <v>31.051592999999986</v>
      </c>
      <c r="U958" s="311">
        <f t="shared" ca="1" si="408"/>
        <v>0</v>
      </c>
      <c r="V958" s="306">
        <f t="shared" ca="1" si="409"/>
        <v>1.2263205160060437</v>
      </c>
      <c r="W958" s="304">
        <f t="shared" ca="1" si="410"/>
        <v>28.776617417460457</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0.69093667732280828</v>
      </c>
      <c r="AH958" s="304">
        <f t="shared" ca="1" si="434"/>
        <v>-9.091255035484286</v>
      </c>
    </row>
    <row r="959" spans="1:34" x14ac:dyDescent="0.2">
      <c r="A959" s="347">
        <f t="shared" ca="1" si="412"/>
        <v>1E-4</v>
      </c>
      <c r="B959" s="304">
        <f t="shared" ca="1" si="413"/>
        <v>37.045100000001717</v>
      </c>
      <c r="D959" s="306">
        <f t="shared" ca="1" si="414"/>
        <v>-0.68403847017784147</v>
      </c>
      <c r="E959" s="307">
        <f t="shared" ca="1" si="415"/>
        <v>-0.74449398735363381</v>
      </c>
      <c r="F959" s="304">
        <f t="shared" ca="1" si="416"/>
        <v>1.0110291419583088</v>
      </c>
      <c r="G959" s="306">
        <f t="shared" ca="1" si="417"/>
        <v>8.0686016341578757</v>
      </c>
      <c r="H959" s="307">
        <f t="shared" ca="1" si="418"/>
        <v>-106.93349988170789</v>
      </c>
      <c r="I959" s="304">
        <f t="shared" ca="1" si="419"/>
        <v>107.23747353086026</v>
      </c>
      <c r="J959" s="306">
        <f t="shared" ca="1" si="420"/>
        <v>859.93432206528962</v>
      </c>
      <c r="K959" s="307">
        <f t="shared" ca="1" si="421"/>
        <v>-10.784608853612081</v>
      </c>
      <c r="L959" s="304">
        <f t="shared" ca="1" si="406"/>
        <v>860.00194537804077</v>
      </c>
      <c r="M959" s="306">
        <f t="shared" ca="1" si="422"/>
        <v>-1.4954846495141982</v>
      </c>
      <c r="N959" s="304">
        <f t="shared" ca="1" si="423"/>
        <v>-85.684958743764696</v>
      </c>
      <c r="P959" s="310">
        <f t="shared" ca="1" si="424"/>
        <v>23</v>
      </c>
      <c r="Q959" s="304">
        <f t="shared" ca="1" si="425"/>
        <v>0</v>
      </c>
      <c r="R959" s="306">
        <f t="shared" ca="1" si="426"/>
        <v>0</v>
      </c>
      <c r="S959" s="307">
        <f t="shared" ca="1" si="427"/>
        <v>3.1652999999999984</v>
      </c>
      <c r="T959" s="304">
        <f t="shared" ca="1" si="407"/>
        <v>31.051592999999986</v>
      </c>
      <c r="U959" s="311">
        <f t="shared" ca="1" si="408"/>
        <v>0</v>
      </c>
      <c r="V959" s="306">
        <f t="shared" ca="1" si="409"/>
        <v>1.226321827354117</v>
      </c>
      <c r="W959" s="304">
        <f t="shared" ca="1" si="410"/>
        <v>28.776685270136831</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0.69091574865822203</v>
      </c>
      <c r="AH959" s="304">
        <f t="shared" ca="1" si="434"/>
        <v>-9.0912764722018355</v>
      </c>
    </row>
    <row r="960" spans="1:34" x14ac:dyDescent="0.2">
      <c r="A960" s="347">
        <f t="shared" ca="1" si="412"/>
        <v>1E-4</v>
      </c>
      <c r="B960" s="304">
        <f t="shared" ca="1" si="413"/>
        <v>37.045200000001721</v>
      </c>
      <c r="D960" s="306">
        <f t="shared" ca="1" si="414"/>
        <v>-0.68403384327169914</v>
      </c>
      <c r="E960" s="307">
        <f t="shared" ca="1" si="415"/>
        <v>-0.74447214088260161</v>
      </c>
      <c r="F960" s="304">
        <f t="shared" ca="1" si="416"/>
        <v>1.0110099244277355</v>
      </c>
      <c r="G960" s="306">
        <f t="shared" ca="1" si="417"/>
        <v>8.0685332307735482</v>
      </c>
      <c r="H960" s="307">
        <f t="shared" ca="1" si="418"/>
        <v>-106.93357432892198</v>
      </c>
      <c r="I960" s="304">
        <f t="shared" ca="1" si="419"/>
        <v>107.23754262036769</v>
      </c>
      <c r="J960" s="306">
        <f t="shared" ca="1" si="420"/>
        <v>859.93432206528962</v>
      </c>
      <c r="K960" s="307">
        <f t="shared" ca="1" si="421"/>
        <v>-10.795302207322612</v>
      </c>
      <c r="L960" s="304">
        <f t="shared" ca="1" si="406"/>
        <v>860.0020795414606</v>
      </c>
      <c r="M960" s="306">
        <f t="shared" ca="1" si="422"/>
        <v>-1.4954853378079929</v>
      </c>
      <c r="N960" s="304">
        <f t="shared" ca="1" si="423"/>
        <v>-85.684998180094198</v>
      </c>
      <c r="P960" s="310">
        <f t="shared" ca="1" si="424"/>
        <v>23</v>
      </c>
      <c r="Q960" s="304">
        <f t="shared" ca="1" si="425"/>
        <v>0</v>
      </c>
      <c r="R960" s="306">
        <f t="shared" ca="1" si="426"/>
        <v>0</v>
      </c>
      <c r="S960" s="307">
        <f t="shared" ca="1" si="427"/>
        <v>3.1652999999999984</v>
      </c>
      <c r="T960" s="304">
        <f t="shared" ca="1" si="407"/>
        <v>31.051592999999986</v>
      </c>
      <c r="U960" s="311">
        <f t="shared" ca="1" si="408"/>
        <v>0</v>
      </c>
      <c r="V960" s="306">
        <f t="shared" ca="1" si="409"/>
        <v>1.2263231387045059</v>
      </c>
      <c r="W960" s="304">
        <f t="shared" ca="1" si="410"/>
        <v>28.776753121847548</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0.6908948202891203</v>
      </c>
      <c r="AH960" s="304">
        <f t="shared" ca="1" si="434"/>
        <v>-9.0912979086143011</v>
      </c>
    </row>
    <row r="961" spans="1:34" x14ac:dyDescent="0.2">
      <c r="A961" s="347">
        <f t="shared" ca="1" si="412"/>
        <v>1E-4</v>
      </c>
      <c r="B961" s="304">
        <f t="shared" ca="1" si="413"/>
        <v>37.045300000001724</v>
      </c>
      <c r="D961" s="306">
        <f t="shared" ca="1" si="414"/>
        <v>-0.68402921637379355</v>
      </c>
      <c r="E961" s="307">
        <f t="shared" ca="1" si="415"/>
        <v>-0.74445029472245139</v>
      </c>
      <c r="F961" s="304">
        <f t="shared" ca="1" si="416"/>
        <v>1.010990707259612</v>
      </c>
      <c r="G961" s="306">
        <f t="shared" ca="1" si="417"/>
        <v>8.0684648278519102</v>
      </c>
      <c r="H961" s="307">
        <f t="shared" ca="1" si="418"/>
        <v>-106.93364877395145</v>
      </c>
      <c r="I961" s="304">
        <f t="shared" ca="1" si="419"/>
        <v>107.23761170778232</v>
      </c>
      <c r="J961" s="306">
        <f t="shared" ca="1" si="420"/>
        <v>859.93432206528962</v>
      </c>
      <c r="K961" s="307">
        <f t="shared" ca="1" si="421"/>
        <v>-10.805995568477755</v>
      </c>
      <c r="L961" s="304">
        <f t="shared" ca="1" si="406"/>
        <v>860.00221383791518</v>
      </c>
      <c r="M961" s="306">
        <f t="shared" ca="1" si="422"/>
        <v>-1.4954860260950655</v>
      </c>
      <c r="N961" s="304">
        <f t="shared" ca="1" si="423"/>
        <v>-85.685037616038557</v>
      </c>
      <c r="P961" s="310">
        <f t="shared" ca="1" si="424"/>
        <v>23</v>
      </c>
      <c r="Q961" s="304">
        <f t="shared" ca="1" si="425"/>
        <v>0</v>
      </c>
      <c r="R961" s="306">
        <f t="shared" ca="1" si="426"/>
        <v>0</v>
      </c>
      <c r="S961" s="307">
        <f t="shared" ca="1" si="427"/>
        <v>3.1652999999999984</v>
      </c>
      <c r="T961" s="304">
        <f t="shared" ca="1" si="407"/>
        <v>31.051592999999986</v>
      </c>
      <c r="U961" s="311">
        <f t="shared" ca="1" si="408"/>
        <v>0</v>
      </c>
      <c r="V961" s="306">
        <f t="shared" ca="1" si="409"/>
        <v>1.226324450057211</v>
      </c>
      <c r="W961" s="304">
        <f t="shared" ca="1" si="410"/>
        <v>28.77682097259261</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0.69087389221550133</v>
      </c>
      <c r="AH961" s="304">
        <f t="shared" ca="1" si="434"/>
        <v>-9.0913193447216898</v>
      </c>
    </row>
    <row r="962" spans="1:34" x14ac:dyDescent="0.2">
      <c r="A962" s="347">
        <f t="shared" ca="1" si="412"/>
        <v>1E-4</v>
      </c>
      <c r="B962" s="304">
        <f t="shared" ca="1" si="413"/>
        <v>37.045400000001727</v>
      </c>
      <c r="D962" s="306">
        <f t="shared" ca="1" si="414"/>
        <v>-0.68402458948412337</v>
      </c>
      <c r="E962" s="307">
        <f t="shared" ca="1" si="415"/>
        <v>-0.74442844887318493</v>
      </c>
      <c r="F962" s="304">
        <f t="shared" ca="1" si="416"/>
        <v>1.0109714904539393</v>
      </c>
      <c r="G962" s="306">
        <f t="shared" ca="1" si="417"/>
        <v>8.0683964253929616</v>
      </c>
      <c r="H962" s="307">
        <f t="shared" ca="1" si="418"/>
        <v>-106.93372321679634</v>
      </c>
      <c r="I962" s="304">
        <f t="shared" ca="1" si="419"/>
        <v>107.23768079310418</v>
      </c>
      <c r="J962" s="306">
        <f t="shared" ca="1" si="420"/>
        <v>859.93432206528962</v>
      </c>
      <c r="K962" s="307">
        <f t="shared" ca="1" si="421"/>
        <v>-10.816688937077291</v>
      </c>
      <c r="L962" s="304">
        <f t="shared" ca="1" si="406"/>
        <v>860.00234826740495</v>
      </c>
      <c r="M962" s="306">
        <f t="shared" ca="1" si="422"/>
        <v>-1.4954867143754162</v>
      </c>
      <c r="N962" s="304">
        <f t="shared" ca="1" si="423"/>
        <v>-85.685077051597773</v>
      </c>
      <c r="P962" s="310">
        <f t="shared" ca="1" si="424"/>
        <v>23</v>
      </c>
      <c r="Q962" s="304">
        <f t="shared" ca="1" si="425"/>
        <v>0</v>
      </c>
      <c r="R962" s="306">
        <f t="shared" ca="1" si="426"/>
        <v>0</v>
      </c>
      <c r="S962" s="307">
        <f t="shared" ca="1" si="427"/>
        <v>3.1652999999999984</v>
      </c>
      <c r="T962" s="304">
        <f t="shared" ca="1" si="407"/>
        <v>31.051592999999986</v>
      </c>
      <c r="U962" s="311">
        <f t="shared" ca="1" si="408"/>
        <v>0</v>
      </c>
      <c r="V962" s="306">
        <f t="shared" ca="1" si="409"/>
        <v>1.226325761412232</v>
      </c>
      <c r="W962" s="304">
        <f t="shared" ca="1" si="410"/>
        <v>28.776888822372023</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0.69085296443736155</v>
      </c>
      <c r="AH962" s="304">
        <f t="shared" ca="1" si="434"/>
        <v>-9.0913407805240016</v>
      </c>
    </row>
    <row r="963" spans="1:34" x14ac:dyDescent="0.2">
      <c r="A963" s="347">
        <f t="shared" ca="1" si="412"/>
        <v>1E-4</v>
      </c>
      <c r="B963" s="304">
        <f t="shared" ca="1" si="413"/>
        <v>37.045500000001731</v>
      </c>
      <c r="D963" s="306">
        <f t="shared" ca="1" si="414"/>
        <v>-0.68401996260269038</v>
      </c>
      <c r="E963" s="307">
        <f t="shared" ca="1" si="415"/>
        <v>-0.74440660333480047</v>
      </c>
      <c r="F963" s="304">
        <f t="shared" ca="1" si="416"/>
        <v>1.0109522740107175</v>
      </c>
      <c r="G963" s="306">
        <f t="shared" ca="1" si="417"/>
        <v>8.0683280233967007</v>
      </c>
      <c r="H963" s="307">
        <f t="shared" ca="1" si="418"/>
        <v>-106.93379765745667</v>
      </c>
      <c r="I963" s="304">
        <f t="shared" ca="1" si="419"/>
        <v>107.23774987633325</v>
      </c>
      <c r="J963" s="306">
        <f t="shared" ca="1" si="420"/>
        <v>859.93432206528962</v>
      </c>
      <c r="K963" s="307">
        <f t="shared" ca="1" si="421"/>
        <v>-10.827382313121005</v>
      </c>
      <c r="L963" s="304">
        <f t="shared" ca="1" si="406"/>
        <v>860.00248282992982</v>
      </c>
      <c r="M963" s="306">
        <f t="shared" ca="1" si="422"/>
        <v>-1.495487402649045</v>
      </c>
      <c r="N963" s="304">
        <f t="shared" ca="1" si="423"/>
        <v>-85.685116486771847</v>
      </c>
      <c r="P963" s="310">
        <f t="shared" ca="1" si="424"/>
        <v>23</v>
      </c>
      <c r="Q963" s="304">
        <f t="shared" ca="1" si="425"/>
        <v>0</v>
      </c>
      <c r="R963" s="306">
        <f t="shared" ca="1" si="426"/>
        <v>0</v>
      </c>
      <c r="S963" s="307">
        <f t="shared" ca="1" si="427"/>
        <v>3.1652999999999984</v>
      </c>
      <c r="T963" s="304">
        <f t="shared" ca="1" si="407"/>
        <v>31.051592999999986</v>
      </c>
      <c r="U963" s="311">
        <f t="shared" ca="1" si="408"/>
        <v>0</v>
      </c>
      <c r="V963" s="306">
        <f t="shared" ca="1" si="409"/>
        <v>1.226327072769569</v>
      </c>
      <c r="W963" s="304">
        <f t="shared" ca="1" si="410"/>
        <v>28.776956671185779</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0.69083203695469919</v>
      </c>
      <c r="AH963" s="304">
        <f t="shared" ca="1" si="434"/>
        <v>-9.0913622160212419</v>
      </c>
    </row>
    <row r="964" spans="1:34" x14ac:dyDescent="0.2">
      <c r="A964" s="347">
        <f t="shared" ca="1" si="412"/>
        <v>1E-4</v>
      </c>
      <c r="B964" s="304">
        <f t="shared" ca="1" si="413"/>
        <v>37.045600000001734</v>
      </c>
      <c r="D964" s="306">
        <f t="shared" ca="1" si="414"/>
        <v>-0.68401533572949491</v>
      </c>
      <c r="E964" s="307">
        <f t="shared" ca="1" si="415"/>
        <v>-0.74438475810729976</v>
      </c>
      <c r="F964" s="304">
        <f t="shared" ca="1" si="416"/>
        <v>1.0109330579299487</v>
      </c>
      <c r="G964" s="306">
        <f t="shared" ca="1" si="417"/>
        <v>8.0682596218631275</v>
      </c>
      <c r="H964" s="307">
        <f t="shared" ca="1" si="418"/>
        <v>-106.93387209593247</v>
      </c>
      <c r="I964" s="304">
        <f t="shared" ca="1" si="419"/>
        <v>107.23781895746963</v>
      </c>
      <c r="J964" s="306">
        <f t="shared" ca="1" si="420"/>
        <v>859.93432206528962</v>
      </c>
      <c r="K964" s="307">
        <f t="shared" ca="1" si="421"/>
        <v>-10.838075696608675</v>
      </c>
      <c r="L964" s="304">
        <f t="shared" ref="L964:L1004" ca="1" si="435">SQRT(pos_x^2+pos_z^2)</f>
        <v>860.00261752549034</v>
      </c>
      <c r="M964" s="306">
        <f t="shared" ca="1" si="422"/>
        <v>-1.495488090915952</v>
      </c>
      <c r="N964" s="304">
        <f t="shared" ca="1" si="423"/>
        <v>-85.685155921560792</v>
      </c>
      <c r="P964" s="310">
        <f t="shared" ca="1" si="424"/>
        <v>23</v>
      </c>
      <c r="Q964" s="304">
        <f t="shared" ca="1" si="425"/>
        <v>0</v>
      </c>
      <c r="R964" s="306">
        <f t="shared" ca="1" si="426"/>
        <v>0</v>
      </c>
      <c r="S964" s="307">
        <f t="shared" ca="1" si="427"/>
        <v>3.1652999999999984</v>
      </c>
      <c r="T964" s="304">
        <f t="shared" ref="T964:T1004" ca="1" si="436">m*g</f>
        <v>31.051592999999986</v>
      </c>
      <c r="U964" s="311">
        <f t="shared" ref="U964:U1004" ca="1" si="437">IF(pos_xz&lt;L_rampe,Poids*COS(Beta),0)</f>
        <v>0</v>
      </c>
      <c r="V964" s="306">
        <f t="shared" ref="V964:V1004" ca="1" si="438">Rho_moyen*(20000-Alt_rampe-pos_z)/(20000+Alt_rampe+pos_z)</f>
        <v>1.2263283841292218</v>
      </c>
      <c r="W964" s="304">
        <f t="shared" ref="W964:W1003" ca="1" si="439">1/2*Rho*Sref*Cx*vit_xz^2</f>
        <v>28.777024519033922</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0.69081110976751958</v>
      </c>
      <c r="AH964" s="304">
        <f t="shared" ca="1" si="434"/>
        <v>-9.0913836512134054</v>
      </c>
    </row>
    <row r="965" spans="1:34" x14ac:dyDescent="0.2">
      <c r="A965" s="347">
        <f t="shared" ref="A965:A1004" ca="1" si="441">IF(B964+0.01&lt;=T_ini+ROUNDUP(Temps_fin_propu,0), 0.01, IF(K964&gt;0, 0.1, 0.0001))</f>
        <v>1E-4</v>
      </c>
      <c r="B965" s="304">
        <f t="shared" ref="B965:B1004" ca="1" si="442">B964+pas</f>
        <v>37.045700000001737</v>
      </c>
      <c r="D965" s="306">
        <f t="shared" ref="D965:D1004" ca="1" si="443">IF(AND(L964&lt;L_rampe,Poussee&lt;Poids*SIN(M964)),0,(-W964+Poussee)/m*COS(M964)-U964/m*SIN(M964))</f>
        <v>-0.68401070886453752</v>
      </c>
      <c r="E965" s="307">
        <f t="shared" ref="E965:E1004" ca="1" si="444">IF(AND(L964&lt;L_rampe,Poussee&lt;Poids*SIN(M964)),0,(-W964+Poussee)/m*SIN(M964)+U964/m*COS(M964)-Poids/m)</f>
        <v>-0.74436291319066683</v>
      </c>
      <c r="F965" s="304">
        <f t="shared" ref="F965:F1004" ca="1" si="445">SQRT(acc_x^2+acc_z^2)</f>
        <v>1.0109138422116215</v>
      </c>
      <c r="G965" s="306">
        <f t="shared" ref="G965:G1004" ca="1" si="446">G964+acc_x*pas</f>
        <v>8.0681912207922419</v>
      </c>
      <c r="H965" s="307">
        <f t="shared" ref="H965:H1004" ca="1" si="447">H964+acc_z*pas</f>
        <v>-106.93394653222379</v>
      </c>
      <c r="I965" s="304">
        <f t="shared" ref="I965:I1004" ca="1" si="448">SQRT(vit_x^2+vit_z^2)</f>
        <v>107.23788803651331</v>
      </c>
      <c r="J965" s="306">
        <f t="shared" ref="J965:J1004" ca="1" si="449">J964+0.5*(vit_x+G964)*pas*(K964&gt;=0)</f>
        <v>859.93432206528962</v>
      </c>
      <c r="K965" s="307">
        <f t="shared" ref="K965:K1004" ca="1" si="450">K964+0.5*(vit_z+H964)*pas</f>
        <v>-10.848769087540083</v>
      </c>
      <c r="L965" s="304">
        <f t="shared" ca="1" si="435"/>
        <v>860.0027523540864</v>
      </c>
      <c r="M965" s="306">
        <f t="shared" ref="M965:M1004" ca="1" si="451">IF(AND(L964&gt;L_rampe,G965&gt;0),ATAN2(G965,H965),$M$4)</f>
        <v>-1.4954887791761373</v>
      </c>
      <c r="N965" s="304">
        <f t="shared" ref="N965:N1004" ca="1" si="452">DEGREES(Beta)</f>
        <v>-85.685195355964623</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3.1652999999999984</v>
      </c>
      <c r="T965" s="304">
        <f t="shared" ca="1" si="436"/>
        <v>31.051592999999986</v>
      </c>
      <c r="U965" s="311">
        <f t="shared" ca="1" si="437"/>
        <v>0</v>
      </c>
      <c r="V965" s="306">
        <f t="shared" ca="1" si="438"/>
        <v>1.2263296954911909</v>
      </c>
      <c r="W965" s="304">
        <f t="shared" ca="1" si="439"/>
        <v>28.777092365916456</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0.69079018287580318</v>
      </c>
      <c r="AH965" s="304">
        <f t="shared" ref="AH965:AH1004" ca="1" si="463">IF(AND(L964&lt;L_rampe,Poussee&lt;Poids*SIN(M964)), g*SIN(M964), (-W964+Poussee)/m)</f>
        <v>-9.091405086100508</v>
      </c>
    </row>
    <row r="966" spans="1:34" x14ac:dyDescent="0.2">
      <c r="A966" s="347">
        <f t="shared" ca="1" si="441"/>
        <v>1E-4</v>
      </c>
      <c r="B966" s="304">
        <f t="shared" ca="1" si="442"/>
        <v>37.045800000001741</v>
      </c>
      <c r="D966" s="306">
        <f t="shared" ca="1" si="443"/>
        <v>-0.68400608200781909</v>
      </c>
      <c r="E966" s="307">
        <f t="shared" ca="1" si="444"/>
        <v>-0.74434106858490523</v>
      </c>
      <c r="F966" s="304">
        <f t="shared" ca="1" si="445"/>
        <v>1.0108946268557399</v>
      </c>
      <c r="G966" s="306">
        <f t="shared" ca="1" si="446"/>
        <v>8.0681228201840405</v>
      </c>
      <c r="H966" s="307">
        <f t="shared" ca="1" si="447"/>
        <v>-106.93402096633065</v>
      </c>
      <c r="I966" s="304">
        <f t="shared" ca="1" si="448"/>
        <v>107.23795711346435</v>
      </c>
      <c r="J966" s="306">
        <f t="shared" ca="1" si="449"/>
        <v>859.93432206528962</v>
      </c>
      <c r="K966" s="307">
        <f t="shared" ca="1" si="450"/>
        <v>-10.85946248591501</v>
      </c>
      <c r="L966" s="304">
        <f t="shared" ca="1" si="435"/>
        <v>860.00288731571845</v>
      </c>
      <c r="M966" s="306">
        <f t="shared" ca="1" si="451"/>
        <v>-1.4954894674296009</v>
      </c>
      <c r="N966" s="304">
        <f t="shared" ca="1" si="452"/>
        <v>-85.685234789983326</v>
      </c>
      <c r="P966" s="310">
        <f t="shared" ca="1" si="453"/>
        <v>23</v>
      </c>
      <c r="Q966" s="304">
        <f t="shared" ca="1" si="454"/>
        <v>0</v>
      </c>
      <c r="R966" s="306">
        <f t="shared" ca="1" si="455"/>
        <v>0</v>
      </c>
      <c r="S966" s="307">
        <f t="shared" ca="1" si="456"/>
        <v>3.1652999999999984</v>
      </c>
      <c r="T966" s="304">
        <f t="shared" ca="1" si="436"/>
        <v>31.051592999999986</v>
      </c>
      <c r="U966" s="311">
        <f t="shared" ca="1" si="437"/>
        <v>0</v>
      </c>
      <c r="V966" s="306">
        <f t="shared" ca="1" si="438"/>
        <v>1.2263310068554754</v>
      </c>
      <c r="W966" s="304">
        <f t="shared" ca="1" si="439"/>
        <v>28.777160211833365</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0.69076925627955532</v>
      </c>
      <c r="AH966" s="304">
        <f t="shared" ca="1" si="463"/>
        <v>-9.091426520682548</v>
      </c>
    </row>
    <row r="967" spans="1:34" x14ac:dyDescent="0.2">
      <c r="A967" s="347">
        <f t="shared" ca="1" si="441"/>
        <v>1E-4</v>
      </c>
      <c r="B967" s="304">
        <f t="shared" ca="1" si="442"/>
        <v>37.045900000001744</v>
      </c>
      <c r="D967" s="306">
        <f t="shared" ca="1" si="443"/>
        <v>-0.68400145515934041</v>
      </c>
      <c r="E967" s="307">
        <f t="shared" ca="1" si="444"/>
        <v>-0.74431922429001496</v>
      </c>
      <c r="F967" s="304">
        <f t="shared" ca="1" si="445"/>
        <v>1.0108754118623049</v>
      </c>
      <c r="G967" s="306">
        <f t="shared" ca="1" si="446"/>
        <v>8.0680544200385249</v>
      </c>
      <c r="H967" s="307">
        <f t="shared" ca="1" si="447"/>
        <v>-106.93409539825308</v>
      </c>
      <c r="I967" s="304">
        <f t="shared" ca="1" si="448"/>
        <v>107.23802618832273</v>
      </c>
      <c r="J967" s="306">
        <f t="shared" ca="1" si="449"/>
        <v>859.93432206528962</v>
      </c>
      <c r="K967" s="307">
        <f t="shared" ca="1" si="450"/>
        <v>-10.870155891733239</v>
      </c>
      <c r="L967" s="304">
        <f t="shared" ca="1" si="435"/>
        <v>860.00302241038662</v>
      </c>
      <c r="M967" s="306">
        <f t="shared" ca="1" si="451"/>
        <v>-1.4954901556763431</v>
      </c>
      <c r="N967" s="304">
        <f t="shared" ca="1" si="452"/>
        <v>-85.685274223616915</v>
      </c>
      <c r="P967" s="310">
        <f t="shared" ca="1" si="453"/>
        <v>23</v>
      </c>
      <c r="Q967" s="304">
        <f t="shared" ca="1" si="454"/>
        <v>0</v>
      </c>
      <c r="R967" s="306">
        <f t="shared" ca="1" si="455"/>
        <v>0</v>
      </c>
      <c r="S967" s="307">
        <f t="shared" ca="1" si="456"/>
        <v>3.1652999999999984</v>
      </c>
      <c r="T967" s="304">
        <f t="shared" ca="1" si="436"/>
        <v>31.051592999999986</v>
      </c>
      <c r="U967" s="311">
        <f t="shared" ca="1" si="437"/>
        <v>0</v>
      </c>
      <c r="V967" s="306">
        <f t="shared" ca="1" si="438"/>
        <v>1.226332318222076</v>
      </c>
      <c r="W967" s="304">
        <f t="shared" ca="1" si="439"/>
        <v>28.777228056784686</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0.69074832997877778</v>
      </c>
      <c r="AH967" s="304">
        <f t="shared" ca="1" si="463"/>
        <v>-9.0914479549595235</v>
      </c>
    </row>
    <row r="968" spans="1:34" x14ac:dyDescent="0.2">
      <c r="A968" s="347">
        <f t="shared" ca="1" si="441"/>
        <v>1E-4</v>
      </c>
      <c r="B968" s="304">
        <f t="shared" ca="1" si="442"/>
        <v>37.046000000001747</v>
      </c>
      <c r="D968" s="306">
        <f t="shared" ca="1" si="443"/>
        <v>-0.68399682831909925</v>
      </c>
      <c r="E968" s="307">
        <f t="shared" ca="1" si="444"/>
        <v>-0.74429738030598713</v>
      </c>
      <c r="F968" s="304">
        <f t="shared" ca="1" si="445"/>
        <v>1.0108561972313088</v>
      </c>
      <c r="G968" s="306">
        <f t="shared" ca="1" si="446"/>
        <v>8.0679860203556935</v>
      </c>
      <c r="H968" s="307">
        <f t="shared" ca="1" si="447"/>
        <v>-106.93416982799111</v>
      </c>
      <c r="I968" s="304">
        <f t="shared" ca="1" si="448"/>
        <v>107.23809526108855</v>
      </c>
      <c r="J968" s="306">
        <f t="shared" ca="1" si="449"/>
        <v>859.93432206528962</v>
      </c>
      <c r="K968" s="307">
        <f t="shared" ca="1" si="450"/>
        <v>-10.880849304994552</v>
      </c>
      <c r="L968" s="304">
        <f t="shared" ca="1" si="435"/>
        <v>860.00315763809101</v>
      </c>
      <c r="M968" s="306">
        <f t="shared" ca="1" si="451"/>
        <v>-1.4954908439163639</v>
      </c>
      <c r="N968" s="304">
        <f t="shared" ca="1" si="452"/>
        <v>-85.685313656865389</v>
      </c>
      <c r="P968" s="310">
        <f t="shared" ca="1" si="453"/>
        <v>23</v>
      </c>
      <c r="Q968" s="304">
        <f t="shared" ca="1" si="454"/>
        <v>0</v>
      </c>
      <c r="R968" s="306">
        <f t="shared" ca="1" si="455"/>
        <v>0</v>
      </c>
      <c r="S968" s="307">
        <f t="shared" ca="1" si="456"/>
        <v>3.1652999999999984</v>
      </c>
      <c r="T968" s="304">
        <f t="shared" ca="1" si="436"/>
        <v>31.051592999999986</v>
      </c>
      <c r="U968" s="311">
        <f t="shared" ca="1" si="437"/>
        <v>0</v>
      </c>
      <c r="V968" s="306">
        <f t="shared" ca="1" si="438"/>
        <v>1.2263336295909923</v>
      </c>
      <c r="W968" s="304">
        <f t="shared" ca="1" si="439"/>
        <v>28.777295900770426</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0.69072740397345989</v>
      </c>
      <c r="AH968" s="304">
        <f t="shared" ca="1" si="463"/>
        <v>-9.0914693889314435</v>
      </c>
    </row>
    <row r="969" spans="1:34" x14ac:dyDescent="0.2">
      <c r="A969" s="347">
        <f t="shared" ca="1" si="441"/>
        <v>1E-4</v>
      </c>
      <c r="B969" s="304">
        <f t="shared" ca="1" si="442"/>
        <v>37.046100000001751</v>
      </c>
      <c r="D969" s="306">
        <f t="shared" ca="1" si="443"/>
        <v>-0.68399220148709916</v>
      </c>
      <c r="E969" s="307">
        <f t="shared" ca="1" si="444"/>
        <v>-0.7442755366328182</v>
      </c>
      <c r="F969" s="304">
        <f t="shared" ca="1" si="445"/>
        <v>1.0108369829627515</v>
      </c>
      <c r="G969" s="306">
        <f t="shared" ca="1" si="446"/>
        <v>8.0679176211355443</v>
      </c>
      <c r="H969" s="307">
        <f t="shared" ca="1" si="447"/>
        <v>-106.93424425554478</v>
      </c>
      <c r="I969" s="304">
        <f t="shared" ca="1" si="448"/>
        <v>107.23816433176177</v>
      </c>
      <c r="J969" s="306">
        <f t="shared" ca="1" si="449"/>
        <v>859.93432206528962</v>
      </c>
      <c r="K969" s="307">
        <f t="shared" ca="1" si="450"/>
        <v>-10.891542725698729</v>
      </c>
      <c r="L969" s="304">
        <f t="shared" ca="1" si="435"/>
        <v>860.00329299883208</v>
      </c>
      <c r="M969" s="306">
        <f t="shared" ca="1" si="451"/>
        <v>-1.4954915321496631</v>
      </c>
      <c r="N969" s="304">
        <f t="shared" ca="1" si="452"/>
        <v>-85.685353089728764</v>
      </c>
      <c r="P969" s="310">
        <f t="shared" ca="1" si="453"/>
        <v>23</v>
      </c>
      <c r="Q969" s="304">
        <f t="shared" ca="1" si="454"/>
        <v>0</v>
      </c>
      <c r="R969" s="306">
        <f t="shared" ca="1" si="455"/>
        <v>0</v>
      </c>
      <c r="S969" s="307">
        <f t="shared" ca="1" si="456"/>
        <v>3.1652999999999984</v>
      </c>
      <c r="T969" s="304">
        <f t="shared" ca="1" si="436"/>
        <v>31.051592999999986</v>
      </c>
      <c r="U969" s="311">
        <f t="shared" ca="1" si="437"/>
        <v>0</v>
      </c>
      <c r="V969" s="306">
        <f t="shared" ca="1" si="438"/>
        <v>1.2263349409622244</v>
      </c>
      <c r="W969" s="304">
        <f t="shared" ca="1" si="439"/>
        <v>28.77736374379057</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0.6907064782635981</v>
      </c>
      <c r="AH969" s="304">
        <f t="shared" ca="1" si="463"/>
        <v>-9.0914908225983133</v>
      </c>
    </row>
    <row r="970" spans="1:34" x14ac:dyDescent="0.2">
      <c r="A970" s="347">
        <f t="shared" ca="1" si="441"/>
        <v>1E-4</v>
      </c>
      <c r="B970" s="304">
        <f t="shared" ca="1" si="442"/>
        <v>37.046200000001754</v>
      </c>
      <c r="D970" s="306">
        <f t="shared" ca="1" si="443"/>
        <v>-0.6839875746633407</v>
      </c>
      <c r="E970" s="307">
        <f t="shared" ca="1" si="444"/>
        <v>-0.74425369327051349</v>
      </c>
      <c r="F970" s="304">
        <f t="shared" ca="1" si="445"/>
        <v>1.010817769056638</v>
      </c>
      <c r="G970" s="306">
        <f t="shared" ca="1" si="446"/>
        <v>8.0678492223780776</v>
      </c>
      <c r="H970" s="307">
        <f t="shared" ca="1" si="447"/>
        <v>-106.93431868091412</v>
      </c>
      <c r="I970" s="304">
        <f t="shared" ca="1" si="448"/>
        <v>107.23823340034245</v>
      </c>
      <c r="J970" s="306">
        <f t="shared" ca="1" si="449"/>
        <v>859.93432206528962</v>
      </c>
      <c r="K970" s="307">
        <f t="shared" ca="1" si="450"/>
        <v>-10.902236153845552</v>
      </c>
      <c r="L970" s="304">
        <f t="shared" ca="1" si="435"/>
        <v>860.00342849260983</v>
      </c>
      <c r="M970" s="306">
        <f t="shared" ca="1" si="451"/>
        <v>-1.4954922203762413</v>
      </c>
      <c r="N970" s="304">
        <f t="shared" ca="1" si="452"/>
        <v>-85.685392522207039</v>
      </c>
      <c r="P970" s="310">
        <f t="shared" ca="1" si="453"/>
        <v>23</v>
      </c>
      <c r="Q970" s="304">
        <f t="shared" ca="1" si="454"/>
        <v>0</v>
      </c>
      <c r="R970" s="306">
        <f t="shared" ca="1" si="455"/>
        <v>0</v>
      </c>
      <c r="S970" s="307">
        <f t="shared" ca="1" si="456"/>
        <v>3.1652999999999984</v>
      </c>
      <c r="T970" s="304">
        <f t="shared" ca="1" si="436"/>
        <v>31.051592999999986</v>
      </c>
      <c r="U970" s="311">
        <f t="shared" ca="1" si="437"/>
        <v>0</v>
      </c>
      <c r="V970" s="306">
        <f t="shared" ca="1" si="438"/>
        <v>1.2263362523357724</v>
      </c>
      <c r="W970" s="304">
        <f t="shared" ca="1" si="439"/>
        <v>28.777431585845154</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0.69068555284919952</v>
      </c>
      <c r="AH970" s="304">
        <f t="shared" ca="1" si="463"/>
        <v>-9.0915122559601258</v>
      </c>
    </row>
    <row r="971" spans="1:34" x14ac:dyDescent="0.2">
      <c r="A971" s="347">
        <f t="shared" ca="1" si="441"/>
        <v>1E-4</v>
      </c>
      <c r="B971" s="304">
        <f t="shared" ca="1" si="442"/>
        <v>37.046300000001757</v>
      </c>
      <c r="D971" s="306">
        <f t="shared" ca="1" si="443"/>
        <v>-0.68398294784782154</v>
      </c>
      <c r="E971" s="307">
        <f t="shared" ca="1" si="444"/>
        <v>-0.74423185021906235</v>
      </c>
      <c r="F971" s="304">
        <f t="shared" ca="1" si="445"/>
        <v>1.0107985555129591</v>
      </c>
      <c r="G971" s="306">
        <f t="shared" ca="1" si="446"/>
        <v>8.0677808240832931</v>
      </c>
      <c r="H971" s="307">
        <f t="shared" ca="1" si="447"/>
        <v>-106.93439310409914</v>
      </c>
      <c r="I971" s="304">
        <f t="shared" ca="1" si="448"/>
        <v>107.23830246683063</v>
      </c>
      <c r="J971" s="306">
        <f t="shared" ca="1" si="449"/>
        <v>859.93432206528962</v>
      </c>
      <c r="K971" s="307">
        <f t="shared" ca="1" si="450"/>
        <v>-10.912929589434802</v>
      </c>
      <c r="L971" s="304">
        <f t="shared" ca="1" si="435"/>
        <v>860.0035641194246</v>
      </c>
      <c r="M971" s="306">
        <f t="shared" ca="1" si="451"/>
        <v>-1.495492908596098</v>
      </c>
      <c r="N971" s="304">
        <f t="shared" ca="1" si="452"/>
        <v>-85.685431954300199</v>
      </c>
      <c r="P971" s="310">
        <f t="shared" ca="1" si="453"/>
        <v>23</v>
      </c>
      <c r="Q971" s="304">
        <f t="shared" ca="1" si="454"/>
        <v>0</v>
      </c>
      <c r="R971" s="306">
        <f t="shared" ca="1" si="455"/>
        <v>0</v>
      </c>
      <c r="S971" s="307">
        <f t="shared" ca="1" si="456"/>
        <v>3.1652999999999984</v>
      </c>
      <c r="T971" s="304">
        <f t="shared" ca="1" si="436"/>
        <v>31.051592999999986</v>
      </c>
      <c r="U971" s="311">
        <f t="shared" ca="1" si="437"/>
        <v>0</v>
      </c>
      <c r="V971" s="306">
        <f t="shared" ca="1" si="438"/>
        <v>1.226337563711636</v>
      </c>
      <c r="W971" s="304">
        <f t="shared" ca="1" si="439"/>
        <v>28.777499426934188</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0.69066462773025528</v>
      </c>
      <c r="AH971" s="304">
        <f t="shared" ca="1" si="463"/>
        <v>-9.0915336890168916</v>
      </c>
    </row>
    <row r="972" spans="1:34" x14ac:dyDescent="0.2">
      <c r="A972" s="347">
        <f t="shared" ca="1" si="441"/>
        <v>1E-4</v>
      </c>
      <c r="B972" s="304">
        <f t="shared" ca="1" si="442"/>
        <v>37.046400000001761</v>
      </c>
      <c r="D972" s="306">
        <f t="shared" ca="1" si="443"/>
        <v>-0.68397832104054734</v>
      </c>
      <c r="E972" s="307">
        <f t="shared" ca="1" si="444"/>
        <v>-0.74421000747845945</v>
      </c>
      <c r="F972" s="304">
        <f t="shared" ca="1" si="445"/>
        <v>1.0107793423317153</v>
      </c>
      <c r="G972" s="306">
        <f t="shared" ca="1" si="446"/>
        <v>8.0677124262511892</v>
      </c>
      <c r="H972" s="307">
        <f t="shared" ca="1" si="447"/>
        <v>-106.93446752509989</v>
      </c>
      <c r="I972" s="304">
        <f t="shared" ca="1" si="448"/>
        <v>107.23837153122632</v>
      </c>
      <c r="J972" s="306">
        <f t="shared" ca="1" si="449"/>
        <v>859.93432206528962</v>
      </c>
      <c r="K972" s="307">
        <f t="shared" ca="1" si="450"/>
        <v>-10.923623032466262</v>
      </c>
      <c r="L972" s="304">
        <f t="shared" ca="1" si="435"/>
        <v>860.0036998792765</v>
      </c>
      <c r="M972" s="306">
        <f t="shared" ca="1" si="451"/>
        <v>-1.4954935968092338</v>
      </c>
      <c r="N972" s="304">
        <f t="shared" ca="1" si="452"/>
        <v>-85.685471386008288</v>
      </c>
      <c r="P972" s="310">
        <f t="shared" ca="1" si="453"/>
        <v>23</v>
      </c>
      <c r="Q972" s="304">
        <f t="shared" ca="1" si="454"/>
        <v>0</v>
      </c>
      <c r="R972" s="306">
        <f t="shared" ca="1" si="455"/>
        <v>0</v>
      </c>
      <c r="S972" s="307">
        <f t="shared" ca="1" si="456"/>
        <v>3.1652999999999984</v>
      </c>
      <c r="T972" s="304">
        <f t="shared" ca="1" si="436"/>
        <v>31.051592999999986</v>
      </c>
      <c r="U972" s="311">
        <f t="shared" ca="1" si="437"/>
        <v>0</v>
      </c>
      <c r="V972" s="306">
        <f t="shared" ca="1" si="438"/>
        <v>1.2263388750898159</v>
      </c>
      <c r="W972" s="304">
        <f t="shared" ca="1" si="439"/>
        <v>28.777567267057673</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0.69064370290675647</v>
      </c>
      <c r="AH972" s="304">
        <f t="shared" ca="1" si="463"/>
        <v>-9.0915551217686161</v>
      </c>
    </row>
    <row r="973" spans="1:34" x14ac:dyDescent="0.2">
      <c r="A973" s="347">
        <f t="shared" ca="1" si="441"/>
        <v>1E-4</v>
      </c>
      <c r="B973" s="304">
        <f t="shared" ca="1" si="442"/>
        <v>37.046500000001764</v>
      </c>
      <c r="D973" s="306">
        <f t="shared" ca="1" si="443"/>
        <v>-0.683973694241513</v>
      </c>
      <c r="E973" s="307">
        <f t="shared" ca="1" si="444"/>
        <v>-0.74418816504870655</v>
      </c>
      <c r="F973" s="304">
        <f t="shared" ca="1" si="445"/>
        <v>1.0107601295129045</v>
      </c>
      <c r="G973" s="306">
        <f t="shared" ca="1" si="446"/>
        <v>8.0676440288817659</v>
      </c>
      <c r="H973" s="307">
        <f t="shared" ca="1" si="447"/>
        <v>-106.9345419439164</v>
      </c>
      <c r="I973" s="304">
        <f t="shared" ca="1" si="448"/>
        <v>107.23844059352956</v>
      </c>
      <c r="J973" s="306">
        <f t="shared" ca="1" si="449"/>
        <v>859.93432206528962</v>
      </c>
      <c r="K973" s="307">
        <f t="shared" ca="1" si="450"/>
        <v>-10.934316482939712</v>
      </c>
      <c r="L973" s="304">
        <f t="shared" ca="1" si="435"/>
        <v>860.00383577216576</v>
      </c>
      <c r="M973" s="306">
        <f t="shared" ca="1" si="451"/>
        <v>-1.4954942850156485</v>
      </c>
      <c r="N973" s="304">
        <f t="shared" ca="1" si="452"/>
        <v>-85.685510817331291</v>
      </c>
      <c r="P973" s="310">
        <f t="shared" ca="1" si="453"/>
        <v>23</v>
      </c>
      <c r="Q973" s="304">
        <f t="shared" ca="1" si="454"/>
        <v>0</v>
      </c>
      <c r="R973" s="306">
        <f t="shared" ca="1" si="455"/>
        <v>0</v>
      </c>
      <c r="S973" s="307">
        <f t="shared" ca="1" si="456"/>
        <v>3.1652999999999984</v>
      </c>
      <c r="T973" s="304">
        <f t="shared" ca="1" si="436"/>
        <v>31.051592999999986</v>
      </c>
      <c r="U973" s="311">
        <f t="shared" ca="1" si="437"/>
        <v>0</v>
      </c>
      <c r="V973" s="306">
        <f t="shared" ca="1" si="438"/>
        <v>1.226340186470311</v>
      </c>
      <c r="W973" s="304">
        <f t="shared" ca="1" si="439"/>
        <v>28.777635106215612</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0.69062277837870667</v>
      </c>
      <c r="AH973" s="304">
        <f t="shared" ca="1" si="463"/>
        <v>-9.0915765542152993</v>
      </c>
    </row>
    <row r="974" spans="1:34" x14ac:dyDescent="0.2">
      <c r="A974" s="347">
        <f t="shared" ca="1" si="441"/>
        <v>1E-4</v>
      </c>
      <c r="B974" s="304">
        <f t="shared" ca="1" si="442"/>
        <v>37.046600000001767</v>
      </c>
      <c r="D974" s="306">
        <f t="shared" ca="1" si="443"/>
        <v>-0.68396906745072161</v>
      </c>
      <c r="E974" s="307">
        <f t="shared" ca="1" si="444"/>
        <v>-0.74416632292980012</v>
      </c>
      <c r="F974" s="304">
        <f t="shared" ca="1" si="445"/>
        <v>1.0107409170565271</v>
      </c>
      <c r="G974" s="306">
        <f t="shared" ca="1" si="446"/>
        <v>8.0675756319750214</v>
      </c>
      <c r="H974" s="307">
        <f t="shared" ca="1" si="447"/>
        <v>-106.93461636054869</v>
      </c>
      <c r="I974" s="304">
        <f t="shared" ca="1" si="448"/>
        <v>107.23850965374035</v>
      </c>
      <c r="J974" s="306">
        <f t="shared" ca="1" si="449"/>
        <v>859.93432206528962</v>
      </c>
      <c r="K974" s="307">
        <f t="shared" ca="1" si="450"/>
        <v>-10.945009940854936</v>
      </c>
      <c r="L974" s="304">
        <f t="shared" ca="1" si="435"/>
        <v>860.00397179809272</v>
      </c>
      <c r="M974" s="306">
        <f t="shared" ca="1" si="451"/>
        <v>-1.4954949732153422</v>
      </c>
      <c r="N974" s="304">
        <f t="shared" ca="1" si="452"/>
        <v>-85.685550248269195</v>
      </c>
      <c r="P974" s="310">
        <f t="shared" ca="1" si="453"/>
        <v>23</v>
      </c>
      <c r="Q974" s="304">
        <f t="shared" ca="1" si="454"/>
        <v>0</v>
      </c>
      <c r="R974" s="306">
        <f t="shared" ca="1" si="455"/>
        <v>0</v>
      </c>
      <c r="S974" s="307">
        <f t="shared" ca="1" si="456"/>
        <v>3.1652999999999984</v>
      </c>
      <c r="T974" s="304">
        <f t="shared" ca="1" si="436"/>
        <v>31.051592999999986</v>
      </c>
      <c r="U974" s="311">
        <f t="shared" ca="1" si="437"/>
        <v>0</v>
      </c>
      <c r="V974" s="306">
        <f t="shared" ca="1" si="438"/>
        <v>1.2263414978531215</v>
      </c>
      <c r="W974" s="304">
        <f t="shared" ca="1" si="439"/>
        <v>28.777702944407999</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0.69060185414610231</v>
      </c>
      <c r="AH974" s="304">
        <f t="shared" ca="1" si="463"/>
        <v>-9.0915979863569412</v>
      </c>
    </row>
    <row r="975" spans="1:34" x14ac:dyDescent="0.2">
      <c r="A975" s="347">
        <f t="shared" ca="1" si="441"/>
        <v>1E-4</v>
      </c>
      <c r="B975" s="304">
        <f t="shared" ca="1" si="442"/>
        <v>37.046700000001771</v>
      </c>
      <c r="D975" s="306">
        <f t="shared" ca="1" si="443"/>
        <v>-0.68396444066817441</v>
      </c>
      <c r="E975" s="307">
        <f t="shared" ca="1" si="444"/>
        <v>-0.74414448112174547</v>
      </c>
      <c r="F975" s="304">
        <f t="shared" ca="1" si="445"/>
        <v>1.0107217049625878</v>
      </c>
      <c r="G975" s="306">
        <f t="shared" ca="1" si="446"/>
        <v>8.0675072355309538</v>
      </c>
      <c r="H975" s="307">
        <f t="shared" ca="1" si="447"/>
        <v>-106.9346907749968</v>
      </c>
      <c r="I975" s="304">
        <f t="shared" ca="1" si="448"/>
        <v>107.23857871185876</v>
      </c>
      <c r="J975" s="306">
        <f t="shared" ca="1" si="449"/>
        <v>859.93432206528962</v>
      </c>
      <c r="K975" s="307">
        <f t="shared" ca="1" si="450"/>
        <v>-10.955703406211713</v>
      </c>
      <c r="L975" s="304">
        <f t="shared" ca="1" si="435"/>
        <v>860.0041079570575</v>
      </c>
      <c r="M975" s="306">
        <f t="shared" ca="1" si="451"/>
        <v>-1.495495661408315</v>
      </c>
      <c r="N975" s="304">
        <f t="shared" ca="1" si="452"/>
        <v>-85.685589678822041</v>
      </c>
      <c r="P975" s="310">
        <f t="shared" ca="1" si="453"/>
        <v>23</v>
      </c>
      <c r="Q975" s="304">
        <f t="shared" ca="1" si="454"/>
        <v>0</v>
      </c>
      <c r="R975" s="306">
        <f t="shared" ca="1" si="455"/>
        <v>0</v>
      </c>
      <c r="S975" s="307">
        <f t="shared" ca="1" si="456"/>
        <v>3.1652999999999984</v>
      </c>
      <c r="T975" s="304">
        <f t="shared" ca="1" si="436"/>
        <v>31.051592999999986</v>
      </c>
      <c r="U975" s="311">
        <f t="shared" ca="1" si="437"/>
        <v>0</v>
      </c>
      <c r="V975" s="306">
        <f t="shared" ca="1" si="438"/>
        <v>1.2263428092382485</v>
      </c>
      <c r="W975" s="304">
        <f t="shared" ca="1" si="439"/>
        <v>28.777770781634892</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0.69058093020895051</v>
      </c>
      <c r="AH975" s="304">
        <f t="shared" ca="1" si="463"/>
        <v>-9.0916194181935399</v>
      </c>
    </row>
    <row r="976" spans="1:34" x14ac:dyDescent="0.2">
      <c r="A976" s="347">
        <f t="shared" ca="1" si="441"/>
        <v>1E-4</v>
      </c>
      <c r="B976" s="304">
        <f t="shared" ca="1" si="442"/>
        <v>37.046800000001774</v>
      </c>
      <c r="D976" s="306">
        <f t="shared" ca="1" si="443"/>
        <v>-0.6839598138938715</v>
      </c>
      <c r="E976" s="307">
        <f t="shared" ca="1" si="444"/>
        <v>-0.7441226396245213</v>
      </c>
      <c r="F976" s="304">
        <f t="shared" ca="1" si="445"/>
        <v>1.0107024932310718</v>
      </c>
      <c r="G976" s="306">
        <f t="shared" ca="1" si="446"/>
        <v>8.0674388395495651</v>
      </c>
      <c r="H976" s="307">
        <f t="shared" ca="1" si="447"/>
        <v>-106.93476518726075</v>
      </c>
      <c r="I976" s="304">
        <f t="shared" ca="1" si="448"/>
        <v>107.23864776788481</v>
      </c>
      <c r="J976" s="306">
        <f t="shared" ca="1" si="449"/>
        <v>859.93432206528962</v>
      </c>
      <c r="K976" s="307">
        <f t="shared" ca="1" si="450"/>
        <v>-10.966396879009826</v>
      </c>
      <c r="L976" s="304">
        <f t="shared" ca="1" si="435"/>
        <v>860.00424424906021</v>
      </c>
      <c r="M976" s="306">
        <f t="shared" ca="1" si="451"/>
        <v>-1.4954963495945672</v>
      </c>
      <c r="N976" s="304">
        <f t="shared" ca="1" si="452"/>
        <v>-85.685629108989801</v>
      </c>
      <c r="P976" s="310">
        <f t="shared" ca="1" si="453"/>
        <v>23</v>
      </c>
      <c r="Q976" s="304">
        <f t="shared" ca="1" si="454"/>
        <v>0</v>
      </c>
      <c r="R976" s="306">
        <f t="shared" ca="1" si="455"/>
        <v>0</v>
      </c>
      <c r="S976" s="307">
        <f t="shared" ca="1" si="456"/>
        <v>3.1652999999999984</v>
      </c>
      <c r="T976" s="304">
        <f t="shared" ca="1" si="436"/>
        <v>31.051592999999986</v>
      </c>
      <c r="U976" s="311">
        <f t="shared" ca="1" si="437"/>
        <v>0</v>
      </c>
      <c r="V976" s="306">
        <f t="shared" ca="1" si="438"/>
        <v>1.2263441206256904</v>
      </c>
      <c r="W976" s="304">
        <f t="shared" ca="1" si="439"/>
        <v>28.777838617896272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0.69056000656722638</v>
      </c>
      <c r="AH976" s="304">
        <f t="shared" ca="1" si="463"/>
        <v>-9.0916408497251151</v>
      </c>
    </row>
    <row r="977" spans="1:34" x14ac:dyDescent="0.2">
      <c r="A977" s="347">
        <f t="shared" ca="1" si="441"/>
        <v>1E-4</v>
      </c>
      <c r="B977" s="304">
        <f t="shared" ca="1" si="442"/>
        <v>37.046900000001777</v>
      </c>
      <c r="D977" s="306">
        <f t="shared" ca="1" si="443"/>
        <v>-0.68395518712781178</v>
      </c>
      <c r="E977" s="307">
        <f t="shared" ca="1" si="444"/>
        <v>-0.74410079843813293</v>
      </c>
      <c r="F977" s="304">
        <f t="shared" ca="1" si="445"/>
        <v>1.0106832818619822</v>
      </c>
      <c r="G977" s="306">
        <f t="shared" ca="1" si="446"/>
        <v>8.0673704440308516</v>
      </c>
      <c r="H977" s="307">
        <f t="shared" ca="1" si="447"/>
        <v>-106.9348395973406</v>
      </c>
      <c r="I977" s="304">
        <f t="shared" ca="1" si="448"/>
        <v>107.23871682181853</v>
      </c>
      <c r="J977" s="306">
        <f t="shared" ca="1" si="449"/>
        <v>859.93432206528962</v>
      </c>
      <c r="K977" s="307">
        <f t="shared" ca="1" si="450"/>
        <v>-10.977090359249056</v>
      </c>
      <c r="L977" s="304">
        <f t="shared" ca="1" si="435"/>
        <v>860.0043806741013</v>
      </c>
      <c r="M977" s="306">
        <f t="shared" ca="1" si="451"/>
        <v>-1.4954970377740986</v>
      </c>
      <c r="N977" s="304">
        <f t="shared" ca="1" si="452"/>
        <v>-85.685668538772504</v>
      </c>
      <c r="P977" s="310">
        <f t="shared" ca="1" si="453"/>
        <v>23</v>
      </c>
      <c r="Q977" s="304">
        <f t="shared" ca="1" si="454"/>
        <v>0</v>
      </c>
      <c r="R977" s="306">
        <f t="shared" ca="1" si="455"/>
        <v>0</v>
      </c>
      <c r="S977" s="307">
        <f t="shared" ca="1" si="456"/>
        <v>3.1652999999999984</v>
      </c>
      <c r="T977" s="304">
        <f t="shared" ca="1" si="436"/>
        <v>31.051592999999986</v>
      </c>
      <c r="U977" s="311">
        <f t="shared" ca="1" si="437"/>
        <v>0</v>
      </c>
      <c r="V977" s="306">
        <f t="shared" ca="1" si="438"/>
        <v>1.2263454320154485</v>
      </c>
      <c r="W977" s="304">
        <f t="shared" ca="1" si="439"/>
        <v>28.777906453192156</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0.69053908322094237</v>
      </c>
      <c r="AH977" s="304">
        <f t="shared" ca="1" si="463"/>
        <v>-9.0916622809516596</v>
      </c>
    </row>
    <row r="978" spans="1:34" x14ac:dyDescent="0.2">
      <c r="A978" s="347">
        <f t="shared" ca="1" si="441"/>
        <v>1E-4</v>
      </c>
      <c r="B978" s="304">
        <f t="shared" ca="1" si="442"/>
        <v>37.047000000001781</v>
      </c>
      <c r="D978" s="306">
        <f t="shared" ca="1" si="443"/>
        <v>-0.68395056036999813</v>
      </c>
      <c r="E978" s="307">
        <f t="shared" ca="1" si="444"/>
        <v>-0.74407895756258036</v>
      </c>
      <c r="F978" s="304">
        <f t="shared" ca="1" si="445"/>
        <v>1.0106640708553216</v>
      </c>
      <c r="G978" s="306">
        <f t="shared" ca="1" si="446"/>
        <v>8.0673020489748151</v>
      </c>
      <c r="H978" s="307">
        <f t="shared" ca="1" si="447"/>
        <v>-106.93491400523635</v>
      </c>
      <c r="I978" s="304">
        <f t="shared" ca="1" si="448"/>
        <v>107.23878587365995</v>
      </c>
      <c r="J978" s="306">
        <f t="shared" ca="1" si="449"/>
        <v>859.93432206528962</v>
      </c>
      <c r="K978" s="307">
        <f t="shared" ca="1" si="450"/>
        <v>-10.987783846929185</v>
      </c>
      <c r="L978" s="304">
        <f t="shared" ca="1" si="435"/>
        <v>860.00451723218066</v>
      </c>
      <c r="M978" s="306">
        <f t="shared" ca="1" si="451"/>
        <v>-1.4954977259469093</v>
      </c>
      <c r="N978" s="304">
        <f t="shared" ca="1" si="452"/>
        <v>-85.685707968170135</v>
      </c>
      <c r="P978" s="310">
        <f t="shared" ca="1" si="453"/>
        <v>23</v>
      </c>
      <c r="Q978" s="304">
        <f t="shared" ca="1" si="454"/>
        <v>0</v>
      </c>
      <c r="R978" s="306">
        <f t="shared" ca="1" si="455"/>
        <v>0</v>
      </c>
      <c r="S978" s="307">
        <f t="shared" ca="1" si="456"/>
        <v>3.1652999999999984</v>
      </c>
      <c r="T978" s="304">
        <f t="shared" ca="1" si="436"/>
        <v>31.051592999999986</v>
      </c>
      <c r="U978" s="311">
        <f t="shared" ca="1" si="437"/>
        <v>0</v>
      </c>
      <c r="V978" s="306">
        <f t="shared" ca="1" si="438"/>
        <v>1.2263467434075219</v>
      </c>
      <c r="W978" s="304">
        <f t="shared" ca="1" si="439"/>
        <v>28.777974287522547</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0.69051816017009315</v>
      </c>
      <c r="AH978" s="304">
        <f t="shared" ca="1" si="463"/>
        <v>-9.091683711873177</v>
      </c>
    </row>
    <row r="979" spans="1:34" x14ac:dyDescent="0.2">
      <c r="A979" s="347">
        <f t="shared" ca="1" si="441"/>
        <v>1E-4</v>
      </c>
      <c r="B979" s="304">
        <f t="shared" ca="1" si="442"/>
        <v>37.047100000001784</v>
      </c>
      <c r="D979" s="306">
        <f t="shared" ca="1" si="443"/>
        <v>-0.68394593362043055</v>
      </c>
      <c r="E979" s="307">
        <f t="shared" ca="1" si="444"/>
        <v>-0.74405711699785471</v>
      </c>
      <c r="F979" s="304">
        <f t="shared" ca="1" si="445"/>
        <v>1.010644860211084</v>
      </c>
      <c r="G979" s="306">
        <f t="shared" ca="1" si="446"/>
        <v>8.0672336543814538</v>
      </c>
      <c r="H979" s="307">
        <f t="shared" ca="1" si="447"/>
        <v>-106.93498841094805</v>
      </c>
      <c r="I979" s="304">
        <f t="shared" ca="1" si="448"/>
        <v>107.23885492340908</v>
      </c>
      <c r="J979" s="306">
        <f t="shared" ca="1" si="449"/>
        <v>859.93432206528962</v>
      </c>
      <c r="K979" s="307">
        <f t="shared" ca="1" si="450"/>
        <v>-10.998477342049995</v>
      </c>
      <c r="L979" s="304">
        <f t="shared" ca="1" si="435"/>
        <v>860.00465392329875</v>
      </c>
      <c r="M979" s="306">
        <f t="shared" ca="1" si="451"/>
        <v>-1.4954984141129994</v>
      </c>
      <c r="N979" s="304">
        <f t="shared" ca="1" si="452"/>
        <v>-85.685747397182695</v>
      </c>
      <c r="P979" s="310">
        <f t="shared" ca="1" si="453"/>
        <v>23</v>
      </c>
      <c r="Q979" s="304">
        <f t="shared" ca="1" si="454"/>
        <v>0</v>
      </c>
      <c r="R979" s="306">
        <f t="shared" ca="1" si="455"/>
        <v>0</v>
      </c>
      <c r="S979" s="307">
        <f t="shared" ca="1" si="456"/>
        <v>3.1652999999999984</v>
      </c>
      <c r="T979" s="304">
        <f t="shared" ca="1" si="436"/>
        <v>31.051592999999986</v>
      </c>
      <c r="U979" s="311">
        <f t="shared" ca="1" si="437"/>
        <v>0</v>
      </c>
      <c r="V979" s="306">
        <f t="shared" ca="1" si="438"/>
        <v>1.226348054801911</v>
      </c>
      <c r="W979" s="304">
        <f t="shared" ca="1" si="439"/>
        <v>28.778042120887449</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0.69049723741467162</v>
      </c>
      <c r="AH979" s="304">
        <f t="shared" ca="1" si="463"/>
        <v>-9.0917051424896727</v>
      </c>
    </row>
    <row r="980" spans="1:34" x14ac:dyDescent="0.2">
      <c r="A980" s="347">
        <f t="shared" ca="1" si="441"/>
        <v>1E-4</v>
      </c>
      <c r="B980" s="304">
        <f t="shared" ca="1" si="442"/>
        <v>37.047200000001787</v>
      </c>
      <c r="D980" s="306">
        <f t="shared" ca="1" si="443"/>
        <v>-0.68394130687910959</v>
      </c>
      <c r="E980" s="307">
        <f t="shared" ca="1" si="444"/>
        <v>-0.7440352767439613</v>
      </c>
      <c r="F980" s="304">
        <f t="shared" ca="1" si="445"/>
        <v>1.0106256499292741</v>
      </c>
      <c r="G980" s="306">
        <f t="shared" ca="1" si="446"/>
        <v>8.067165260250766</v>
      </c>
      <c r="H980" s="307">
        <f t="shared" ca="1" si="447"/>
        <v>-106.93506281447573</v>
      </c>
      <c r="I980" s="304">
        <f t="shared" ca="1" si="448"/>
        <v>107.23892397106596</v>
      </c>
      <c r="J980" s="306">
        <f t="shared" ca="1" si="449"/>
        <v>859.93432206528962</v>
      </c>
      <c r="K980" s="307">
        <f t="shared" ca="1" si="450"/>
        <v>-11.009170844611265</v>
      </c>
      <c r="L980" s="304">
        <f t="shared" ca="1" si="435"/>
        <v>860.00479074745567</v>
      </c>
      <c r="M980" s="306">
        <f t="shared" ca="1" si="451"/>
        <v>-1.4954991022723694</v>
      </c>
      <c r="N980" s="304">
        <f t="shared" ca="1" si="452"/>
        <v>-85.685786825810226</v>
      </c>
      <c r="P980" s="310">
        <f t="shared" ca="1" si="453"/>
        <v>23</v>
      </c>
      <c r="Q980" s="304">
        <f t="shared" ca="1" si="454"/>
        <v>0</v>
      </c>
      <c r="R980" s="306">
        <f t="shared" ca="1" si="455"/>
        <v>0</v>
      </c>
      <c r="S980" s="307">
        <f t="shared" ca="1" si="456"/>
        <v>3.1652999999999984</v>
      </c>
      <c r="T980" s="304">
        <f t="shared" ca="1" si="436"/>
        <v>31.051592999999986</v>
      </c>
      <c r="U980" s="311">
        <f t="shared" ca="1" si="437"/>
        <v>0</v>
      </c>
      <c r="V980" s="306">
        <f t="shared" ca="1" si="438"/>
        <v>1.2263493661986158</v>
      </c>
      <c r="W980" s="304">
        <f t="shared" ca="1" si="439"/>
        <v>28.77810995328689</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0.69047631495468131</v>
      </c>
      <c r="AH980" s="304">
        <f t="shared" ca="1" si="463"/>
        <v>-9.0917265728011447</v>
      </c>
    </row>
    <row r="981" spans="1:34" x14ac:dyDescent="0.2">
      <c r="A981" s="347">
        <f t="shared" ca="1" si="441"/>
        <v>1E-4</v>
      </c>
      <c r="B981" s="304">
        <f t="shared" ca="1" si="442"/>
        <v>37.04730000000179</v>
      </c>
      <c r="D981" s="306">
        <f t="shared" ca="1" si="443"/>
        <v>-0.68393668014603315</v>
      </c>
      <c r="E981" s="307">
        <f t="shared" ca="1" si="444"/>
        <v>-0.74401343680088949</v>
      </c>
      <c r="F981" s="304">
        <f t="shared" ca="1" si="445"/>
        <v>1.0106064400098826</v>
      </c>
      <c r="G981" s="306">
        <f t="shared" ca="1" si="446"/>
        <v>8.0670968665827516</v>
      </c>
      <c r="H981" s="307">
        <f t="shared" ca="1" si="447"/>
        <v>-106.93513721581941</v>
      </c>
      <c r="I981" s="304">
        <f t="shared" ca="1" si="448"/>
        <v>107.23899301663063</v>
      </c>
      <c r="J981" s="306">
        <f t="shared" ca="1" si="449"/>
        <v>859.93432206528962</v>
      </c>
      <c r="K981" s="307">
        <f t="shared" ca="1" si="450"/>
        <v>-11.01986435461278</v>
      </c>
      <c r="L981" s="304">
        <f t="shared" ca="1" si="435"/>
        <v>860.00492770465178</v>
      </c>
      <c r="M981" s="306">
        <f t="shared" ca="1" si="451"/>
        <v>-1.4954997904250187</v>
      </c>
      <c r="N981" s="304">
        <f t="shared" ca="1" si="452"/>
        <v>-85.685826254052699</v>
      </c>
      <c r="P981" s="310">
        <f t="shared" ca="1" si="453"/>
        <v>23</v>
      </c>
      <c r="Q981" s="304">
        <f t="shared" ca="1" si="454"/>
        <v>0</v>
      </c>
      <c r="R981" s="306">
        <f t="shared" ca="1" si="455"/>
        <v>0</v>
      </c>
      <c r="S981" s="307">
        <f t="shared" ca="1" si="456"/>
        <v>3.1652999999999984</v>
      </c>
      <c r="T981" s="304">
        <f t="shared" ca="1" si="436"/>
        <v>31.051592999999986</v>
      </c>
      <c r="U981" s="311">
        <f t="shared" ca="1" si="437"/>
        <v>0</v>
      </c>
      <c r="V981" s="306">
        <f t="shared" ca="1" si="438"/>
        <v>1.2263506775976358</v>
      </c>
      <c r="W981" s="304">
        <f t="shared" ca="1" si="439"/>
        <v>28.778177784720871</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0.69045539279011514</v>
      </c>
      <c r="AH981" s="304">
        <f t="shared" ca="1" si="463"/>
        <v>-9.0917480028076021</v>
      </c>
    </row>
    <row r="982" spans="1:34" x14ac:dyDescent="0.2">
      <c r="A982" s="347">
        <f t="shared" ca="1" si="441"/>
        <v>1E-4</v>
      </c>
      <c r="B982" s="304">
        <f t="shared" ca="1" si="442"/>
        <v>37.047400000001794</v>
      </c>
      <c r="D982" s="306">
        <f t="shared" ca="1" si="443"/>
        <v>-0.68393205342120622</v>
      </c>
      <c r="E982" s="307">
        <f t="shared" ca="1" si="444"/>
        <v>-0.74399159716863572</v>
      </c>
      <c r="F982" s="304">
        <f t="shared" ca="1" si="445"/>
        <v>1.0105872304529111</v>
      </c>
      <c r="G982" s="306">
        <f t="shared" ca="1" si="446"/>
        <v>8.0670284733774089</v>
      </c>
      <c r="H982" s="307">
        <f t="shared" ca="1" si="447"/>
        <v>-106.93521161497912</v>
      </c>
      <c r="I982" s="304">
        <f t="shared" ca="1" si="448"/>
        <v>107.23906206010312</v>
      </c>
      <c r="J982" s="306">
        <f t="shared" ca="1" si="449"/>
        <v>859.93432206528962</v>
      </c>
      <c r="K982" s="307">
        <f t="shared" ca="1" si="450"/>
        <v>-11.03055787205432</v>
      </c>
      <c r="L982" s="304">
        <f t="shared" ca="1" si="435"/>
        <v>860.00506479488706</v>
      </c>
      <c r="M982" s="306">
        <f t="shared" ca="1" si="451"/>
        <v>-1.4955004785709478</v>
      </c>
      <c r="N982" s="304">
        <f t="shared" ca="1" si="452"/>
        <v>-85.685865681910116</v>
      </c>
      <c r="P982" s="310">
        <f t="shared" ca="1" si="453"/>
        <v>23</v>
      </c>
      <c r="Q982" s="304">
        <f t="shared" ca="1" si="454"/>
        <v>0</v>
      </c>
      <c r="R982" s="306">
        <f t="shared" ca="1" si="455"/>
        <v>0</v>
      </c>
      <c r="S982" s="307">
        <f t="shared" ca="1" si="456"/>
        <v>3.1652999999999984</v>
      </c>
      <c r="T982" s="304">
        <f t="shared" ca="1" si="436"/>
        <v>31.051592999999986</v>
      </c>
      <c r="U982" s="311">
        <f t="shared" ca="1" si="437"/>
        <v>0</v>
      </c>
      <c r="V982" s="306">
        <f t="shared" ca="1" si="438"/>
        <v>1.2263519889989716</v>
      </c>
      <c r="W982" s="304">
        <f t="shared" ca="1" si="439"/>
        <v>28.778245615189405</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0.69043447092096955</v>
      </c>
      <c r="AH982" s="304">
        <f t="shared" ca="1" si="463"/>
        <v>-9.0917694325090466</v>
      </c>
    </row>
    <row r="983" spans="1:34" x14ac:dyDescent="0.2">
      <c r="A983" s="347">
        <f t="shared" ca="1" si="441"/>
        <v>1E-4</v>
      </c>
      <c r="B983" s="304">
        <f t="shared" ca="1" si="442"/>
        <v>37.047500000001797</v>
      </c>
      <c r="D983" s="306">
        <f t="shared" ca="1" si="443"/>
        <v>-0.68392742670462636</v>
      </c>
      <c r="E983" s="307">
        <f t="shared" ca="1" si="444"/>
        <v>-0.74396975784719821</v>
      </c>
      <c r="F983" s="304">
        <f t="shared" ca="1" si="445"/>
        <v>1.0105680212583568</v>
      </c>
      <c r="G983" s="306">
        <f t="shared" ca="1" si="446"/>
        <v>8.0669600806347379</v>
      </c>
      <c r="H983" s="307">
        <f t="shared" ca="1" si="447"/>
        <v>-106.93528601195491</v>
      </c>
      <c r="I983" s="304">
        <f t="shared" ca="1" si="448"/>
        <v>107.23913110148345</v>
      </c>
      <c r="J983" s="306">
        <f t="shared" ca="1" si="449"/>
        <v>859.93432206528962</v>
      </c>
      <c r="K983" s="307">
        <f t="shared" ca="1" si="450"/>
        <v>-11.041251396935667</v>
      </c>
      <c r="L983" s="304">
        <f t="shared" ca="1" si="435"/>
        <v>860.00520201816198</v>
      </c>
      <c r="M983" s="306">
        <f t="shared" ca="1" si="451"/>
        <v>-1.4955011667101568</v>
      </c>
      <c r="N983" s="304">
        <f t="shared" ca="1" si="452"/>
        <v>-85.685905109382517</v>
      </c>
      <c r="P983" s="310">
        <f t="shared" ca="1" si="453"/>
        <v>23</v>
      </c>
      <c r="Q983" s="304">
        <f t="shared" ca="1" si="454"/>
        <v>0</v>
      </c>
      <c r="R983" s="306">
        <f t="shared" ca="1" si="455"/>
        <v>0</v>
      </c>
      <c r="S983" s="307">
        <f t="shared" ca="1" si="456"/>
        <v>3.1652999999999984</v>
      </c>
      <c r="T983" s="304">
        <f t="shared" ca="1" si="436"/>
        <v>31.051592999999986</v>
      </c>
      <c r="U983" s="311">
        <f t="shared" ca="1" si="437"/>
        <v>0</v>
      </c>
      <c r="V983" s="306">
        <f t="shared" ca="1" si="438"/>
        <v>1.2263533004026228</v>
      </c>
      <c r="W983" s="304">
        <f t="shared" ca="1" si="439"/>
        <v>28.778313444692493</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0.69041354934724275</v>
      </c>
      <c r="AH983" s="304">
        <f t="shared" ca="1" si="463"/>
        <v>-9.0917908619054817</v>
      </c>
    </row>
    <row r="984" spans="1:34" x14ac:dyDescent="0.2">
      <c r="A984" s="347">
        <f t="shared" ca="1" si="441"/>
        <v>1E-4</v>
      </c>
      <c r="B984" s="304">
        <f t="shared" ca="1" si="442"/>
        <v>37.0476000000018</v>
      </c>
      <c r="D984" s="306">
        <f t="shared" ca="1" si="443"/>
        <v>-0.68392279999629457</v>
      </c>
      <c r="E984" s="307">
        <f t="shared" ca="1" si="444"/>
        <v>-0.74394791883657696</v>
      </c>
      <c r="F984" s="304">
        <f t="shared" ca="1" si="445"/>
        <v>1.010548812426221</v>
      </c>
      <c r="G984" s="306">
        <f t="shared" ca="1" si="446"/>
        <v>8.0668916883547386</v>
      </c>
      <c r="H984" s="307">
        <f t="shared" ca="1" si="447"/>
        <v>-106.9353604067468</v>
      </c>
      <c r="I984" s="304">
        <f t="shared" ca="1" si="448"/>
        <v>107.23920014077164</v>
      </c>
      <c r="J984" s="306">
        <f t="shared" ca="1" si="449"/>
        <v>859.93432206528962</v>
      </c>
      <c r="K984" s="307">
        <f t="shared" ca="1" si="450"/>
        <v>-11.051944929256603</v>
      </c>
      <c r="L984" s="304">
        <f t="shared" ca="1" si="435"/>
        <v>860.00533937447653</v>
      </c>
      <c r="M984" s="306">
        <f t="shared" ca="1" si="451"/>
        <v>-1.4955018548426455</v>
      </c>
      <c r="N984" s="304">
        <f t="shared" ca="1" si="452"/>
        <v>-85.685944536469862</v>
      </c>
      <c r="P984" s="310">
        <f t="shared" ca="1" si="453"/>
        <v>23</v>
      </c>
      <c r="Q984" s="304">
        <f t="shared" ca="1" si="454"/>
        <v>0</v>
      </c>
      <c r="R984" s="306">
        <f t="shared" ca="1" si="455"/>
        <v>0</v>
      </c>
      <c r="S984" s="307">
        <f t="shared" ca="1" si="456"/>
        <v>3.1652999999999984</v>
      </c>
      <c r="T984" s="304">
        <f t="shared" ca="1" si="436"/>
        <v>31.051592999999986</v>
      </c>
      <c r="U984" s="311">
        <f t="shared" ca="1" si="437"/>
        <v>0</v>
      </c>
      <c r="V984" s="306">
        <f t="shared" ca="1" si="438"/>
        <v>1.2263546118085893</v>
      </c>
      <c r="W984" s="304">
        <f t="shared" ca="1" si="439"/>
        <v>28.778381273230149</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0.69039262806893475</v>
      </c>
      <c r="AH984" s="304">
        <f t="shared" ca="1" si="463"/>
        <v>-9.0918122909969057</v>
      </c>
    </row>
    <row r="985" spans="1:34" x14ac:dyDescent="0.2">
      <c r="A985" s="347">
        <f t="shared" ca="1" si="441"/>
        <v>1E-4</v>
      </c>
      <c r="B985" s="304">
        <f t="shared" ca="1" si="442"/>
        <v>37.047700000001804</v>
      </c>
      <c r="D985" s="306">
        <f t="shared" ca="1" si="443"/>
        <v>-0.68391817329621218</v>
      </c>
      <c r="E985" s="307">
        <f t="shared" ca="1" si="444"/>
        <v>-0.74392608013676842</v>
      </c>
      <c r="F985" s="304">
        <f t="shared" ca="1" si="445"/>
        <v>1.0105296039565022</v>
      </c>
      <c r="G985" s="306">
        <f t="shared" ca="1" si="446"/>
        <v>8.0668232965374091</v>
      </c>
      <c r="H985" s="307">
        <f t="shared" ca="1" si="447"/>
        <v>-106.93543479935481</v>
      </c>
      <c r="I985" s="304">
        <f t="shared" ca="1" si="448"/>
        <v>107.23926917796774</v>
      </c>
      <c r="J985" s="306">
        <f t="shared" ca="1" si="449"/>
        <v>859.93432206528962</v>
      </c>
      <c r="K985" s="307">
        <f t="shared" ca="1" si="450"/>
        <v>-11.062638469016909</v>
      </c>
      <c r="L985" s="304">
        <f t="shared" ca="1" si="435"/>
        <v>860.00547686383106</v>
      </c>
      <c r="M985" s="306">
        <f t="shared" ca="1" si="451"/>
        <v>-1.4955025429684143</v>
      </c>
      <c r="N985" s="304">
        <f t="shared" ca="1" si="452"/>
        <v>-85.685983963172191</v>
      </c>
      <c r="P985" s="310">
        <f t="shared" ca="1" si="453"/>
        <v>23</v>
      </c>
      <c r="Q985" s="304">
        <f t="shared" ca="1" si="454"/>
        <v>0</v>
      </c>
      <c r="R985" s="306">
        <f t="shared" ca="1" si="455"/>
        <v>0</v>
      </c>
      <c r="S985" s="307">
        <f t="shared" ca="1" si="456"/>
        <v>3.1652999999999984</v>
      </c>
      <c r="T985" s="304">
        <f t="shared" ca="1" si="436"/>
        <v>31.051592999999986</v>
      </c>
      <c r="U985" s="311">
        <f t="shared" ca="1" si="437"/>
        <v>0</v>
      </c>
      <c r="V985" s="306">
        <f t="shared" ca="1" si="438"/>
        <v>1.2263559232168719</v>
      </c>
      <c r="W985" s="304">
        <f t="shared" ca="1" si="439"/>
        <v>28.778449100802398</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0.69037170708603846</v>
      </c>
      <c r="AH985" s="304">
        <f t="shared" ca="1" si="463"/>
        <v>-9.0918337197833257</v>
      </c>
    </row>
    <row r="986" spans="1:34" x14ac:dyDescent="0.2">
      <c r="A986" s="347">
        <f t="shared" ca="1" si="441"/>
        <v>1E-4</v>
      </c>
      <c r="B986" s="304">
        <f t="shared" ca="1" si="442"/>
        <v>37.047800000001807</v>
      </c>
      <c r="D986" s="306">
        <f t="shared" ca="1" si="443"/>
        <v>-0.68391354660437886</v>
      </c>
      <c r="E986" s="307">
        <f t="shared" ca="1" si="444"/>
        <v>-0.74390424174776193</v>
      </c>
      <c r="F986" s="304">
        <f t="shared" ca="1" si="445"/>
        <v>1.0105103958491928</v>
      </c>
      <c r="G986" s="306">
        <f t="shared" ca="1" si="446"/>
        <v>8.0667549051827478</v>
      </c>
      <c r="H986" s="307">
        <f t="shared" ca="1" si="447"/>
        <v>-106.93550918977898</v>
      </c>
      <c r="I986" s="304">
        <f t="shared" ca="1" si="448"/>
        <v>107.23933821307178</v>
      </c>
      <c r="J986" s="306">
        <f t="shared" ca="1" si="449"/>
        <v>859.93432206528962</v>
      </c>
      <c r="K986" s="307">
        <f t="shared" ca="1" si="450"/>
        <v>-11.073332016216366</v>
      </c>
      <c r="L986" s="304">
        <f t="shared" ca="1" si="435"/>
        <v>860.00561448622568</v>
      </c>
      <c r="M986" s="306">
        <f t="shared" ca="1" si="451"/>
        <v>-1.495503231087463</v>
      </c>
      <c r="N986" s="304">
        <f t="shared" ca="1" si="452"/>
        <v>-85.686023389489478</v>
      </c>
      <c r="P986" s="310">
        <f t="shared" ca="1" si="453"/>
        <v>23</v>
      </c>
      <c r="Q986" s="304">
        <f t="shared" ca="1" si="454"/>
        <v>0</v>
      </c>
      <c r="R986" s="306">
        <f t="shared" ca="1" si="455"/>
        <v>0</v>
      </c>
      <c r="S986" s="307">
        <f t="shared" ca="1" si="456"/>
        <v>3.1652999999999984</v>
      </c>
      <c r="T986" s="304">
        <f t="shared" ca="1" si="436"/>
        <v>31.051592999999986</v>
      </c>
      <c r="U986" s="311">
        <f t="shared" ca="1" si="437"/>
        <v>0</v>
      </c>
      <c r="V986" s="306">
        <f t="shared" ca="1" si="438"/>
        <v>1.2263572346274694</v>
      </c>
      <c r="W986" s="304">
        <f t="shared" ca="1" si="439"/>
        <v>28.778516927409221</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0.69035078639854852</v>
      </c>
      <c r="AH986" s="304">
        <f t="shared" ca="1" si="463"/>
        <v>-9.0918551482647487</v>
      </c>
    </row>
    <row r="987" spans="1:34" x14ac:dyDescent="0.2">
      <c r="A987" s="347">
        <f t="shared" ca="1" si="441"/>
        <v>1E-4</v>
      </c>
      <c r="B987" s="304">
        <f t="shared" ca="1" si="442"/>
        <v>37.04790000000181</v>
      </c>
      <c r="D987" s="306">
        <f t="shared" ca="1" si="443"/>
        <v>-0.68390891992079739</v>
      </c>
      <c r="E987" s="307">
        <f t="shared" ca="1" si="444"/>
        <v>-0.7438824036695646</v>
      </c>
      <c r="F987" s="304">
        <f t="shared" ca="1" si="445"/>
        <v>1.0104911881043004</v>
      </c>
      <c r="G987" s="306">
        <f t="shared" ca="1" si="446"/>
        <v>8.0666865142907564</v>
      </c>
      <c r="H987" s="307">
        <f t="shared" ca="1" si="447"/>
        <v>-106.93558357801935</v>
      </c>
      <c r="I987" s="304">
        <f t="shared" ca="1" si="448"/>
        <v>107.23940724608376</v>
      </c>
      <c r="J987" s="306">
        <f t="shared" ca="1" si="449"/>
        <v>859.93432206528962</v>
      </c>
      <c r="K987" s="307">
        <f t="shared" ca="1" si="450"/>
        <v>-11.084025570854756</v>
      </c>
      <c r="L987" s="304">
        <f t="shared" ca="1" si="435"/>
        <v>860.00575224166073</v>
      </c>
      <c r="M987" s="306">
        <f t="shared" ca="1" si="451"/>
        <v>-1.4955039191997919</v>
      </c>
      <c r="N987" s="304">
        <f t="shared" ca="1" si="452"/>
        <v>-85.686062815421749</v>
      </c>
      <c r="P987" s="310">
        <f t="shared" ca="1" si="453"/>
        <v>23</v>
      </c>
      <c r="Q987" s="304">
        <f t="shared" ca="1" si="454"/>
        <v>0</v>
      </c>
      <c r="R987" s="306">
        <f t="shared" ca="1" si="455"/>
        <v>0</v>
      </c>
      <c r="S987" s="307">
        <f t="shared" ca="1" si="456"/>
        <v>3.1652999999999984</v>
      </c>
      <c r="T987" s="304">
        <f t="shared" ca="1" si="436"/>
        <v>31.051592999999986</v>
      </c>
      <c r="U987" s="311">
        <f t="shared" ca="1" si="437"/>
        <v>0</v>
      </c>
      <c r="V987" s="306">
        <f t="shared" ca="1" si="438"/>
        <v>1.2263585460403821</v>
      </c>
      <c r="W987" s="304">
        <f t="shared" ca="1" si="439"/>
        <v>28.778584753050637</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0.69032986600646851</v>
      </c>
      <c r="AH987" s="304">
        <f t="shared" ca="1" si="463"/>
        <v>-9.0918765764411695</v>
      </c>
    </row>
    <row r="988" spans="1:34" x14ac:dyDescent="0.2">
      <c r="A988" s="347">
        <f t="shared" ca="1" si="441"/>
        <v>1E-4</v>
      </c>
      <c r="B988" s="304">
        <f t="shared" ca="1" si="442"/>
        <v>37.048000000001814</v>
      </c>
      <c r="D988" s="306">
        <f t="shared" ca="1" si="443"/>
        <v>-0.6839042932454652</v>
      </c>
      <c r="E988" s="307">
        <f t="shared" ca="1" si="444"/>
        <v>-0.74386056590216931</v>
      </c>
      <c r="F988" s="304">
        <f t="shared" ca="1" si="445"/>
        <v>1.0104719807218183</v>
      </c>
      <c r="G988" s="306">
        <f t="shared" ca="1" si="446"/>
        <v>8.0666181238614314</v>
      </c>
      <c r="H988" s="307">
        <f t="shared" ca="1" si="447"/>
        <v>-106.93565796407594</v>
      </c>
      <c r="I988" s="304">
        <f t="shared" ca="1" si="448"/>
        <v>107.23947627700375</v>
      </c>
      <c r="J988" s="306">
        <f t="shared" ca="1" si="449"/>
        <v>859.93432206528962</v>
      </c>
      <c r="K988" s="307">
        <f t="shared" ca="1" si="450"/>
        <v>-11.094719132931861</v>
      </c>
      <c r="L988" s="304">
        <f t="shared" ca="1" si="435"/>
        <v>860.00589013013621</v>
      </c>
      <c r="M988" s="306">
        <f t="shared" ca="1" si="451"/>
        <v>-1.495504607305401</v>
      </c>
      <c r="N988" s="304">
        <f t="shared" ca="1" si="452"/>
        <v>-85.686102240969021</v>
      </c>
      <c r="P988" s="310">
        <f t="shared" ca="1" si="453"/>
        <v>23</v>
      </c>
      <c r="Q988" s="304">
        <f t="shared" ca="1" si="454"/>
        <v>0</v>
      </c>
      <c r="R988" s="306">
        <f t="shared" ca="1" si="455"/>
        <v>0</v>
      </c>
      <c r="S988" s="307">
        <f t="shared" ca="1" si="456"/>
        <v>3.1652999999999984</v>
      </c>
      <c r="T988" s="304">
        <f t="shared" ca="1" si="436"/>
        <v>31.051592999999986</v>
      </c>
      <c r="U988" s="311">
        <f t="shared" ca="1" si="437"/>
        <v>0</v>
      </c>
      <c r="V988" s="306">
        <f t="shared" ca="1" si="438"/>
        <v>1.2263598574556109</v>
      </c>
      <c r="W988" s="304">
        <f t="shared" ca="1" si="439"/>
        <v>28.778652577726689</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0.69030894590979663</v>
      </c>
      <c r="AH988" s="304">
        <f t="shared" ca="1" si="463"/>
        <v>-9.0918980043125934</v>
      </c>
    </row>
    <row r="989" spans="1:34" x14ac:dyDescent="0.2">
      <c r="A989" s="347">
        <f t="shared" ca="1" si="441"/>
        <v>1E-4</v>
      </c>
      <c r="B989" s="304">
        <f t="shared" ca="1" si="442"/>
        <v>37.048100000001817</v>
      </c>
      <c r="D989" s="306">
        <f t="shared" ca="1" si="443"/>
        <v>-0.6838996665783843</v>
      </c>
      <c r="E989" s="307">
        <f t="shared" ca="1" si="444"/>
        <v>-0.74383872844556542</v>
      </c>
      <c r="F989" s="304">
        <f t="shared" ca="1" si="445"/>
        <v>1.0104527737017406</v>
      </c>
      <c r="G989" s="306">
        <f t="shared" ca="1" si="446"/>
        <v>8.0665497338947727</v>
      </c>
      <c r="H989" s="307">
        <f t="shared" ca="1" si="447"/>
        <v>-106.93573234794879</v>
      </c>
      <c r="I989" s="304">
        <f t="shared" ca="1" si="448"/>
        <v>107.23954530583174</v>
      </c>
      <c r="J989" s="306">
        <f t="shared" ca="1" si="449"/>
        <v>859.93432206528962</v>
      </c>
      <c r="K989" s="307">
        <f t="shared" ca="1" si="450"/>
        <v>-11.105412702447461</v>
      </c>
      <c r="L989" s="304">
        <f t="shared" ca="1" si="435"/>
        <v>860.00602815165246</v>
      </c>
      <c r="M989" s="306">
        <f t="shared" ca="1" si="451"/>
        <v>-1.4955052954042904</v>
      </c>
      <c r="N989" s="304">
        <f t="shared" ca="1" si="452"/>
        <v>-85.686141666131277</v>
      </c>
      <c r="P989" s="310">
        <f t="shared" ca="1" si="453"/>
        <v>23</v>
      </c>
      <c r="Q989" s="304">
        <f t="shared" ca="1" si="454"/>
        <v>0</v>
      </c>
      <c r="R989" s="306">
        <f t="shared" ca="1" si="455"/>
        <v>0</v>
      </c>
      <c r="S989" s="307">
        <f t="shared" ca="1" si="456"/>
        <v>3.1652999999999984</v>
      </c>
      <c r="T989" s="304">
        <f t="shared" ca="1" si="436"/>
        <v>31.051592999999986</v>
      </c>
      <c r="U989" s="311">
        <f t="shared" ca="1" si="437"/>
        <v>0</v>
      </c>
      <c r="V989" s="306">
        <f t="shared" ca="1" si="438"/>
        <v>1.2263611688731546</v>
      </c>
      <c r="W989" s="304">
        <f t="shared" ca="1" si="439"/>
        <v>28.778720401437337</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0.69028802610851869</v>
      </c>
      <c r="AH989" s="304">
        <f t="shared" ca="1" si="463"/>
        <v>-9.0919194318790328</v>
      </c>
    </row>
    <row r="990" spans="1:34" x14ac:dyDescent="0.2">
      <c r="A990" s="347">
        <f t="shared" ca="1" si="441"/>
        <v>1E-4</v>
      </c>
      <c r="B990" s="304">
        <f t="shared" ca="1" si="442"/>
        <v>37.04820000000182</v>
      </c>
      <c r="D990" s="306">
        <f t="shared" ca="1" si="443"/>
        <v>-0.6838950399195548</v>
      </c>
      <c r="E990" s="307">
        <f t="shared" ca="1" si="444"/>
        <v>-0.74381689129976181</v>
      </c>
      <c r="F990" s="304">
        <f t="shared" ca="1" si="445"/>
        <v>1.0104335670440741</v>
      </c>
      <c r="G990" s="306">
        <f t="shared" ca="1" si="446"/>
        <v>8.0664813443907804</v>
      </c>
      <c r="H990" s="307">
        <f t="shared" ca="1" si="447"/>
        <v>-106.93580672963792</v>
      </c>
      <c r="I990" s="304">
        <f t="shared" ca="1" si="448"/>
        <v>107.23961433256778</v>
      </c>
      <c r="J990" s="306">
        <f t="shared" ca="1" si="449"/>
        <v>859.93432206528962</v>
      </c>
      <c r="K990" s="307">
        <f t="shared" ca="1" si="450"/>
        <v>-11.116106279401341</v>
      </c>
      <c r="L990" s="304">
        <f t="shared" ca="1" si="435"/>
        <v>860.00616630620982</v>
      </c>
      <c r="M990" s="306">
        <f t="shared" ca="1" si="451"/>
        <v>-1.4955059834964604</v>
      </c>
      <c r="N990" s="304">
        <f t="shared" ca="1" si="452"/>
        <v>-85.686181090908519</v>
      </c>
      <c r="P990" s="310">
        <f t="shared" ca="1" si="453"/>
        <v>23</v>
      </c>
      <c r="Q990" s="304">
        <f t="shared" ca="1" si="454"/>
        <v>0</v>
      </c>
      <c r="R990" s="306">
        <f t="shared" ca="1" si="455"/>
        <v>0</v>
      </c>
      <c r="S990" s="307">
        <f t="shared" ca="1" si="456"/>
        <v>3.1652999999999984</v>
      </c>
      <c r="T990" s="304">
        <f t="shared" ca="1" si="436"/>
        <v>31.051592999999986</v>
      </c>
      <c r="U990" s="311">
        <f t="shared" ca="1" si="437"/>
        <v>0</v>
      </c>
      <c r="V990" s="306">
        <f t="shared" ca="1" si="438"/>
        <v>1.226362480293014</v>
      </c>
      <c r="W990" s="304">
        <f t="shared" ca="1" si="439"/>
        <v>28.778788224182623</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0.69026710660264534</v>
      </c>
      <c r="AH990" s="304">
        <f t="shared" ca="1" si="463"/>
        <v>-9.0919408591404771</v>
      </c>
    </row>
    <row r="991" spans="1:34" x14ac:dyDescent="0.2">
      <c r="A991" s="347">
        <f t="shared" ca="1" si="441"/>
        <v>1E-4</v>
      </c>
      <c r="B991" s="304">
        <f t="shared" ca="1" si="442"/>
        <v>37.048300000001824</v>
      </c>
      <c r="D991" s="306">
        <f t="shared" ca="1" si="443"/>
        <v>-0.68389041326897682</v>
      </c>
      <c r="E991" s="307">
        <f t="shared" ca="1" si="444"/>
        <v>-0.74379505446474781</v>
      </c>
      <c r="F991" s="304">
        <f t="shared" ca="1" si="445"/>
        <v>1.0104143607488112</v>
      </c>
      <c r="G991" s="306">
        <f t="shared" ca="1" si="446"/>
        <v>8.0664129553494526</v>
      </c>
      <c r="H991" s="307">
        <f t="shared" ca="1" si="447"/>
        <v>-106.93588110914337</v>
      </c>
      <c r="I991" s="304">
        <f t="shared" ca="1" si="448"/>
        <v>107.23968335721192</v>
      </c>
      <c r="J991" s="306">
        <f t="shared" ca="1" si="449"/>
        <v>859.93432206528962</v>
      </c>
      <c r="K991" s="307">
        <f t="shared" ca="1" si="450"/>
        <v>-11.126799863793281</v>
      </c>
      <c r="L991" s="304">
        <f t="shared" ca="1" si="435"/>
        <v>860.0063045938083</v>
      </c>
      <c r="M991" s="306">
        <f t="shared" ca="1" si="451"/>
        <v>-1.4955066715819105</v>
      </c>
      <c r="N991" s="304">
        <f t="shared" ca="1" si="452"/>
        <v>-85.686220515300761</v>
      </c>
      <c r="P991" s="310">
        <f t="shared" ca="1" si="453"/>
        <v>23</v>
      </c>
      <c r="Q991" s="304">
        <f t="shared" ca="1" si="454"/>
        <v>0</v>
      </c>
      <c r="R991" s="306">
        <f t="shared" ca="1" si="455"/>
        <v>0</v>
      </c>
      <c r="S991" s="307">
        <f t="shared" ca="1" si="456"/>
        <v>3.1652999999999984</v>
      </c>
      <c r="T991" s="304">
        <f t="shared" ca="1" si="436"/>
        <v>31.051592999999986</v>
      </c>
      <c r="U991" s="311">
        <f t="shared" ca="1" si="437"/>
        <v>0</v>
      </c>
      <c r="V991" s="306">
        <f t="shared" ca="1" si="438"/>
        <v>1.2263637917151882</v>
      </c>
      <c r="W991" s="304">
        <f t="shared" ca="1" si="439"/>
        <v>28.778856045962538</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0.69024618739216415</v>
      </c>
      <c r="AH991" s="304">
        <f t="shared" ca="1" si="463"/>
        <v>-9.0919622860969387</v>
      </c>
    </row>
    <row r="992" spans="1:34" x14ac:dyDescent="0.2">
      <c r="A992" s="347">
        <f t="shared" ca="1" si="441"/>
        <v>1E-4</v>
      </c>
      <c r="B992" s="304">
        <f t="shared" ca="1" si="442"/>
        <v>37.048400000001827</v>
      </c>
      <c r="D992" s="306">
        <f t="shared" ca="1" si="443"/>
        <v>-0.68388578662665322</v>
      </c>
      <c r="E992" s="307">
        <f t="shared" ca="1" si="444"/>
        <v>-0.74377321794052698</v>
      </c>
      <c r="F992" s="304">
        <f t="shared" ca="1" si="445"/>
        <v>1.0103951548159575</v>
      </c>
      <c r="G992" s="306">
        <f t="shared" ca="1" si="446"/>
        <v>8.0663445667707894</v>
      </c>
      <c r="H992" s="307">
        <f t="shared" ca="1" si="447"/>
        <v>-106.93595548646516</v>
      </c>
      <c r="I992" s="304">
        <f t="shared" ca="1" si="448"/>
        <v>107.23975237976416</v>
      </c>
      <c r="J992" s="306">
        <f t="shared" ca="1" si="449"/>
        <v>859.93432206528962</v>
      </c>
      <c r="K992" s="307">
        <f t="shared" ca="1" si="450"/>
        <v>-11.13749345562306</v>
      </c>
      <c r="L992" s="304">
        <f t="shared" ca="1" si="435"/>
        <v>860.00644301444822</v>
      </c>
      <c r="M992" s="306">
        <f t="shared" ca="1" si="451"/>
        <v>-1.4955073596606414</v>
      </c>
      <c r="N992" s="304">
        <f t="shared" ca="1" si="452"/>
        <v>-85.686259939308016</v>
      </c>
      <c r="P992" s="310">
        <f t="shared" ca="1" si="453"/>
        <v>23</v>
      </c>
      <c r="Q992" s="304">
        <f t="shared" ca="1" si="454"/>
        <v>0</v>
      </c>
      <c r="R992" s="306">
        <f t="shared" ca="1" si="455"/>
        <v>0</v>
      </c>
      <c r="S992" s="307">
        <f t="shared" ca="1" si="456"/>
        <v>3.1652999999999984</v>
      </c>
      <c r="T992" s="304">
        <f t="shared" ca="1" si="436"/>
        <v>31.051592999999986</v>
      </c>
      <c r="U992" s="311">
        <f t="shared" ca="1" si="437"/>
        <v>0</v>
      </c>
      <c r="V992" s="306">
        <f t="shared" ca="1" si="438"/>
        <v>1.2263651031396781</v>
      </c>
      <c r="W992" s="304">
        <f t="shared" ca="1" si="439"/>
        <v>28.778923866777113</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0.69022526847707866</v>
      </c>
      <c r="AH992" s="304">
        <f t="shared" ca="1" si="463"/>
        <v>-9.091983712748414</v>
      </c>
    </row>
    <row r="993" spans="1:34" x14ac:dyDescent="0.2">
      <c r="A993" s="347">
        <f t="shared" ca="1" si="441"/>
        <v>1E-4</v>
      </c>
      <c r="B993" s="304">
        <f t="shared" ca="1" si="442"/>
        <v>37.04850000000183</v>
      </c>
      <c r="D993" s="306">
        <f t="shared" ca="1" si="443"/>
        <v>-0.68388115999258159</v>
      </c>
      <c r="E993" s="307">
        <f t="shared" ca="1" si="444"/>
        <v>-0.74375138172708866</v>
      </c>
      <c r="F993" s="304">
        <f t="shared" ca="1" si="445"/>
        <v>1.0103759492455036</v>
      </c>
      <c r="G993" s="306">
        <f t="shared" ca="1" si="446"/>
        <v>8.0662761786547907</v>
      </c>
      <c r="H993" s="307">
        <f t="shared" ca="1" si="447"/>
        <v>-106.93602986160333</v>
      </c>
      <c r="I993" s="304">
        <f t="shared" ca="1" si="448"/>
        <v>107.23982140022453</v>
      </c>
      <c r="J993" s="306">
        <f t="shared" ca="1" si="449"/>
        <v>859.93432206528962</v>
      </c>
      <c r="K993" s="307">
        <f t="shared" ca="1" si="450"/>
        <v>-11.148187054890464</v>
      </c>
      <c r="L993" s="304">
        <f t="shared" ca="1" si="435"/>
        <v>860.00658156812972</v>
      </c>
      <c r="M993" s="306">
        <f t="shared" ca="1" si="451"/>
        <v>-1.4955080477326528</v>
      </c>
      <c r="N993" s="304">
        <f t="shared" ca="1" si="452"/>
        <v>-85.686299362930271</v>
      </c>
      <c r="P993" s="310">
        <f t="shared" ca="1" si="453"/>
        <v>23</v>
      </c>
      <c r="Q993" s="304">
        <f t="shared" ca="1" si="454"/>
        <v>0</v>
      </c>
      <c r="R993" s="306">
        <f t="shared" ca="1" si="455"/>
        <v>0</v>
      </c>
      <c r="S993" s="307">
        <f t="shared" ca="1" si="456"/>
        <v>3.1652999999999984</v>
      </c>
      <c r="T993" s="304">
        <f t="shared" ca="1" si="436"/>
        <v>31.051592999999986</v>
      </c>
      <c r="U993" s="311">
        <f t="shared" ca="1" si="437"/>
        <v>0</v>
      </c>
      <c r="V993" s="306">
        <f t="shared" ca="1" si="438"/>
        <v>1.226366414566483</v>
      </c>
      <c r="W993" s="304">
        <f t="shared" ca="1" si="439"/>
        <v>28.778991686626334</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0.69020434985738355</v>
      </c>
      <c r="AH993" s="304">
        <f t="shared" ca="1" si="463"/>
        <v>-9.0920051390949119</v>
      </c>
    </row>
    <row r="994" spans="1:34" x14ac:dyDescent="0.2">
      <c r="A994" s="347">
        <f t="shared" ca="1" si="441"/>
        <v>1E-4</v>
      </c>
      <c r="B994" s="304">
        <f t="shared" ca="1" si="442"/>
        <v>37.048600000001834</v>
      </c>
      <c r="D994" s="306">
        <f t="shared" ca="1" si="443"/>
        <v>-0.68387653336676513</v>
      </c>
      <c r="E994" s="307">
        <f t="shared" ca="1" si="444"/>
        <v>-0.74372954582443285</v>
      </c>
      <c r="F994" s="304">
        <f t="shared" ca="1" si="445"/>
        <v>1.0103567440374521</v>
      </c>
      <c r="G994" s="306">
        <f t="shared" ca="1" si="446"/>
        <v>8.0662077910014549</v>
      </c>
      <c r="H994" s="307">
        <f t="shared" ca="1" si="447"/>
        <v>-106.93610423455792</v>
      </c>
      <c r="I994" s="304">
        <f t="shared" ca="1" si="448"/>
        <v>107.23989041859306</v>
      </c>
      <c r="J994" s="306">
        <f t="shared" ca="1" si="449"/>
        <v>859.93432206528962</v>
      </c>
      <c r="K994" s="307">
        <f t="shared" ca="1" si="450"/>
        <v>-11.158880661595273</v>
      </c>
      <c r="L994" s="304">
        <f t="shared" ca="1" si="435"/>
        <v>860.00672025485301</v>
      </c>
      <c r="M994" s="306">
        <f t="shared" ca="1" si="451"/>
        <v>-1.4955087357979449</v>
      </c>
      <c r="N994" s="304">
        <f t="shared" ca="1" si="452"/>
        <v>-85.686338786167539</v>
      </c>
      <c r="P994" s="310">
        <f t="shared" ca="1" si="453"/>
        <v>23</v>
      </c>
      <c r="Q994" s="304">
        <f t="shared" ca="1" si="454"/>
        <v>0</v>
      </c>
      <c r="R994" s="306">
        <f t="shared" ca="1" si="455"/>
        <v>0</v>
      </c>
      <c r="S994" s="307">
        <f t="shared" ca="1" si="456"/>
        <v>3.1652999999999984</v>
      </c>
      <c r="T994" s="304">
        <f t="shared" ca="1" si="436"/>
        <v>31.051592999999986</v>
      </c>
      <c r="U994" s="311">
        <f t="shared" ca="1" si="437"/>
        <v>0</v>
      </c>
      <c r="V994" s="306">
        <f t="shared" ca="1" si="438"/>
        <v>1.2263677259956034</v>
      </c>
      <c r="W994" s="304">
        <f t="shared" ca="1" si="439"/>
        <v>28.779059505510226</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0.69018343153307349</v>
      </c>
      <c r="AH994" s="304">
        <f t="shared" ca="1" si="463"/>
        <v>-9.0920265651364325</v>
      </c>
    </row>
    <row r="995" spans="1:34" x14ac:dyDescent="0.2">
      <c r="A995" s="347">
        <f t="shared" ca="1" si="441"/>
        <v>1E-4</v>
      </c>
      <c r="B995" s="304">
        <f t="shared" ca="1" si="442"/>
        <v>37.048700000001837</v>
      </c>
      <c r="D995" s="306">
        <f t="shared" ca="1" si="443"/>
        <v>-0.68387190674920317</v>
      </c>
      <c r="E995" s="307">
        <f t="shared" ca="1" si="444"/>
        <v>-0.74370771023255777</v>
      </c>
      <c r="F995" s="304">
        <f t="shared" ca="1" si="445"/>
        <v>1.0103375391918015</v>
      </c>
      <c r="G995" s="306">
        <f t="shared" ca="1" si="446"/>
        <v>8.0661394038107801</v>
      </c>
      <c r="H995" s="307">
        <f t="shared" ca="1" si="447"/>
        <v>-106.93617860532893</v>
      </c>
      <c r="I995" s="304">
        <f t="shared" ca="1" si="448"/>
        <v>107.23995943486979</v>
      </c>
      <c r="J995" s="306">
        <f t="shared" ca="1" si="449"/>
        <v>859.93432206528962</v>
      </c>
      <c r="K995" s="307">
        <f t="shared" ca="1" si="450"/>
        <v>-11.169574275737267</v>
      </c>
      <c r="L995" s="304">
        <f t="shared" ca="1" si="435"/>
        <v>860.00685907461832</v>
      </c>
      <c r="M995" s="306">
        <f t="shared" ca="1" si="451"/>
        <v>-1.4955094238565179</v>
      </c>
      <c r="N995" s="304">
        <f t="shared" ca="1" si="452"/>
        <v>-85.686378209019821</v>
      </c>
      <c r="P995" s="310">
        <f t="shared" ca="1" si="453"/>
        <v>23</v>
      </c>
      <c r="Q995" s="304">
        <f t="shared" ca="1" si="454"/>
        <v>0</v>
      </c>
      <c r="R995" s="306">
        <f t="shared" ca="1" si="455"/>
        <v>0</v>
      </c>
      <c r="S995" s="307">
        <f t="shared" ca="1" si="456"/>
        <v>3.1652999999999984</v>
      </c>
      <c r="T995" s="304">
        <f t="shared" ca="1" si="436"/>
        <v>31.051592999999986</v>
      </c>
      <c r="U995" s="311">
        <f t="shared" ca="1" si="437"/>
        <v>0</v>
      </c>
      <c r="V995" s="306">
        <f t="shared" ca="1" si="438"/>
        <v>1.2263690374270393</v>
      </c>
      <c r="W995" s="304">
        <f t="shared" ca="1" si="439"/>
        <v>28.779127323428803</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0.69016251350414848</v>
      </c>
      <c r="AH995" s="304">
        <f t="shared" ca="1" si="463"/>
        <v>-9.0920479908729792</v>
      </c>
    </row>
    <row r="996" spans="1:34" x14ac:dyDescent="0.2">
      <c r="A996" s="347">
        <f t="shared" ca="1" si="441"/>
        <v>1E-4</v>
      </c>
      <c r="B996" s="304">
        <f t="shared" ca="1" si="442"/>
        <v>37.04880000000184</v>
      </c>
      <c r="D996" s="306">
        <f t="shared" ca="1" si="443"/>
        <v>-0.68386728013989495</v>
      </c>
      <c r="E996" s="307">
        <f t="shared" ca="1" si="444"/>
        <v>-0.74368587495145633</v>
      </c>
      <c r="F996" s="304">
        <f t="shared" ca="1" si="445"/>
        <v>1.0103183347085465</v>
      </c>
      <c r="G996" s="306">
        <f t="shared" ca="1" si="446"/>
        <v>8.0660710170827663</v>
      </c>
      <c r="H996" s="307">
        <f t="shared" ca="1" si="447"/>
        <v>-106.93625297391642</v>
      </c>
      <c r="I996" s="304">
        <f t="shared" ca="1" si="448"/>
        <v>107.24002844905475</v>
      </c>
      <c r="J996" s="306">
        <f t="shared" ca="1" si="449"/>
        <v>859.93432206528962</v>
      </c>
      <c r="K996" s="307">
        <f t="shared" ca="1" si="450"/>
        <v>-11.180267897316229</v>
      </c>
      <c r="L996" s="304">
        <f t="shared" ca="1" si="435"/>
        <v>860.00699802742599</v>
      </c>
      <c r="M996" s="306">
        <f t="shared" ca="1" si="451"/>
        <v>-1.4955101119083716</v>
      </c>
      <c r="N996" s="304">
        <f t="shared" ca="1" si="452"/>
        <v>-85.686417631487132</v>
      </c>
      <c r="P996" s="310">
        <f t="shared" ca="1" si="453"/>
        <v>23</v>
      </c>
      <c r="Q996" s="304">
        <f t="shared" ca="1" si="454"/>
        <v>0</v>
      </c>
      <c r="R996" s="306">
        <f t="shared" ca="1" si="455"/>
        <v>0</v>
      </c>
      <c r="S996" s="307">
        <f t="shared" ca="1" si="456"/>
        <v>3.1652999999999984</v>
      </c>
      <c r="T996" s="304">
        <f t="shared" ca="1" si="436"/>
        <v>31.051592999999986</v>
      </c>
      <c r="U996" s="311">
        <f t="shared" ca="1" si="437"/>
        <v>0</v>
      </c>
      <c r="V996" s="306">
        <f t="shared" ca="1" si="438"/>
        <v>1.22637034886079</v>
      </c>
      <c r="W996" s="304">
        <f t="shared" ca="1" si="439"/>
        <v>28.779195140382058</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0.69014159577060319</v>
      </c>
      <c r="AH996" s="304">
        <f t="shared" ca="1" si="463"/>
        <v>-9.0920694163045574</v>
      </c>
    </row>
    <row r="997" spans="1:34" x14ac:dyDescent="0.2">
      <c r="A997" s="347">
        <f t="shared" ca="1" si="441"/>
        <v>1E-4</v>
      </c>
      <c r="B997" s="304">
        <f t="shared" ca="1" si="442"/>
        <v>37.048900000001844</v>
      </c>
      <c r="D997" s="306">
        <f t="shared" ca="1" si="443"/>
        <v>-0.68386265353884379</v>
      </c>
      <c r="E997" s="307">
        <f t="shared" ca="1" si="444"/>
        <v>-0.74366403998112851</v>
      </c>
      <c r="F997" s="304">
        <f t="shared" ca="1" si="445"/>
        <v>1.0102991305876901</v>
      </c>
      <c r="G997" s="306">
        <f t="shared" ca="1" si="446"/>
        <v>8.0660026308174118</v>
      </c>
      <c r="H997" s="307">
        <f t="shared" ca="1" si="447"/>
        <v>-106.93632734032042</v>
      </c>
      <c r="I997" s="304">
        <f t="shared" ca="1" si="448"/>
        <v>107.24009746114795</v>
      </c>
      <c r="J997" s="306">
        <f t="shared" ca="1" si="449"/>
        <v>859.93432206528962</v>
      </c>
      <c r="K997" s="307">
        <f t="shared" ca="1" si="450"/>
        <v>-11.190961526331941</v>
      </c>
      <c r="L997" s="304">
        <f t="shared" ca="1" si="435"/>
        <v>860.00713711327603</v>
      </c>
      <c r="M997" s="306">
        <f t="shared" ca="1" si="451"/>
        <v>-1.4955107999535064</v>
      </c>
      <c r="N997" s="304">
        <f t="shared" ca="1" si="452"/>
        <v>-85.68645705356947</v>
      </c>
      <c r="P997" s="310">
        <f t="shared" ca="1" si="453"/>
        <v>23</v>
      </c>
      <c r="Q997" s="304">
        <f t="shared" ca="1" si="454"/>
        <v>0</v>
      </c>
      <c r="R997" s="306">
        <f t="shared" ca="1" si="455"/>
        <v>0</v>
      </c>
      <c r="S997" s="307">
        <f t="shared" ca="1" si="456"/>
        <v>3.1652999999999984</v>
      </c>
      <c r="T997" s="304">
        <f t="shared" ca="1" si="436"/>
        <v>31.051592999999986</v>
      </c>
      <c r="U997" s="311">
        <f t="shared" ca="1" si="437"/>
        <v>0</v>
      </c>
      <c r="V997" s="306">
        <f t="shared" ca="1" si="438"/>
        <v>1.2263716602968564</v>
      </c>
      <c r="W997" s="304">
        <f t="shared" ca="1" si="439"/>
        <v>28.779262956370022</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0.6901206783324394</v>
      </c>
      <c r="AH997" s="304">
        <f t="shared" ca="1" si="463"/>
        <v>-9.0920908414311672</v>
      </c>
    </row>
    <row r="998" spans="1:34" x14ac:dyDescent="0.2">
      <c r="A998" s="347">
        <f t="shared" ca="1" si="441"/>
        <v>1E-4</v>
      </c>
      <c r="B998" s="304">
        <f t="shared" ca="1" si="442"/>
        <v>37.049000000001847</v>
      </c>
      <c r="D998" s="306">
        <f t="shared" ca="1" si="443"/>
        <v>-0.68385802694604703</v>
      </c>
      <c r="E998" s="307">
        <f t="shared" ca="1" si="444"/>
        <v>-0.74364220532156899</v>
      </c>
      <c r="F998" s="304">
        <f t="shared" ca="1" si="445"/>
        <v>1.0102799268292264</v>
      </c>
      <c r="G998" s="306">
        <f t="shared" ca="1" si="446"/>
        <v>8.0659342450147165</v>
      </c>
      <c r="H998" s="307">
        <f t="shared" ca="1" si="447"/>
        <v>-106.93640170454096</v>
      </c>
      <c r="I998" s="304">
        <f t="shared" ca="1" si="448"/>
        <v>107.24016647114946</v>
      </c>
      <c r="J998" s="306">
        <f t="shared" ca="1" si="449"/>
        <v>859.93432206528962</v>
      </c>
      <c r="K998" s="307">
        <f t="shared" ca="1" si="450"/>
        <v>-11.201655162784185</v>
      </c>
      <c r="L998" s="304">
        <f t="shared" ca="1" si="435"/>
        <v>860.00727633216866</v>
      </c>
      <c r="M998" s="306">
        <f t="shared" ca="1" si="451"/>
        <v>-1.4955114879919222</v>
      </c>
      <c r="N998" s="304">
        <f t="shared" ca="1" si="452"/>
        <v>-85.686496475266836</v>
      </c>
      <c r="P998" s="310">
        <f t="shared" ca="1" si="453"/>
        <v>23</v>
      </c>
      <c r="Q998" s="304">
        <f t="shared" ca="1" si="454"/>
        <v>0</v>
      </c>
      <c r="R998" s="306">
        <f t="shared" ca="1" si="455"/>
        <v>0</v>
      </c>
      <c r="S998" s="307">
        <f t="shared" ca="1" si="456"/>
        <v>3.1652999999999984</v>
      </c>
      <c r="T998" s="304">
        <f t="shared" ca="1" si="436"/>
        <v>31.051592999999986</v>
      </c>
      <c r="U998" s="311">
        <f t="shared" ca="1" si="437"/>
        <v>0</v>
      </c>
      <c r="V998" s="306">
        <f t="shared" ca="1" si="438"/>
        <v>1.2263729717352376</v>
      </c>
      <c r="W998" s="304">
        <f t="shared" ca="1" si="439"/>
        <v>28.77933077139269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0.69009976118964467</v>
      </c>
      <c r="AH998" s="304">
        <f t="shared" ca="1" si="463"/>
        <v>-9.0921122662528155</v>
      </c>
    </row>
    <row r="999" spans="1:34" x14ac:dyDescent="0.2">
      <c r="A999" s="347">
        <f t="shared" ca="1" si="441"/>
        <v>1E-4</v>
      </c>
      <c r="B999" s="304">
        <f t="shared" ca="1" si="442"/>
        <v>37.04910000000185</v>
      </c>
      <c r="D999" s="306">
        <f t="shared" ca="1" si="443"/>
        <v>-0.6838534003615081</v>
      </c>
      <c r="E999" s="307">
        <f t="shared" ca="1" si="444"/>
        <v>-0.74362037097277423</v>
      </c>
      <c r="F999" s="304">
        <f t="shared" ca="1" si="445"/>
        <v>1.010260723433156</v>
      </c>
      <c r="G999" s="306">
        <f t="shared" ca="1" si="446"/>
        <v>8.0658658596746804</v>
      </c>
      <c r="H999" s="307">
        <f t="shared" ca="1" si="447"/>
        <v>-106.93647606657805</v>
      </c>
      <c r="I999" s="304">
        <f t="shared" ca="1" si="448"/>
        <v>107.24023547905929</v>
      </c>
      <c r="J999" s="306">
        <f t="shared" ca="1" si="449"/>
        <v>859.93432206528962</v>
      </c>
      <c r="K999" s="307">
        <f t="shared" ca="1" si="450"/>
        <v>-11.212348806672741</v>
      </c>
      <c r="L999" s="304">
        <f t="shared" ca="1" si="435"/>
        <v>860.00741568410433</v>
      </c>
      <c r="M999" s="306">
        <f t="shared" ca="1" si="451"/>
        <v>-1.4955121760236192</v>
      </c>
      <c r="N999" s="304">
        <f t="shared" ca="1" si="452"/>
        <v>-85.686535896579244</v>
      </c>
      <c r="P999" s="310">
        <f t="shared" ca="1" si="453"/>
        <v>23</v>
      </c>
      <c r="Q999" s="304">
        <f t="shared" ca="1" si="454"/>
        <v>0</v>
      </c>
      <c r="R999" s="306">
        <f t="shared" ca="1" si="455"/>
        <v>0</v>
      </c>
      <c r="S999" s="307">
        <f t="shared" ca="1" si="456"/>
        <v>3.1652999999999984</v>
      </c>
      <c r="T999" s="304">
        <f t="shared" ca="1" si="436"/>
        <v>31.051592999999986</v>
      </c>
      <c r="U999" s="311">
        <f t="shared" ca="1" si="437"/>
        <v>0</v>
      </c>
      <c r="V999" s="306">
        <f t="shared" ca="1" si="438"/>
        <v>1.2263742831759339</v>
      </c>
      <c r="W999" s="304">
        <f t="shared" ca="1" si="439"/>
        <v>28.779398585450085</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0.69007884434222611</v>
      </c>
      <c r="AH999" s="304">
        <f t="shared" ca="1" si="463"/>
        <v>-9.0921336907695025</v>
      </c>
    </row>
    <row r="1000" spans="1:34" x14ac:dyDescent="0.2">
      <c r="A1000" s="347">
        <f t="shared" ca="1" si="441"/>
        <v>1E-4</v>
      </c>
      <c r="B1000" s="304">
        <f t="shared" ca="1" si="442"/>
        <v>37.049200000001854</v>
      </c>
      <c r="D1000" s="306">
        <f t="shared" ca="1" si="443"/>
        <v>-0.68384877378522613</v>
      </c>
      <c r="E1000" s="307">
        <f t="shared" ca="1" si="444"/>
        <v>-0.74359853693474243</v>
      </c>
      <c r="F1000" s="304">
        <f t="shared" ca="1" si="445"/>
        <v>1.010241520399477</v>
      </c>
      <c r="G1000" s="306">
        <f t="shared" ca="1" si="446"/>
        <v>8.0657974747973018</v>
      </c>
      <c r="H1000" s="307">
        <f t="shared" ca="1" si="447"/>
        <v>-106.93655042643175</v>
      </c>
      <c r="I1000" s="304">
        <f t="shared" ca="1" si="448"/>
        <v>107.24030448487746</v>
      </c>
      <c r="J1000" s="306">
        <f t="shared" ca="1" si="449"/>
        <v>859.93432206528962</v>
      </c>
      <c r="K1000" s="307">
        <f t="shared" ca="1" si="450"/>
        <v>-11.223042457997392</v>
      </c>
      <c r="L1000" s="304">
        <f t="shared" ca="1" si="435"/>
        <v>860.00755516908293</v>
      </c>
      <c r="M1000" s="306">
        <f t="shared" ca="1" si="451"/>
        <v>-1.4955128640485973</v>
      </c>
      <c r="N1000" s="304">
        <f t="shared" ca="1" si="452"/>
        <v>-85.686575317506694</v>
      </c>
      <c r="P1000" s="310">
        <f t="shared" ca="1" si="453"/>
        <v>23</v>
      </c>
      <c r="Q1000" s="304">
        <f t="shared" ca="1" si="454"/>
        <v>0</v>
      </c>
      <c r="R1000" s="306">
        <f t="shared" ca="1" si="455"/>
        <v>0</v>
      </c>
      <c r="S1000" s="307">
        <f t="shared" ca="1" si="456"/>
        <v>3.1652999999999984</v>
      </c>
      <c r="T1000" s="304">
        <f t="shared" ca="1" si="436"/>
        <v>31.051592999999986</v>
      </c>
      <c r="U1000" s="311">
        <f t="shared" ca="1" si="437"/>
        <v>0</v>
      </c>
      <c r="V1000" s="306">
        <f t="shared" ca="1" si="438"/>
        <v>1.2263755946189454</v>
      </c>
      <c r="W1000" s="304">
        <f t="shared" ca="1" si="439"/>
        <v>28.779466398542191</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0.69005792779017305</v>
      </c>
      <c r="AH1000" s="304">
        <f t="shared" ca="1" si="463"/>
        <v>-9.0921551149812334</v>
      </c>
    </row>
    <row r="1001" spans="1:34" x14ac:dyDescent="0.2">
      <c r="A1001" s="347">
        <f t="shared" ca="1" si="441"/>
        <v>1E-4</v>
      </c>
      <c r="B1001" s="304">
        <f t="shared" ca="1" si="442"/>
        <v>37.049300000001857</v>
      </c>
      <c r="D1001" s="306">
        <f t="shared" ca="1" si="443"/>
        <v>-0.68384414721720232</v>
      </c>
      <c r="E1001" s="307">
        <f t="shared" ca="1" si="444"/>
        <v>-0.7435767032074736</v>
      </c>
      <c r="F1001" s="304">
        <f t="shared" ca="1" si="445"/>
        <v>1.0102223177281908</v>
      </c>
      <c r="G1001" s="306">
        <f t="shared" ca="1" si="446"/>
        <v>8.0657290903825807</v>
      </c>
      <c r="H1001" s="307">
        <f t="shared" ca="1" si="447"/>
        <v>-106.93662478410207</v>
      </c>
      <c r="I1001" s="304">
        <f t="shared" ca="1" si="448"/>
        <v>107.24037348860398</v>
      </c>
      <c r="J1001" s="306">
        <f t="shared" ca="1" si="449"/>
        <v>859.93432206528962</v>
      </c>
      <c r="K1001" s="307">
        <f t="shared" ca="1" si="450"/>
        <v>-11.233736116757919</v>
      </c>
      <c r="L1001" s="304">
        <f t="shared" ca="1" si="435"/>
        <v>860.00769478710492</v>
      </c>
      <c r="M1001" s="306">
        <f t="shared" ca="1" si="451"/>
        <v>-1.4955135520668568</v>
      </c>
      <c r="N1001" s="304">
        <f t="shared" ca="1" si="452"/>
        <v>-85.686614738049187</v>
      </c>
      <c r="P1001" s="310">
        <f t="shared" ca="1" si="453"/>
        <v>23</v>
      </c>
      <c r="Q1001" s="304">
        <f t="shared" ca="1" si="454"/>
        <v>0</v>
      </c>
      <c r="R1001" s="306">
        <f t="shared" ca="1" si="455"/>
        <v>0</v>
      </c>
      <c r="S1001" s="307">
        <f t="shared" ca="1" si="456"/>
        <v>3.1652999999999984</v>
      </c>
      <c r="T1001" s="304">
        <f t="shared" ca="1" si="436"/>
        <v>31.051592999999986</v>
      </c>
      <c r="U1001" s="311">
        <f t="shared" ca="1" si="437"/>
        <v>0</v>
      </c>
      <c r="V1001" s="306">
        <f t="shared" ca="1" si="438"/>
        <v>1.2263769060642722</v>
      </c>
      <c r="W1001" s="304">
        <f t="shared" ca="1" si="439"/>
        <v>28.779534210669038</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0.69003701153349084</v>
      </c>
      <c r="AH1001" s="304">
        <f t="shared" ca="1" si="463"/>
        <v>-9.0921765388880065</v>
      </c>
    </row>
    <row r="1002" spans="1:34" x14ac:dyDescent="0.2">
      <c r="A1002" s="347">
        <f t="shared" ca="1" si="441"/>
        <v>1E-4</v>
      </c>
      <c r="B1002" s="304">
        <f t="shared" ca="1" si="442"/>
        <v>37.04940000000186</v>
      </c>
      <c r="D1002" s="306">
        <f t="shared" ca="1" si="443"/>
        <v>-0.68383952065743592</v>
      </c>
      <c r="E1002" s="307">
        <f t="shared" ca="1" si="444"/>
        <v>-0.74355486979096241</v>
      </c>
      <c r="F1002" s="304">
        <f t="shared" ca="1" si="445"/>
        <v>1.0102031154192936</v>
      </c>
      <c r="G1002" s="306">
        <f t="shared" ca="1" si="446"/>
        <v>8.0656607064305152</v>
      </c>
      <c r="H1002" s="307">
        <f t="shared" ca="1" si="447"/>
        <v>-106.93669913958904</v>
      </c>
      <c r="I1002" s="304">
        <f t="shared" ca="1" si="448"/>
        <v>107.24044249023892</v>
      </c>
      <c r="J1002" s="306">
        <f t="shared" ca="1" si="449"/>
        <v>859.93432206528962</v>
      </c>
      <c r="K1002" s="307">
        <f t="shared" ca="1" si="450"/>
        <v>-11.244429782954104</v>
      </c>
      <c r="L1002" s="304">
        <f t="shared" ca="1" si="435"/>
        <v>860.00783453817041</v>
      </c>
      <c r="M1002" s="306">
        <f t="shared" ca="1" si="451"/>
        <v>-1.4955142400783974</v>
      </c>
      <c r="N1002" s="304">
        <f t="shared" ca="1" si="452"/>
        <v>-85.686654158206721</v>
      </c>
      <c r="P1002" s="310">
        <f t="shared" ca="1" si="453"/>
        <v>23</v>
      </c>
      <c r="Q1002" s="304">
        <f t="shared" ca="1" si="454"/>
        <v>0</v>
      </c>
      <c r="R1002" s="306">
        <f t="shared" ca="1" si="455"/>
        <v>0</v>
      </c>
      <c r="S1002" s="307">
        <f t="shared" ca="1" si="456"/>
        <v>3.1652999999999984</v>
      </c>
      <c r="T1002" s="304">
        <f t="shared" ca="1" si="436"/>
        <v>31.051592999999986</v>
      </c>
      <c r="U1002" s="311">
        <f t="shared" ca="1" si="437"/>
        <v>0</v>
      </c>
      <c r="V1002" s="306">
        <f t="shared" ca="1" si="438"/>
        <v>1.2263782175119138</v>
      </c>
      <c r="W1002" s="304">
        <f t="shared" ca="1" si="439"/>
        <v>28.77960202183063</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0.69001609557217414</v>
      </c>
      <c r="AH1002" s="304">
        <f t="shared" ca="1" si="463"/>
        <v>-9.092197962489827</v>
      </c>
    </row>
    <row r="1003" spans="1:34" x14ac:dyDescent="0.2">
      <c r="A1003" s="347">
        <f t="shared" ca="1" si="441"/>
        <v>1E-4</v>
      </c>
      <c r="B1003" s="304">
        <f t="shared" ca="1" si="442"/>
        <v>37.049500000001863</v>
      </c>
      <c r="D1003" s="306">
        <f t="shared" ca="1" si="443"/>
        <v>-0.68383489410593046</v>
      </c>
      <c r="E1003" s="307">
        <f t="shared" ca="1" si="444"/>
        <v>-0.74353303668520532</v>
      </c>
      <c r="F1003" s="304">
        <f t="shared" ca="1" si="445"/>
        <v>1.0101839134727855</v>
      </c>
      <c r="G1003" s="306">
        <f t="shared" ca="1" si="446"/>
        <v>8.0655923229411055</v>
      </c>
      <c r="H1003" s="307">
        <f t="shared" ca="1" si="447"/>
        <v>-106.93677349289271</v>
      </c>
      <c r="I1003" s="304">
        <f t="shared" ca="1" si="448"/>
        <v>107.24051148978229</v>
      </c>
      <c r="J1003" s="306">
        <f t="shared" ca="1" si="449"/>
        <v>859.93432206528962</v>
      </c>
      <c r="K1003" s="307">
        <f t="shared" ca="1" si="450"/>
        <v>-11.255123456585727</v>
      </c>
      <c r="L1003" s="304">
        <f t="shared" ca="1" si="435"/>
        <v>860.00797442227963</v>
      </c>
      <c r="M1003" s="306">
        <f t="shared" ca="1" si="451"/>
        <v>-1.4955149280832196</v>
      </c>
      <c r="N1003" s="304">
        <f t="shared" ca="1" si="452"/>
        <v>-85.686693577979312</v>
      </c>
      <c r="P1003" s="310">
        <f t="shared" ca="1" si="453"/>
        <v>23</v>
      </c>
      <c r="Q1003" s="304">
        <f t="shared" ca="1" si="454"/>
        <v>0</v>
      </c>
      <c r="R1003" s="306">
        <f t="shared" ca="1" si="455"/>
        <v>0</v>
      </c>
      <c r="S1003" s="307">
        <f t="shared" ca="1" si="456"/>
        <v>3.1652999999999984</v>
      </c>
      <c r="T1003" s="304">
        <f t="shared" ca="1" si="436"/>
        <v>31.051592999999986</v>
      </c>
      <c r="U1003" s="311">
        <f t="shared" ca="1" si="437"/>
        <v>0</v>
      </c>
      <c r="V1003" s="306">
        <f ca="1">Rho_moyen*(20000-Alt_rampe-pos_z)/(20000+Alt_rampe+pos_z)</f>
        <v>1.2263795289618709</v>
      </c>
      <c r="W1003" s="304">
        <f t="shared" ca="1" si="439"/>
        <v>28.77966983202699</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0.68999517990621406</v>
      </c>
      <c r="AH1003" s="304">
        <f t="shared" ca="1" si="463"/>
        <v>-9.0922193857867004</v>
      </c>
    </row>
    <row r="1004" spans="1:34" x14ac:dyDescent="0.2">
      <c r="A1004" s="348">
        <f t="shared" ca="1" si="441"/>
        <v>1E-4</v>
      </c>
      <c r="B1004" s="305">
        <f t="shared" ca="1" si="442"/>
        <v>37.049600000001867</v>
      </c>
      <c r="D1004" s="308">
        <f t="shared" ca="1" si="443"/>
        <v>-0.68383026756268339</v>
      </c>
      <c r="E1004" s="309">
        <f t="shared" ca="1" si="444"/>
        <v>-0.74351120389019343</v>
      </c>
      <c r="F1004" s="305">
        <f t="shared" ca="1" si="445"/>
        <v>1.0101647118886583</v>
      </c>
      <c r="G1004" s="308">
        <f t="shared" ca="1" si="446"/>
        <v>8.0655239399143497</v>
      </c>
      <c r="H1004" s="309">
        <f t="shared" ca="1" si="447"/>
        <v>-106.9368478440131</v>
      </c>
      <c r="I1004" s="305">
        <f t="shared" ca="1" si="448"/>
        <v>107.24058048723413</v>
      </c>
      <c r="J1004" s="308">
        <f t="shared" ca="1" si="449"/>
        <v>859.93432206528962</v>
      </c>
      <c r="K1004" s="309">
        <f t="shared" ca="1" si="450"/>
        <v>-11.265817137652572</v>
      </c>
      <c r="L1004" s="305">
        <f t="shared" ca="1" si="435"/>
        <v>860.00811443943269</v>
      </c>
      <c r="M1004" s="308">
        <f t="shared" ca="1" si="451"/>
        <v>-1.4955156160813234</v>
      </c>
      <c r="N1004" s="305">
        <f t="shared" ca="1" si="452"/>
        <v>-85.686732997366974</v>
      </c>
      <c r="P1004" s="312">
        <f t="shared" ca="1" si="453"/>
        <v>23</v>
      </c>
      <c r="Q1004" s="305">
        <f t="shared" ca="1" si="454"/>
        <v>0</v>
      </c>
      <c r="R1004" s="308">
        <f t="shared" ca="1" si="455"/>
        <v>0</v>
      </c>
      <c r="S1004" s="309">
        <f t="shared" ca="1" si="456"/>
        <v>3.1652999999999984</v>
      </c>
      <c r="T1004" s="305">
        <f t="shared" ca="1" si="436"/>
        <v>31.051592999999986</v>
      </c>
      <c r="U1004" s="313">
        <f t="shared" ca="1" si="437"/>
        <v>0</v>
      </c>
      <c r="V1004" s="308">
        <f t="shared" ca="1" si="438"/>
        <v>1.2263808404141427</v>
      </c>
      <c r="W1004" s="305">
        <f ca="1">1/2*Rho*Sref*Cx*vit_xz^2</f>
        <v>28.779737641258109</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0.68997426453561062</v>
      </c>
      <c r="AH1004" s="305">
        <f t="shared" ca="1" si="463"/>
        <v>-9.0922408087786319</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SP02-Beta</v>
      </c>
      <c r="D8" s="600"/>
      <c r="M8" s="75"/>
    </row>
    <row r="9" spans="1:13" ht="15.75" x14ac:dyDescent="0.25">
      <c r="A9" s="59"/>
      <c r="B9" s="140" t="s">
        <v>4</v>
      </c>
      <c r="C9" s="600" t="str">
        <f>Club</f>
        <v>L'AéroIPSA</v>
      </c>
      <c r="D9" s="600"/>
      <c r="M9" s="75"/>
    </row>
    <row r="10" spans="1:13" ht="15.75" x14ac:dyDescent="0.25">
      <c r="A10" s="59"/>
      <c r="B10" s="140" t="s">
        <v>563</v>
      </c>
      <c r="C10" s="666" t="str">
        <f>Matricule</f>
        <v>FX5</v>
      </c>
      <c r="D10" s="667"/>
      <c r="M10" s="75"/>
    </row>
    <row r="11" spans="1:13" x14ac:dyDescent="0.2">
      <c r="A11" s="59"/>
      <c r="B11" s="140" t="str">
        <f>IF(Lang="Français","Masse sans propu",IF(Lang="English","Mass without M",""))</f>
        <v>Masse sans propu</v>
      </c>
      <c r="C11" s="662">
        <f>MasseSans</f>
        <v>3.081</v>
      </c>
      <c r="D11" s="662"/>
      <c r="M11" s="75"/>
    </row>
    <row r="12" spans="1:13" x14ac:dyDescent="0.2">
      <c r="A12" s="59"/>
      <c r="B12" s="140" t="str">
        <f>IF(Lang="Français","Masse totale",IF(Lang="English","Total mass",""))</f>
        <v>Masse totale</v>
      </c>
      <c r="C12" s="665" t="str">
        <f ca="1">MassePlein &amp; " kg ±" &amp; MasseSans &amp; " kg"</f>
        <v>3,2409 kg ±3,081 kg</v>
      </c>
      <c r="D12" s="665"/>
      <c r="M12" s="75"/>
    </row>
    <row r="13" spans="1:13" x14ac:dyDescent="0.2">
      <c r="A13" s="59"/>
      <c r="B13" s="227" t="str">
        <f>IF(Lang="Français","Propulseur",IF(Lang="English","Motor",""))</f>
        <v>Propulseur</v>
      </c>
      <c r="C13" s="628" t="str">
        <f>Propu</f>
        <v>Pandora (Pro24-6G BS)</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0.15989999999999999</v>
      </c>
      <c r="E43" s="400">
        <f t="shared" ref="E43:E69" ca="1" si="2">m_var - 0.5*m_poudre</f>
        <v>0.12209999999999999</v>
      </c>
      <c r="F43" s="400">
        <f t="shared" ref="F43:F69" ca="1" si="3">m_var - m_poudre</f>
        <v>8.43E-2</v>
      </c>
      <c r="G43" s="407">
        <f t="shared" ref="G43:G69" ca="1" si="4">MAX(0, (I_total/Temps_fin_propu)/m_prop-g)</f>
        <v>573.48238329238336</v>
      </c>
      <c r="H43" s="406">
        <f t="shared" ref="H43:H69" ca="1" si="5">Q_var/m_prop</f>
        <v>4.1699432218318087E-3</v>
      </c>
      <c r="I43" s="403">
        <f t="shared" ref="I43:I69" ca="1" si="6">Q_var/m_bal</f>
        <v>6.0397398266389532E-3</v>
      </c>
      <c r="J43" s="403">
        <f t="shared" ref="J43:J69" ca="1" si="7">1/(2*b_prop)*LN(  ((EXP(2*SQRT(a_prop*b_prop)*Temps_fin_propu)+1)^2)  /  (((1+1)^2)*EXP(2*SQRT(a_prop*b_prop)*Temps_fin_propu)))</f>
        <v>575.96294147993024</v>
      </c>
      <c r="K43" s="410">
        <f t="shared" ref="K43:K69" ca="1" si="8">SQRT(a_prop/b_prop)  *  (EXP(2*SQRT(a_prop*b_prop)*Temps_fin_propu)-1)/(EXP(2*SQRT(a_prop*b_prop)*Temps_fin_propu)+1)</f>
        <v>369.32332981562001</v>
      </c>
      <c r="L43" s="413">
        <f t="shared" ref="L43:L69" ca="1" si="9">alt_prop + 1/(2*b_bal) * LN(1+b_bal/g*V_prop^2)</f>
        <v>943.72596711044525</v>
      </c>
      <c r="M43" s="416">
        <f t="shared" ref="M43:M69" ca="1" si="10">Temps_fin_propu + ATAN(SQRT(b_bal/g)*V_prop)/SQRT(b_bal*g)</f>
        <v>8.0066772056142064</v>
      </c>
    </row>
    <row r="44" spans="1:13" x14ac:dyDescent="0.2">
      <c r="B44" s="426">
        <f t="shared" ca="1" si="0"/>
        <v>42</v>
      </c>
      <c r="C44" s="404">
        <f t="shared" ca="1" si="1"/>
        <v>5.0915006738566377E-4</v>
      </c>
      <c r="D44" s="401">
        <f ca="1">MpropuPlein+0.25*MasseSans</f>
        <v>0.93015000000000003</v>
      </c>
      <c r="E44" s="401">
        <f t="shared" ca="1" si="2"/>
        <v>0.89235000000000009</v>
      </c>
      <c r="F44" s="401">
        <f t="shared" ca="1" si="3"/>
        <v>0.85455000000000003</v>
      </c>
      <c r="G44" s="408">
        <f t="shared" ca="1" si="4"/>
        <v>70.001733064380559</v>
      </c>
      <c r="H44" s="404">
        <f t="shared" ca="1" si="5"/>
        <v>5.7057216045908416E-4</v>
      </c>
      <c r="I44" s="404">
        <f t="shared" ca="1" si="6"/>
        <v>5.9581073943673721E-4</v>
      </c>
      <c r="J44" s="404">
        <f t="shared" ca="1" si="7"/>
        <v>136.42704265469408</v>
      </c>
      <c r="K44" s="411">
        <f t="shared" ca="1" si="8"/>
        <v>132.99515328357975</v>
      </c>
      <c r="L44" s="414">
        <f t="shared" ca="1" si="9"/>
        <v>748.70729849025849</v>
      </c>
      <c r="M44" s="417">
        <f t="shared" ca="1" si="10"/>
        <v>12.507293164553104</v>
      </c>
    </row>
    <row r="45" spans="1:13" x14ac:dyDescent="0.2">
      <c r="B45" s="426">
        <f t="shared" ca="1" si="0"/>
        <v>42</v>
      </c>
      <c r="C45" s="404">
        <f t="shared" ca="1" si="1"/>
        <v>5.0915006738566377E-4</v>
      </c>
      <c r="D45" s="401">
        <f ca="1">MpropuPlein+0.5*MasseSans</f>
        <v>1.7003999999999999</v>
      </c>
      <c r="E45" s="401">
        <f t="shared" ca="1" si="2"/>
        <v>1.6625999999999999</v>
      </c>
      <c r="F45" s="401">
        <f t="shared" ca="1" si="3"/>
        <v>1.6248</v>
      </c>
      <c r="G45" s="408">
        <f t="shared" ca="1" si="4"/>
        <v>33.026521111512089</v>
      </c>
      <c r="H45" s="404">
        <f t="shared" ca="1" si="5"/>
        <v>3.0623725934419814E-4</v>
      </c>
      <c r="I45" s="404">
        <f t="shared" ca="1" si="6"/>
        <v>3.1336168598329871E-4</v>
      </c>
      <c r="J45" s="404">
        <f t="shared" ca="1" si="7"/>
        <v>65.612417239522003</v>
      </c>
      <c r="K45" s="411">
        <f t="shared" ca="1" si="8"/>
        <v>65.17648128277726</v>
      </c>
      <c r="L45" s="414">
        <f t="shared" ca="1" si="9"/>
        <v>268.64200055521229</v>
      </c>
      <c r="M45" s="417">
        <f t="shared" ca="1" si="10"/>
        <v>8.3656919141541977</v>
      </c>
    </row>
    <row r="46" spans="1:13" x14ac:dyDescent="0.2">
      <c r="B46" s="426">
        <f t="shared" ca="1" si="0"/>
        <v>42</v>
      </c>
      <c r="C46" s="404">
        <f t="shared" ca="1" si="1"/>
        <v>5.0915006738566377E-4</v>
      </c>
      <c r="D46" s="401">
        <f ca="1">MpropuPlein+0.75*MasseSans</f>
        <v>2.47065</v>
      </c>
      <c r="E46" s="401">
        <f t="shared" ca="1" si="2"/>
        <v>2.4328500000000002</v>
      </c>
      <c r="F46" s="401">
        <f t="shared" ca="1" si="3"/>
        <v>2.3950499999999999</v>
      </c>
      <c r="G46" s="408">
        <f t="shared" ca="1" si="4"/>
        <v>19.464307910475362</v>
      </c>
      <c r="H46" s="404">
        <f t="shared" ca="1" si="5"/>
        <v>2.0928132329805114E-4</v>
      </c>
      <c r="I46" s="404">
        <f t="shared" ca="1" si="6"/>
        <v>2.1258431656360569E-4</v>
      </c>
      <c r="J46" s="404">
        <f t="shared" ca="1" si="7"/>
        <v>38.823355349790397</v>
      </c>
      <c r="K46" s="411">
        <f t="shared" ca="1" si="8"/>
        <v>38.718549721763175</v>
      </c>
      <c r="L46" s="414">
        <f t="shared" ca="1" si="9"/>
        <v>114.01654617781512</v>
      </c>
      <c r="M46" s="417">
        <f t="shared" ca="1" si="10"/>
        <v>5.9049197649450091</v>
      </c>
    </row>
    <row r="47" spans="1:13" x14ac:dyDescent="0.2">
      <c r="B47" s="426">
        <f t="shared" ca="1" si="0"/>
        <v>42</v>
      </c>
      <c r="C47" s="404">
        <f t="shared" ca="1" si="1"/>
        <v>5.0915006738566377E-4</v>
      </c>
      <c r="D47" s="401">
        <f ca="1">MpropuPlein+1*MasseSans</f>
        <v>3.2408999999999999</v>
      </c>
      <c r="E47" s="401">
        <f t="shared" ca="1" si="2"/>
        <v>3.2031000000000001</v>
      </c>
      <c r="F47" s="401">
        <f t="shared" ca="1" si="3"/>
        <v>3.1652999999999998</v>
      </c>
      <c r="G47" s="408">
        <f t="shared" ca="1" si="4"/>
        <v>12.424710124566824</v>
      </c>
      <c r="H47" s="404">
        <f t="shared" ca="1" si="5"/>
        <v>1.5895540800651362E-4</v>
      </c>
      <c r="I47" s="404">
        <f t="shared" ca="1" si="6"/>
        <v>1.6085365285617914E-4</v>
      </c>
      <c r="J47" s="404">
        <f t="shared" ca="1" si="7"/>
        <v>24.816771022305545</v>
      </c>
      <c r="K47" s="411">
        <f t="shared" ca="1" si="8"/>
        <v>24.784190391167936</v>
      </c>
      <c r="L47" s="414">
        <f t="shared" ca="1" si="9"/>
        <v>55.967807999932063</v>
      </c>
      <c r="M47" s="417">
        <f t="shared" ca="1" si="10"/>
        <v>4.5179899774598393</v>
      </c>
    </row>
    <row r="48" spans="1:13" x14ac:dyDescent="0.2">
      <c r="B48" s="426">
        <f t="shared" ca="1" si="0"/>
        <v>42</v>
      </c>
      <c r="C48" s="404">
        <f t="shared" ca="1" si="1"/>
        <v>5.0915006738566377E-4</v>
      </c>
      <c r="D48" s="401">
        <f ca="1">MpropuPlein+1.25*MasseSans</f>
        <v>4.0111499999999998</v>
      </c>
      <c r="E48" s="401">
        <f t="shared" ca="1" si="2"/>
        <v>3.9733499999999999</v>
      </c>
      <c r="F48" s="401">
        <f t="shared" ca="1" si="3"/>
        <v>3.9355499999999997</v>
      </c>
      <c r="G48" s="408">
        <f t="shared" ca="1" si="4"/>
        <v>8.1144214579636813</v>
      </c>
      <c r="H48" s="404">
        <f t="shared" ca="1" si="5"/>
        <v>1.2814125797769231E-4</v>
      </c>
      <c r="I48" s="404">
        <f t="shared" ca="1" si="6"/>
        <v>1.2937202357628892E-4</v>
      </c>
      <c r="J48" s="404">
        <f t="shared" ca="1" si="7"/>
        <v>16.217605628192558</v>
      </c>
      <c r="K48" s="411">
        <f t="shared" ca="1" si="8"/>
        <v>16.206380786239237</v>
      </c>
      <c r="L48" s="414">
        <f t="shared" ca="1" si="9"/>
        <v>29.581161065566068</v>
      </c>
      <c r="M48" s="417">
        <f t="shared" ca="1" si="10"/>
        <v>3.6501231491785968</v>
      </c>
    </row>
    <row r="49" spans="2:13" x14ac:dyDescent="0.2">
      <c r="B49" s="426">
        <f t="shared" ca="1" si="0"/>
        <v>42</v>
      </c>
      <c r="C49" s="404">
        <f t="shared" ca="1" si="1"/>
        <v>5.0915006738566377E-4</v>
      </c>
      <c r="D49" s="401">
        <f ca="1">MpropuPlein+1.5*MasseSans</f>
        <v>4.7814000000000005</v>
      </c>
      <c r="E49" s="401">
        <f t="shared" ca="1" si="2"/>
        <v>4.7436000000000007</v>
      </c>
      <c r="F49" s="401">
        <f t="shared" ca="1" si="3"/>
        <v>4.7058000000000009</v>
      </c>
      <c r="G49" s="408">
        <f t="shared" ca="1" si="4"/>
        <v>5.2039134834303038</v>
      </c>
      <c r="H49" s="404">
        <f t="shared" ca="1" si="5"/>
        <v>1.0733410645620704E-4</v>
      </c>
      <c r="I49" s="404">
        <f t="shared" ca="1" si="6"/>
        <v>1.0819628275440174E-4</v>
      </c>
      <c r="J49" s="404">
        <f t="shared" ca="1" si="7"/>
        <v>10.403953695137666</v>
      </c>
      <c r="K49" s="411">
        <f t="shared" ca="1" si="8"/>
        <v>10.400082729335562</v>
      </c>
      <c r="L49" s="414">
        <f t="shared" ca="1" si="9"/>
        <v>15.913497888169701</v>
      </c>
      <c r="M49" s="417">
        <f t="shared" ca="1" si="10"/>
        <v>3.059729882226883</v>
      </c>
    </row>
    <row r="50" spans="2:13" x14ac:dyDescent="0.2">
      <c r="B50" s="426">
        <f t="shared" ca="1" si="0"/>
        <v>42</v>
      </c>
      <c r="C50" s="404">
        <f t="shared" ca="1" si="1"/>
        <v>5.0915006738566377E-4</v>
      </c>
      <c r="D50" s="401">
        <f ca="1">MpropuPlein+1.75*MasseSans</f>
        <v>5.5516500000000004</v>
      </c>
      <c r="E50" s="401">
        <f t="shared" ca="1" si="2"/>
        <v>5.5138500000000006</v>
      </c>
      <c r="F50" s="401">
        <f t="shared" ca="1" si="3"/>
        <v>5.4760500000000008</v>
      </c>
      <c r="G50" s="408">
        <f t="shared" ca="1" si="4"/>
        <v>3.106564650833807</v>
      </c>
      <c r="H50" s="404">
        <f t="shared" ca="1" si="5"/>
        <v>9.2340210086539121E-5</v>
      </c>
      <c r="I50" s="404">
        <f t="shared" ca="1" si="6"/>
        <v>9.2977614774456712E-5</v>
      </c>
      <c r="J50" s="404">
        <f t="shared" ca="1" si="7"/>
        <v>6.2119414628184462</v>
      </c>
      <c r="K50" s="411">
        <f t="shared" ca="1" si="8"/>
        <v>6.2107539872851927</v>
      </c>
      <c r="L50" s="414">
        <f t="shared" ca="1" si="9"/>
        <v>8.1776099496387431</v>
      </c>
      <c r="M50" s="417">
        <f t="shared" ca="1" si="10"/>
        <v>2.6330272460311925</v>
      </c>
    </row>
    <row r="51" spans="2:13" x14ac:dyDescent="0.2">
      <c r="B51" s="427">
        <f t="shared" ca="1" si="0"/>
        <v>42</v>
      </c>
      <c r="C51" s="405">
        <f t="shared" ca="1" si="1"/>
        <v>5.0915006738566377E-4</v>
      </c>
      <c r="D51" s="402">
        <f ca="1">MpropuPlein+2*MasseSans</f>
        <v>6.3219000000000003</v>
      </c>
      <c r="E51" s="402">
        <f t="shared" ca="1" si="2"/>
        <v>6.2841000000000005</v>
      </c>
      <c r="F51" s="402">
        <f t="shared" ca="1" si="3"/>
        <v>6.2463000000000006</v>
      </c>
      <c r="G51" s="409">
        <f t="shared" ca="1" si="4"/>
        <v>1.523365159688737</v>
      </c>
      <c r="H51" s="405">
        <f t="shared" ca="1" si="5"/>
        <v>8.1021954995252104E-5</v>
      </c>
      <c r="I51" s="405">
        <f t="shared" ca="1" si="6"/>
        <v>8.1512266043203772E-5</v>
      </c>
      <c r="J51" s="405">
        <f t="shared" ca="1" si="7"/>
        <v>3.0464796551731781</v>
      </c>
      <c r="K51" s="412">
        <f t="shared" ca="1" si="8"/>
        <v>3.0462290239635883</v>
      </c>
      <c r="L51" s="415">
        <f t="shared" ca="1" si="9"/>
        <v>3.5194232606443139</v>
      </c>
      <c r="M51" s="418">
        <f t="shared" ca="1" si="10"/>
        <v>2.3105148557644837</v>
      </c>
    </row>
    <row r="52" spans="2:13" x14ac:dyDescent="0.2">
      <c r="B52" s="425">
        <f t="shared" ref="B52:B60" si="11">D_ref</f>
        <v>84</v>
      </c>
      <c r="C52" s="403">
        <f t="shared" si="1"/>
        <v>2.0366002695426551E-3</v>
      </c>
      <c r="D52" s="400">
        <f ca="1">MpropuPlein+0*MasseSans</f>
        <v>0.15989999999999999</v>
      </c>
      <c r="E52" s="400">
        <f t="shared" ca="1" si="2"/>
        <v>0.12209999999999999</v>
      </c>
      <c r="F52" s="400">
        <f t="shared" ca="1" si="3"/>
        <v>8.43E-2</v>
      </c>
      <c r="G52" s="407">
        <f t="shared" ca="1" si="4"/>
        <v>573.48238329238336</v>
      </c>
      <c r="H52" s="403">
        <f t="shared" ca="1" si="5"/>
        <v>1.6679772887327235E-2</v>
      </c>
      <c r="I52" s="403">
        <f t="shared" ca="1" si="6"/>
        <v>2.4158959306555813E-2</v>
      </c>
      <c r="J52" s="403">
        <f t="shared" ca="1" si="7"/>
        <v>329.29127253077786</v>
      </c>
      <c r="K52" s="410">
        <f t="shared" ca="1" si="8"/>
        <v>185.42201346176171</v>
      </c>
      <c r="L52" s="413">
        <f t="shared" ca="1" si="9"/>
        <v>421.40012018928473</v>
      </c>
      <c r="M52" s="416">
        <f t="shared" ca="1" si="10"/>
        <v>5.004247001248757</v>
      </c>
    </row>
    <row r="53" spans="2:13" x14ac:dyDescent="0.2">
      <c r="B53" s="426">
        <f t="shared" si="11"/>
        <v>84</v>
      </c>
      <c r="C53" s="404">
        <f t="shared" si="1"/>
        <v>2.0366002695426551E-3</v>
      </c>
      <c r="D53" s="401">
        <f ca="1">MpropuPlein+0.25*MasseSans</f>
        <v>0.93015000000000003</v>
      </c>
      <c r="E53" s="401">
        <f t="shared" ca="1" si="2"/>
        <v>0.89235000000000009</v>
      </c>
      <c r="F53" s="401">
        <f t="shared" ca="1" si="3"/>
        <v>0.85455000000000003</v>
      </c>
      <c r="G53" s="408">
        <f t="shared" ca="1" si="4"/>
        <v>70.001733064380559</v>
      </c>
      <c r="H53" s="404">
        <f t="shared" ca="1" si="5"/>
        <v>2.2822886418363366E-3</v>
      </c>
      <c r="I53" s="404">
        <f t="shared" ca="1" si="6"/>
        <v>2.3832429577469488E-3</v>
      </c>
      <c r="J53" s="404">
        <f t="shared" ca="1" si="7"/>
        <v>127.22404707381807</v>
      </c>
      <c r="K53" s="411">
        <f t="shared" ca="1" si="8"/>
        <v>116.2372816616176</v>
      </c>
      <c r="L53" s="414">
        <f t="shared" ca="1" si="9"/>
        <v>432.37784929679606</v>
      </c>
      <c r="M53" s="417">
        <f t="shared" ca="1" si="10"/>
        <v>8.9746550188266809</v>
      </c>
    </row>
    <row r="54" spans="2:13" x14ac:dyDescent="0.2">
      <c r="B54" s="426">
        <f t="shared" si="11"/>
        <v>84</v>
      </c>
      <c r="C54" s="404">
        <f t="shared" si="1"/>
        <v>2.0366002695426551E-3</v>
      </c>
      <c r="D54" s="401">
        <f ca="1">MpropuPlein+0.5*MasseSans</f>
        <v>1.7003999999999999</v>
      </c>
      <c r="E54" s="401">
        <f t="shared" ca="1" si="2"/>
        <v>1.6625999999999999</v>
      </c>
      <c r="F54" s="401">
        <f t="shared" ca="1" si="3"/>
        <v>1.6248</v>
      </c>
      <c r="G54" s="408">
        <f t="shared" ca="1" si="4"/>
        <v>33.026521111512089</v>
      </c>
      <c r="H54" s="404">
        <f t="shared" ca="1" si="5"/>
        <v>1.2249490373767925E-3</v>
      </c>
      <c r="I54" s="404">
        <f t="shared" ca="1" si="6"/>
        <v>1.2534467439331949E-3</v>
      </c>
      <c r="J54" s="404">
        <f t="shared" ca="1" si="7"/>
        <v>64.34484375895947</v>
      </c>
      <c r="K54" s="411">
        <f t="shared" ca="1" si="8"/>
        <v>62.706522327013111</v>
      </c>
      <c r="L54" s="414">
        <f t="shared" ca="1" si="9"/>
        <v>226.7265303822935</v>
      </c>
      <c r="M54" s="417">
        <f t="shared" ca="1" si="10"/>
        <v>7.5606702004032709</v>
      </c>
    </row>
    <row r="55" spans="2:13" x14ac:dyDescent="0.2">
      <c r="B55" s="426">
        <f t="shared" si="11"/>
        <v>84</v>
      </c>
      <c r="C55" s="404">
        <f t="shared" si="1"/>
        <v>2.0366002695426551E-3</v>
      </c>
      <c r="D55" s="401">
        <f ca="1">MpropuPlein+0.75*MasseSans</f>
        <v>2.47065</v>
      </c>
      <c r="E55" s="401">
        <f t="shared" ca="1" si="2"/>
        <v>2.4328500000000002</v>
      </c>
      <c r="F55" s="401">
        <f t="shared" ca="1" si="3"/>
        <v>2.3950499999999999</v>
      </c>
      <c r="G55" s="408">
        <f t="shared" ca="1" si="4"/>
        <v>19.464307910475362</v>
      </c>
      <c r="H55" s="404">
        <f t="shared" ca="1" si="5"/>
        <v>8.3712529319220454E-4</v>
      </c>
      <c r="I55" s="404">
        <f t="shared" ca="1" si="6"/>
        <v>8.5033726625442275E-4</v>
      </c>
      <c r="J55" s="404">
        <f t="shared" ca="1" si="7"/>
        <v>38.512952786480106</v>
      </c>
      <c r="K55" s="411">
        <f t="shared" ca="1" si="8"/>
        <v>38.104357499015279</v>
      </c>
      <c r="L55" s="414">
        <f t="shared" ca="1" si="9"/>
        <v>108.21647725301926</v>
      </c>
      <c r="M55" s="417">
        <f t="shared" ca="1" si="10"/>
        <v>5.7325826182782826</v>
      </c>
    </row>
    <row r="56" spans="2:13" x14ac:dyDescent="0.2">
      <c r="B56" s="426">
        <f t="shared" si="11"/>
        <v>84</v>
      </c>
      <c r="C56" s="404">
        <f t="shared" si="1"/>
        <v>2.0366002695426551E-3</v>
      </c>
      <c r="D56" s="401">
        <f ca="1">MpropuPlein+1*MasseSans</f>
        <v>3.2408999999999999</v>
      </c>
      <c r="E56" s="401">
        <f t="shared" ca="1" si="2"/>
        <v>3.2031000000000001</v>
      </c>
      <c r="F56" s="401">
        <f t="shared" ca="1" si="3"/>
        <v>3.1652999999999998</v>
      </c>
      <c r="G56" s="408">
        <f t="shared" ca="1" si="4"/>
        <v>12.424710124566824</v>
      </c>
      <c r="H56" s="404">
        <f t="shared" ca="1" si="5"/>
        <v>6.3582163202605449E-4</v>
      </c>
      <c r="I56" s="404">
        <f t="shared" ca="1" si="6"/>
        <v>6.4341461142471655E-4</v>
      </c>
      <c r="J56" s="404">
        <f t="shared" ca="1" si="7"/>
        <v>24.719640629851604</v>
      </c>
      <c r="K56" s="411">
        <f t="shared" ca="1" si="8"/>
        <v>24.590942973623363</v>
      </c>
      <c r="L56" s="414">
        <f t="shared" ca="1" si="9"/>
        <v>54.945450473057932</v>
      </c>
      <c r="M56" s="417">
        <f t="shared" ca="1" si="10"/>
        <v>4.4743486264147965</v>
      </c>
    </row>
    <row r="57" spans="2:13" x14ac:dyDescent="0.2">
      <c r="B57" s="426">
        <f t="shared" si="11"/>
        <v>84</v>
      </c>
      <c r="C57" s="404">
        <f t="shared" si="1"/>
        <v>2.0366002695426551E-3</v>
      </c>
      <c r="D57" s="401">
        <f ca="1">MpropuPlein+1.25*MasseSans</f>
        <v>4.0111499999999998</v>
      </c>
      <c r="E57" s="401">
        <f t="shared" ca="1" si="2"/>
        <v>3.9733499999999999</v>
      </c>
      <c r="F57" s="401">
        <f t="shared" ca="1" si="3"/>
        <v>3.9355499999999997</v>
      </c>
      <c r="G57" s="408">
        <f t="shared" ca="1" si="4"/>
        <v>8.1144214579636813</v>
      </c>
      <c r="H57" s="404">
        <f t="shared" ca="1" si="5"/>
        <v>5.1256503191076926E-4</v>
      </c>
      <c r="I57" s="404">
        <f t="shared" ca="1" si="6"/>
        <v>5.1748809430515567E-4</v>
      </c>
      <c r="J57" s="404">
        <f t="shared" ca="1" si="7"/>
        <v>16.184042551812851</v>
      </c>
      <c r="K57" s="411">
        <f t="shared" ca="1" si="8"/>
        <v>16.139439823050008</v>
      </c>
      <c r="L57" s="414">
        <f t="shared" ca="1" si="9"/>
        <v>29.3699827885163</v>
      </c>
      <c r="M57" s="417">
        <f t="shared" ca="1" si="10"/>
        <v>3.6377289551804188</v>
      </c>
    </row>
    <row r="58" spans="2:13" x14ac:dyDescent="0.2">
      <c r="B58" s="426">
        <f t="shared" si="11"/>
        <v>84</v>
      </c>
      <c r="C58" s="404">
        <f t="shared" si="1"/>
        <v>2.0366002695426551E-3</v>
      </c>
      <c r="D58" s="401">
        <f ca="1">MpropuPlein+1.5*MasseSans</f>
        <v>4.7814000000000005</v>
      </c>
      <c r="E58" s="401">
        <f t="shared" ca="1" si="2"/>
        <v>4.7436000000000007</v>
      </c>
      <c r="F58" s="401">
        <f t="shared" ca="1" si="3"/>
        <v>4.7058000000000009</v>
      </c>
      <c r="G58" s="408">
        <f t="shared" ca="1" si="4"/>
        <v>5.2039134834303038</v>
      </c>
      <c r="H58" s="404">
        <f t="shared" ca="1" si="5"/>
        <v>4.2933642582482814E-4</v>
      </c>
      <c r="I58" s="404">
        <f t="shared" ca="1" si="6"/>
        <v>4.3278513101760696E-4</v>
      </c>
      <c r="J58" s="404">
        <f t="shared" ca="1" si="7"/>
        <v>10.392361494876672</v>
      </c>
      <c r="K58" s="411">
        <f t="shared" ca="1" si="8"/>
        <v>10.376932768083289</v>
      </c>
      <c r="L58" s="414">
        <f t="shared" ca="1" si="9"/>
        <v>15.867681116693209</v>
      </c>
      <c r="M58" s="417">
        <f t="shared" ca="1" si="10"/>
        <v>3.0561210496375537</v>
      </c>
    </row>
    <row r="59" spans="2:13" x14ac:dyDescent="0.2">
      <c r="B59" s="426">
        <f t="shared" si="11"/>
        <v>84</v>
      </c>
      <c r="C59" s="404">
        <f t="shared" si="1"/>
        <v>2.0366002695426551E-3</v>
      </c>
      <c r="D59" s="401">
        <f ca="1">MpropuPlein+1.75*MasseSans</f>
        <v>5.5516500000000004</v>
      </c>
      <c r="E59" s="401">
        <f t="shared" ca="1" si="2"/>
        <v>5.5138500000000006</v>
      </c>
      <c r="F59" s="401">
        <f t="shared" ca="1" si="3"/>
        <v>5.4760500000000008</v>
      </c>
      <c r="G59" s="408">
        <f t="shared" ca="1" si="4"/>
        <v>3.106564650833807</v>
      </c>
      <c r="H59" s="404">
        <f t="shared" ca="1" si="5"/>
        <v>3.6936084034615649E-4</v>
      </c>
      <c r="I59" s="404">
        <f t="shared" ca="1" si="6"/>
        <v>3.7191045909782685E-4</v>
      </c>
      <c r="J59" s="404">
        <f t="shared" ca="1" si="7"/>
        <v>6.2083823015420956</v>
      </c>
      <c r="K59" s="411">
        <f t="shared" ca="1" si="8"/>
        <v>6.2036411023928446</v>
      </c>
      <c r="L59" s="414">
        <f t="shared" ca="1" si="9"/>
        <v>8.1684798958212976</v>
      </c>
      <c r="M59" s="417">
        <f t="shared" ca="1" si="10"/>
        <v>2.6320720338256329</v>
      </c>
    </row>
    <row r="60" spans="2:13" x14ac:dyDescent="0.2">
      <c r="B60" s="427">
        <f t="shared" si="11"/>
        <v>84</v>
      </c>
      <c r="C60" s="405">
        <f t="shared" si="1"/>
        <v>2.0366002695426551E-3</v>
      </c>
      <c r="D60" s="402">
        <f ca="1">MpropuPlein+2*MasseSans</f>
        <v>6.3219000000000003</v>
      </c>
      <c r="E60" s="402">
        <f t="shared" ca="1" si="2"/>
        <v>6.2841000000000005</v>
      </c>
      <c r="F60" s="402">
        <f t="shared" ca="1" si="3"/>
        <v>6.2463000000000006</v>
      </c>
      <c r="G60" s="409">
        <f t="shared" ca="1" si="4"/>
        <v>1.523365159688737</v>
      </c>
      <c r="H60" s="405">
        <f t="shared" ca="1" si="5"/>
        <v>3.2408781998100842E-4</v>
      </c>
      <c r="I60" s="405">
        <f t="shared" ca="1" si="6"/>
        <v>3.2604906417281509E-4</v>
      </c>
      <c r="J60" s="405">
        <f t="shared" ca="1" si="7"/>
        <v>3.0457280583271298</v>
      </c>
      <c r="K60" s="412">
        <f t="shared" ca="1" si="8"/>
        <v>3.0447263247299827</v>
      </c>
      <c r="L60" s="415">
        <f t="shared" ca="1" si="9"/>
        <v>3.5181506131354459</v>
      </c>
      <c r="M60" s="418">
        <f t="shared" ca="1" si="10"/>
        <v>2.3103377854855935</v>
      </c>
    </row>
    <row r="61" spans="2:13" x14ac:dyDescent="0.2">
      <c r="B61" s="425">
        <f t="shared" ref="B61:B69" si="12">D_ref*1.5</f>
        <v>126</v>
      </c>
      <c r="C61" s="403">
        <f t="shared" si="1"/>
        <v>4.5823506064709748E-3</v>
      </c>
      <c r="D61" s="400">
        <f ca="1">MpropuPlein+0*MasseSans</f>
        <v>0.15989999999999999</v>
      </c>
      <c r="E61" s="400">
        <f t="shared" ca="1" si="2"/>
        <v>0.12209999999999999</v>
      </c>
      <c r="F61" s="400">
        <f t="shared" ca="1" si="3"/>
        <v>8.43E-2</v>
      </c>
      <c r="G61" s="407">
        <f t="shared" ca="1" si="4"/>
        <v>573.48238329238336</v>
      </c>
      <c r="H61" s="403">
        <f t="shared" ca="1" si="5"/>
        <v>3.7529488996486282E-2</v>
      </c>
      <c r="I61" s="403">
        <f t="shared" ca="1" si="6"/>
        <v>5.4357658439750593E-2</v>
      </c>
      <c r="J61" s="403">
        <f t="shared" ca="1" si="7"/>
        <v>228.76204633138835</v>
      </c>
      <c r="K61" s="410">
        <f t="shared" ca="1" si="8"/>
        <v>123.6157213781817</v>
      </c>
      <c r="L61" s="413">
        <f t="shared" ca="1" si="9"/>
        <v>269.6994657695717</v>
      </c>
      <c r="M61" s="416">
        <f t="shared" ca="1" si="10"/>
        <v>4.0028325784479488</v>
      </c>
    </row>
    <row r="62" spans="2:13" x14ac:dyDescent="0.2">
      <c r="B62" s="426">
        <f t="shared" si="12"/>
        <v>126</v>
      </c>
      <c r="C62" s="404">
        <f t="shared" si="1"/>
        <v>4.5823506064709748E-3</v>
      </c>
      <c r="D62" s="401">
        <f ca="1">MpropuPlein+0.25*MasseSans</f>
        <v>0.93015000000000003</v>
      </c>
      <c r="E62" s="401">
        <f t="shared" ca="1" si="2"/>
        <v>0.89235000000000009</v>
      </c>
      <c r="F62" s="401">
        <f t="shared" ca="1" si="3"/>
        <v>0.85455000000000003</v>
      </c>
      <c r="G62" s="408">
        <f t="shared" ca="1" si="4"/>
        <v>70.001733064380559</v>
      </c>
      <c r="H62" s="404">
        <f t="shared" ca="1" si="5"/>
        <v>5.1351494441317577E-3</v>
      </c>
      <c r="I62" s="404">
        <f t="shared" ca="1" si="6"/>
        <v>5.3622966549306357E-3</v>
      </c>
      <c r="J62" s="404">
        <f t="shared" ca="1" si="7"/>
        <v>115.46918786618451</v>
      </c>
      <c r="K62" s="411">
        <f t="shared" ca="1" si="8"/>
        <v>97.302342758093289</v>
      </c>
      <c r="L62" s="414">
        <f t="shared" ca="1" si="9"/>
        <v>285.22329392058964</v>
      </c>
      <c r="M62" s="417">
        <f t="shared" ca="1" si="10"/>
        <v>7.0430060045990972</v>
      </c>
    </row>
    <row r="63" spans="2:13" x14ac:dyDescent="0.2">
      <c r="B63" s="426">
        <f t="shared" si="12"/>
        <v>126</v>
      </c>
      <c r="C63" s="404">
        <f t="shared" si="1"/>
        <v>4.5823506064709748E-3</v>
      </c>
      <c r="D63" s="401">
        <f ca="1">MpropuPlein+0.5*MasseSans</f>
        <v>1.7003999999999999</v>
      </c>
      <c r="E63" s="401">
        <f t="shared" ca="1" si="2"/>
        <v>1.6625999999999999</v>
      </c>
      <c r="F63" s="401">
        <f t="shared" ca="1" si="3"/>
        <v>1.6248</v>
      </c>
      <c r="G63" s="408">
        <f t="shared" ca="1" si="4"/>
        <v>33.026521111512089</v>
      </c>
      <c r="H63" s="404">
        <f t="shared" ca="1" si="5"/>
        <v>2.7561353340977836E-3</v>
      </c>
      <c r="I63" s="404">
        <f t="shared" ca="1" si="6"/>
        <v>2.8202551738496892E-3</v>
      </c>
      <c r="J63" s="404">
        <f t="shared" ca="1" si="7"/>
        <v>62.395390559312233</v>
      </c>
      <c r="K63" s="411">
        <f t="shared" ca="1" si="8"/>
        <v>59.053967462922721</v>
      </c>
      <c r="L63" s="414">
        <f t="shared" ca="1" si="9"/>
        <v>185.51096021335397</v>
      </c>
      <c r="M63" s="417">
        <f t="shared" ca="1" si="10"/>
        <v>6.7257066533657426</v>
      </c>
    </row>
    <row r="64" spans="2:13" x14ac:dyDescent="0.2">
      <c r="B64" s="426">
        <f t="shared" si="12"/>
        <v>126</v>
      </c>
      <c r="C64" s="404">
        <f t="shared" si="1"/>
        <v>4.5823506064709748E-3</v>
      </c>
      <c r="D64" s="401">
        <f ca="1">MpropuPlein+0.75*MasseSans</f>
        <v>2.47065</v>
      </c>
      <c r="E64" s="401">
        <f t="shared" ca="1" si="2"/>
        <v>2.4328500000000002</v>
      </c>
      <c r="F64" s="401">
        <f t="shared" ca="1" si="3"/>
        <v>2.3950499999999999</v>
      </c>
      <c r="G64" s="408">
        <f t="shared" ca="1" si="4"/>
        <v>19.464307910475362</v>
      </c>
      <c r="H64" s="404">
        <f t="shared" ca="1" si="5"/>
        <v>1.8835319096824606E-3</v>
      </c>
      <c r="I64" s="404">
        <f t="shared" ca="1" si="6"/>
        <v>1.9132588490724516E-3</v>
      </c>
      <c r="J64" s="404">
        <f t="shared" ca="1" si="7"/>
        <v>38.012783885077901</v>
      </c>
      <c r="K64" s="411">
        <f t="shared" ca="1" si="8"/>
        <v>37.13106822172351</v>
      </c>
      <c r="L64" s="414">
        <f t="shared" ca="1" si="9"/>
        <v>100.24820031633115</v>
      </c>
      <c r="M64" s="417">
        <f t="shared" ca="1" si="10"/>
        <v>5.4917925141751098</v>
      </c>
    </row>
    <row r="65" spans="2:13" x14ac:dyDescent="0.2">
      <c r="B65" s="426">
        <f t="shared" si="12"/>
        <v>126</v>
      </c>
      <c r="C65" s="404">
        <f t="shared" si="1"/>
        <v>4.5823506064709748E-3</v>
      </c>
      <c r="D65" s="401">
        <f ca="1">MpropuPlein+1*MasseSans</f>
        <v>3.2408999999999999</v>
      </c>
      <c r="E65" s="401">
        <f t="shared" ca="1" si="2"/>
        <v>3.2031000000000001</v>
      </c>
      <c r="F65" s="401">
        <f t="shared" ca="1" si="3"/>
        <v>3.1652999999999998</v>
      </c>
      <c r="G65" s="408">
        <f t="shared" ca="1" si="4"/>
        <v>12.424710124566824</v>
      </c>
      <c r="H65" s="404">
        <f t="shared" ca="1" si="5"/>
        <v>1.4305986720586229E-3</v>
      </c>
      <c r="I65" s="404">
        <f t="shared" ca="1" si="6"/>
        <v>1.4476828757056125E-3</v>
      </c>
      <c r="J65" s="404">
        <f t="shared" ca="1" si="7"/>
        <v>24.560423505026794</v>
      </c>
      <c r="K65" s="411">
        <f t="shared" ca="1" si="8"/>
        <v>24.276776760751037</v>
      </c>
      <c r="L65" s="414">
        <f t="shared" ca="1" si="9"/>
        <v>53.364087620243808</v>
      </c>
      <c r="M65" s="417">
        <f t="shared" ca="1" si="10"/>
        <v>4.4064786549553254</v>
      </c>
    </row>
    <row r="66" spans="2:13" x14ac:dyDescent="0.2">
      <c r="B66" s="426">
        <f t="shared" si="12"/>
        <v>126</v>
      </c>
      <c r="C66" s="404">
        <f t="shared" si="1"/>
        <v>4.5823506064709748E-3</v>
      </c>
      <c r="D66" s="401">
        <f ca="1">MpropuPlein+1.25*MasseSans</f>
        <v>4.0111499999999998</v>
      </c>
      <c r="E66" s="401">
        <f t="shared" ca="1" si="2"/>
        <v>3.9733499999999999</v>
      </c>
      <c r="F66" s="401">
        <f t="shared" ca="1" si="3"/>
        <v>3.9355499999999997</v>
      </c>
      <c r="G66" s="408">
        <f t="shared" ca="1" si="4"/>
        <v>8.1144214579636813</v>
      </c>
      <c r="H66" s="404">
        <f t="shared" ca="1" si="5"/>
        <v>1.1532713217992311E-3</v>
      </c>
      <c r="I66" s="404">
        <f t="shared" ca="1" si="6"/>
        <v>1.1643482121866005E-3</v>
      </c>
      <c r="J66" s="404">
        <f t="shared" ca="1" si="7"/>
        <v>16.128594481408388</v>
      </c>
      <c r="K66" s="411">
        <f t="shared" ca="1" si="8"/>
        <v>16.029334144460819</v>
      </c>
      <c r="L66" s="414">
        <f t="shared" ca="1" si="9"/>
        <v>29.028675784146547</v>
      </c>
      <c r="M66" s="417">
        <f t="shared" ca="1" si="10"/>
        <v>3.6176664571103383</v>
      </c>
    </row>
    <row r="67" spans="2:13" x14ac:dyDescent="0.2">
      <c r="B67" s="426">
        <f t="shared" si="12"/>
        <v>126</v>
      </c>
      <c r="C67" s="404">
        <f t="shared" si="1"/>
        <v>4.5823506064709748E-3</v>
      </c>
      <c r="D67" s="401">
        <f ca="1">MpropuPlein+1.5*MasseSans</f>
        <v>4.7814000000000005</v>
      </c>
      <c r="E67" s="401">
        <f t="shared" ca="1" si="2"/>
        <v>4.7436000000000007</v>
      </c>
      <c r="F67" s="401">
        <f t="shared" ca="1" si="3"/>
        <v>4.7058000000000009</v>
      </c>
      <c r="G67" s="408">
        <f t="shared" ca="1" si="4"/>
        <v>5.2039134834303038</v>
      </c>
      <c r="H67" s="404">
        <f t="shared" ca="1" si="5"/>
        <v>9.6600695810586347E-4</v>
      </c>
      <c r="I67" s="404">
        <f t="shared" ca="1" si="6"/>
        <v>9.737665447896158E-4</v>
      </c>
      <c r="J67" s="404">
        <f t="shared" ca="1" si="7"/>
        <v>10.373132652670431</v>
      </c>
      <c r="K67" s="411">
        <f t="shared" ca="1" si="8"/>
        <v>10.338623110191795</v>
      </c>
      <c r="L67" s="414">
        <f t="shared" ca="1" si="9"/>
        <v>15.792300650255743</v>
      </c>
      <c r="M67" s="417">
        <f t="shared" ca="1" si="10"/>
        <v>3.0501824881395061</v>
      </c>
    </row>
    <row r="68" spans="2:13" x14ac:dyDescent="0.2">
      <c r="B68" s="426">
        <f t="shared" si="12"/>
        <v>126</v>
      </c>
      <c r="C68" s="404">
        <f t="shared" si="1"/>
        <v>4.5823506064709748E-3</v>
      </c>
      <c r="D68" s="401">
        <f ca="1">MpropuPlein+1.75*MasseSans</f>
        <v>5.5516500000000004</v>
      </c>
      <c r="E68" s="401">
        <f t="shared" ca="1" si="2"/>
        <v>5.5138500000000006</v>
      </c>
      <c r="F68" s="401">
        <f t="shared" ca="1" si="3"/>
        <v>5.4760500000000008</v>
      </c>
      <c r="G68" s="408">
        <f t="shared" ca="1" si="4"/>
        <v>3.106564650833807</v>
      </c>
      <c r="H68" s="404">
        <f t="shared" ca="1" si="5"/>
        <v>8.3106189077885217E-4</v>
      </c>
      <c r="I68" s="404">
        <f t="shared" ca="1" si="6"/>
        <v>8.3679853297011057E-4</v>
      </c>
      <c r="J68" s="404">
        <f t="shared" ca="1" si="7"/>
        <v>6.2024648383165726</v>
      </c>
      <c r="K68" s="411">
        <f t="shared" ca="1" si="8"/>
        <v>6.1918296405701838</v>
      </c>
      <c r="L68" s="414">
        <f t="shared" ca="1" si="9"/>
        <v>8.1533415301546803</v>
      </c>
      <c r="M68" s="417">
        <f t="shared" ca="1" si="10"/>
        <v>2.6304885937484541</v>
      </c>
    </row>
    <row r="69" spans="2:13" x14ac:dyDescent="0.2">
      <c r="B69" s="427">
        <f t="shared" si="12"/>
        <v>126</v>
      </c>
      <c r="C69" s="405">
        <f t="shared" si="1"/>
        <v>4.5823506064709748E-3</v>
      </c>
      <c r="D69" s="402">
        <f ca="1">MpropuPlein+2*MasseSans</f>
        <v>6.3219000000000003</v>
      </c>
      <c r="E69" s="402">
        <f t="shared" ca="1" si="2"/>
        <v>6.2841000000000005</v>
      </c>
      <c r="F69" s="402">
        <f t="shared" ca="1" si="3"/>
        <v>6.2463000000000006</v>
      </c>
      <c r="G69" s="409">
        <f t="shared" ca="1" si="4"/>
        <v>1.523365159688737</v>
      </c>
      <c r="H69" s="405">
        <f t="shared" ca="1" si="5"/>
        <v>7.29197594957269E-4</v>
      </c>
      <c r="I69" s="405">
        <f t="shared" ca="1" si="6"/>
        <v>7.3361039438883408E-4</v>
      </c>
      <c r="J69" s="405">
        <f t="shared" ca="1" si="7"/>
        <v>3.0444767143673062</v>
      </c>
      <c r="K69" s="412">
        <f t="shared" ca="1" si="8"/>
        <v>3.0422257755975735</v>
      </c>
      <c r="L69" s="415">
        <f t="shared" ca="1" si="9"/>
        <v>3.5160331021815048</v>
      </c>
      <c r="M69" s="418">
        <f t="shared" ca="1" si="10"/>
        <v>2.3100432424520614</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FX5</v>
      </c>
      <c r="N4" s="75"/>
      <c r="O4" s="6"/>
      <c r="P4" s="273"/>
      <c r="Q4" s="436"/>
      <c r="R4" s="48"/>
      <c r="S4" s="48"/>
      <c r="T4" s="48"/>
      <c r="U4" s="48"/>
    </row>
    <row r="5" spans="2:21" ht="15.75" customHeight="1" x14ac:dyDescent="0.2">
      <c r="B5" s="74"/>
      <c r="D5" t="s">
        <v>462</v>
      </c>
      <c r="E5" t="str">
        <f>Propu</f>
        <v>Pandora (Pro24-6G BS)</v>
      </c>
      <c r="G5" t="s">
        <v>459</v>
      </c>
      <c r="H5">
        <f>MasseSans</f>
        <v>3.081</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0.3125</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3.081</v>
      </c>
      <c r="F11" s="246" t="s">
        <v>123</v>
      </c>
      <c r="G11" s="246" t="s">
        <v>125</v>
      </c>
      <c r="H11" s="672" t="e">
        <f ca="1">Vsortie_de_rampe</f>
        <v>#N/A</v>
      </c>
      <c r="I11" s="673"/>
      <c r="J11" s="76"/>
      <c r="N11" s="75"/>
      <c r="P11" s="48"/>
      <c r="Q11" s="436"/>
      <c r="R11" s="48"/>
      <c r="S11" s="48"/>
      <c r="T11" s="48"/>
      <c r="U11" s="440">
        <f>IF(RIGHT(Nb_diam,1)=",", "", X_j)</f>
        <v>0</v>
      </c>
    </row>
    <row r="12" spans="2:21" ht="13.5" thickBot="1" x14ac:dyDescent="0.25">
      <c r="B12" s="74"/>
      <c r="C12" s="12"/>
      <c r="D12" s="276"/>
      <c r="E12" s="244"/>
      <c r="F12" s="6" t="s">
        <v>123</v>
      </c>
      <c r="G12" s="6" t="s">
        <v>126</v>
      </c>
      <c r="H12" s="674">
        <f>Finesse</f>
        <v>14.011904761904763</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15.188330654492475</v>
      </c>
      <c r="I13" s="675"/>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2.1881776569707192</v>
      </c>
      <c r="I14" s="254">
        <f ca="1">MS_max</f>
        <v>2.2657551240919069</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33.234765784843894</v>
      </c>
      <c r="I15" s="254">
        <f ca="1">MS_Cn_max</f>
        <v>34.41303800681851</v>
      </c>
      <c r="J15" s="76"/>
      <c r="K15" s="76"/>
      <c r="N15" s="75"/>
      <c r="P15" s="48"/>
      <c r="Q15" s="436"/>
      <c r="R15" s="48"/>
      <c r="S15" s="48"/>
      <c r="T15" s="48"/>
    </row>
    <row r="16" spans="2:21" x14ac:dyDescent="0.2">
      <c r="B16" s="74"/>
      <c r="C16" s="12"/>
      <c r="D16" s="276" t="s">
        <v>145</v>
      </c>
      <c r="E16" s="244">
        <f>Q_ail</f>
        <v>4</v>
      </c>
      <c r="F16" s="6" t="s">
        <v>128</v>
      </c>
      <c r="G16" s="6" t="s">
        <v>129</v>
      </c>
      <c r="H16" s="247">
        <f ca="1">V_para</f>
        <v>12.736904285402721</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4">
        <f>T_para</f>
        <v>16.399999999999999</v>
      </c>
      <c r="I17" s="675"/>
      <c r="J17" s="258"/>
      <c r="N17" s="75"/>
      <c r="P17" s="434" t="s">
        <v>342</v>
      </c>
      <c r="Q17" s="440">
        <f>IF(RIGHT(Nb_diam,1)=",", "", D2j)</f>
        <v>0</v>
      </c>
      <c r="R17" s="48"/>
      <c r="S17" s="48"/>
      <c r="T17" s="48"/>
      <c r="U17" s="436"/>
    </row>
    <row r="18" spans="2:21" x14ac:dyDescent="0.2">
      <c r="B18" s="74"/>
      <c r="C18" s="12"/>
      <c r="D18" s="276" t="s">
        <v>148</v>
      </c>
      <c r="E18" s="244">
        <f ca="1">XpropuRef-Long_propu</f>
        <v>924</v>
      </c>
      <c r="F18" s="12" t="s">
        <v>130</v>
      </c>
      <c r="G18" s="12" t="s">
        <v>427</v>
      </c>
      <c r="H18" s="602">
        <f ca="1">T_para-Combustion-Depotage</f>
        <v>2.4299999999999979</v>
      </c>
      <c r="I18" s="680"/>
      <c r="N18" s="75"/>
      <c r="P18" s="48"/>
      <c r="Q18" s="436"/>
      <c r="R18" s="48"/>
      <c r="S18" s="48"/>
    </row>
    <row r="19" spans="2:21" x14ac:dyDescent="0.2">
      <c r="B19" s="74"/>
      <c r="C19" s="531"/>
      <c r="D19" s="269"/>
      <c r="E19" s="271"/>
      <c r="F19" s="519" t="s">
        <v>132</v>
      </c>
      <c r="G19" s="274" t="s">
        <v>426</v>
      </c>
      <c r="H19" s="681">
        <f ca="1">Portee_balistique</f>
        <v>859.93432206528962</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751</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1177</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1152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1152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160</v>
      </c>
    </row>
    <row r="31" spans="2:21" ht="13.5" thickBot="1" x14ac:dyDescent="0.25">
      <c r="B31" s="74"/>
      <c r="C31" s="83">
        <f>Beta_rampe</f>
        <v>75.372838710743153</v>
      </c>
      <c r="D31" s="84">
        <f ca="1">Portee_balistique</f>
        <v>859.93432206528962</v>
      </c>
      <c r="E31" s="676">
        <f ca="1">T_para+Dt_para</f>
        <v>129.64549633520286</v>
      </c>
      <c r="F31" s="676"/>
      <c r="G31" s="676"/>
      <c r="H31" s="679">
        <f ca="1">Altitude_culmi</f>
        <v>1442.5936898166644</v>
      </c>
      <c r="I31" s="679"/>
      <c r="J31" s="85">
        <f ca="1">Temps_culmi</f>
        <v>16.59999999999993</v>
      </c>
      <c r="K31" s="86">
        <f ca="1">Vit_culmi</f>
        <v>24.886294444501058</v>
      </c>
      <c r="L31" s="84">
        <f ca="1">Acc_max</f>
        <v>47.660075972875937</v>
      </c>
      <c r="M31" s="86">
        <f ca="1">Vit_max</f>
        <v>171.77294582216243</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FX5</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3.081</v>
      </c>
      <c r="I41" s="6">
        <f ca="1">MasseVide</f>
        <v>3.1652999999999998</v>
      </c>
      <c r="J41" s="244">
        <f ca="1">MassePlein</f>
        <v>3.2408999999999999</v>
      </c>
      <c r="N41" s="75"/>
    </row>
    <row r="42" spans="2:21" x14ac:dyDescent="0.2">
      <c r="B42" s="74"/>
      <c r="D42" s="276" t="s">
        <v>150</v>
      </c>
      <c r="E42" s="6">
        <f>X_ail-m_ail</f>
        <v>982</v>
      </c>
      <c r="F42" s="255"/>
      <c r="G42" s="255" t="s">
        <v>218</v>
      </c>
      <c r="H42" s="263">
        <f>XcgSans</f>
        <v>751</v>
      </c>
      <c r="I42" s="263">
        <f ca="1">XcgVide</f>
        <v>758.64354089659764</v>
      </c>
      <c r="J42" s="245">
        <f ca="1">XcgPlein</f>
        <v>765.16004813477741</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120</v>
      </c>
      <c r="F45" s="6" t="s">
        <v>203</v>
      </c>
      <c r="G45" s="6" t="s">
        <v>208</v>
      </c>
      <c r="H45" s="674">
        <f>Finesse</f>
        <v>14.011904761904763</v>
      </c>
      <c r="I45" s="675"/>
      <c r="N45" s="75"/>
    </row>
    <row r="46" spans="2:21" x14ac:dyDescent="0.2">
      <c r="B46" s="74"/>
      <c r="D46" s="276" t="str">
        <f>IF(Lang="Français","Envergure   'E'",IF(Lang="English","Span          'E'",""))</f>
        <v>Envergure   'E'</v>
      </c>
      <c r="E46" s="244">
        <f>E_ail</f>
        <v>105</v>
      </c>
      <c r="F46" s="6" t="s">
        <v>204</v>
      </c>
      <c r="G46" s="6" t="s">
        <v>209</v>
      </c>
      <c r="H46" s="674">
        <f>Cn</f>
        <v>15.188330654492475</v>
      </c>
      <c r="I46" s="675"/>
      <c r="N46" s="75"/>
    </row>
    <row r="47" spans="2:21" x14ac:dyDescent="0.2">
      <c r="B47" s="74"/>
      <c r="D47" s="276" t="s">
        <v>144</v>
      </c>
      <c r="E47" s="244">
        <f>ep_ail</f>
        <v>3</v>
      </c>
      <c r="F47" s="6" t="s">
        <v>205</v>
      </c>
      <c r="G47" s="6" t="s">
        <v>210</v>
      </c>
      <c r="H47" s="247">
        <f ca="1">MS_min</f>
        <v>2.1881776569707192</v>
      </c>
      <c r="I47" s="254">
        <f ca="1">MS_max</f>
        <v>2.2657551240919069</v>
      </c>
      <c r="N47" s="75"/>
    </row>
    <row r="48" spans="2:21" x14ac:dyDescent="0.2">
      <c r="B48" s="74"/>
      <c r="D48" s="276" t="s">
        <v>145</v>
      </c>
      <c r="E48" s="244">
        <f>Q_ail</f>
        <v>4</v>
      </c>
      <c r="F48" s="274" t="s">
        <v>206</v>
      </c>
      <c r="G48" s="274" t="s">
        <v>211</v>
      </c>
      <c r="H48" s="256">
        <f ca="1">MS_Cn_min</f>
        <v>33.234765784843894</v>
      </c>
      <c r="I48" s="264">
        <f ca="1">MS_Cn_max</f>
        <v>34.41303800681851</v>
      </c>
      <c r="N48" s="75"/>
    </row>
    <row r="49" spans="2:14" x14ac:dyDescent="0.2">
      <c r="B49" s="74"/>
      <c r="D49" s="276" t="s">
        <v>148</v>
      </c>
      <c r="E49" s="244">
        <f ca="1">XpropuRef-Long_propu</f>
        <v>924</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1177</v>
      </c>
      <c r="G51" s="276" t="s">
        <v>212</v>
      </c>
      <c r="H51" s="6">
        <f>Sref</f>
        <v>6.8017694409323948E-3</v>
      </c>
      <c r="J51" s="267"/>
      <c r="N51" s="75"/>
    </row>
    <row r="52" spans="2:14" x14ac:dyDescent="0.2">
      <c r="B52" s="74"/>
      <c r="D52" s="276" t="s">
        <v>196</v>
      </c>
      <c r="E52" s="244">
        <f>MAX(D_ref,D_ail,D_og,(RIGHT(Nb_diam,1)=",")*MAX(D1j,D1r,D2j,D2r))</f>
        <v>84</v>
      </c>
      <c r="G52" s="276" t="s">
        <v>213</v>
      </c>
      <c r="H52" s="6">
        <f>Beta_rampe</f>
        <v>75.372838710743153</v>
      </c>
      <c r="I52" s="6">
        <v>80</v>
      </c>
      <c r="J52" s="244">
        <v>90</v>
      </c>
      <c r="N52" s="75"/>
    </row>
    <row r="53" spans="2:14" x14ac:dyDescent="0.2">
      <c r="B53" s="74"/>
      <c r="D53" s="277" t="s">
        <v>197</v>
      </c>
      <c r="E53" s="260">
        <f>E_ail*2+D_ail</f>
        <v>294</v>
      </c>
      <c r="G53" s="278" t="s">
        <v>215</v>
      </c>
      <c r="H53" s="247">
        <f ca="1">Temps_culmi</f>
        <v>16.59999999999993</v>
      </c>
      <c r="I53" s="259"/>
      <c r="J53" s="268"/>
      <c r="N53" s="75"/>
    </row>
    <row r="54" spans="2:14" x14ac:dyDescent="0.2">
      <c r="B54" s="74"/>
      <c r="G54" s="278" t="s">
        <v>216</v>
      </c>
      <c r="H54" s="242">
        <f ca="1">Altitude_culmi</f>
        <v>1442.5936898166644</v>
      </c>
      <c r="I54" s="259"/>
      <c r="J54" s="268"/>
      <c r="N54" s="75"/>
    </row>
    <row r="55" spans="2:14" x14ac:dyDescent="0.2">
      <c r="B55" s="74"/>
      <c r="C55" s="275" t="s">
        <v>233</v>
      </c>
      <c r="D55" s="249" t="s">
        <v>60</v>
      </c>
      <c r="E55" s="243">
        <f>Long_tot</f>
        <v>1177</v>
      </c>
      <c r="G55" s="278" t="s">
        <v>217</v>
      </c>
      <c r="H55" s="248">
        <f ca="1">Vit_culmi</f>
        <v>24.886294444501058</v>
      </c>
      <c r="I55" s="259"/>
      <c r="J55" s="268"/>
      <c r="N55" s="75"/>
    </row>
    <row r="56" spans="2:14" x14ac:dyDescent="0.2">
      <c r="B56" s="74"/>
      <c r="C56" s="276"/>
      <c r="D56" s="2" t="s">
        <v>219</v>
      </c>
      <c r="E56" s="244">
        <f>MAX(D_ref,D_ail,D_og,(RIGHT(Nb_diam,1)=",")*MAX(D1j,D1r,D2j,D2r))</f>
        <v>84</v>
      </c>
      <c r="G56" s="278" t="s">
        <v>133</v>
      </c>
      <c r="H56" s="242">
        <f ca="1">Portee_balistique</f>
        <v>859.93432206528962</v>
      </c>
      <c r="I56" s="259"/>
      <c r="J56" s="268"/>
      <c r="N56" s="75"/>
    </row>
    <row r="57" spans="2:14" x14ac:dyDescent="0.2">
      <c r="B57" s="74"/>
      <c r="C57" s="276"/>
      <c r="D57" s="2" t="s">
        <v>220</v>
      </c>
      <c r="E57" s="244">
        <f>E_ail*2+D_ail</f>
        <v>294</v>
      </c>
      <c r="G57" s="278" t="s">
        <v>214</v>
      </c>
      <c r="H57" s="242">
        <f ca="1">T_balistique</f>
        <v>37.00000000000022</v>
      </c>
      <c r="I57" s="259"/>
      <c r="J57" s="268"/>
      <c r="N57" s="75"/>
    </row>
    <row r="58" spans="2:14" x14ac:dyDescent="0.2">
      <c r="B58" s="74"/>
      <c r="C58" s="276"/>
      <c r="D58" s="2" t="s">
        <v>221</v>
      </c>
      <c r="E58" s="244">
        <f ca="1">MassePlein</f>
        <v>3.2408999999999999</v>
      </c>
      <c r="G58" s="278" t="s">
        <v>137</v>
      </c>
      <c r="H58" s="248">
        <f ca="1">Vit_max</f>
        <v>171.77294582216243</v>
      </c>
      <c r="I58" s="259"/>
      <c r="J58" s="268"/>
      <c r="N58" s="75"/>
    </row>
    <row r="59" spans="2:14" x14ac:dyDescent="0.2">
      <c r="B59" s="74"/>
      <c r="C59" s="277" t="s">
        <v>234</v>
      </c>
      <c r="D59" s="255" t="s">
        <v>145</v>
      </c>
      <c r="E59" s="260">
        <f>Q_ail</f>
        <v>4</v>
      </c>
      <c r="G59" s="278" t="s">
        <v>136</v>
      </c>
      <c r="H59" s="242">
        <f ca="1">Acc_max</f>
        <v>47.660075972875937</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308.92308044098723</v>
      </c>
      <c r="F62" s="280">
        <f ca="1">E62/9.81</f>
        <v>31.490630014371785</v>
      </c>
      <c r="H62" s="2"/>
      <c r="I62" s="2"/>
      <c r="J62" s="2"/>
      <c r="K62" s="2"/>
      <c r="N62" s="75"/>
    </row>
    <row r="63" spans="2:14" x14ac:dyDescent="0.2">
      <c r="B63" s="74"/>
      <c r="C63" s="276"/>
      <c r="D63" s="2" t="s">
        <v>223</v>
      </c>
      <c r="E63" s="242">
        <f ca="1">2*Acc_max*Masse_ail</f>
        <v>7.5064619657279605</v>
      </c>
      <c r="F63" s="248">
        <f ca="1">E63/9.81</f>
        <v>0.76518470598654031</v>
      </c>
      <c r="G63" s="246" t="s">
        <v>229</v>
      </c>
      <c r="H63" s="288">
        <f>S_ail*(ep_ail/1000)*2000</f>
        <v>7.8750000000000001E-2</v>
      </c>
      <c r="I63" s="2"/>
      <c r="J63" s="2"/>
      <c r="K63" s="2"/>
      <c r="N63" s="75"/>
    </row>
    <row r="64" spans="2:14" x14ac:dyDescent="0.2">
      <c r="B64" s="74"/>
      <c r="C64" s="277"/>
      <c r="D64" s="255" t="s">
        <v>224</v>
      </c>
      <c r="E64" s="263">
        <f ca="1">0.104*S_ail*Vit_max^2</f>
        <v>40.275614810918142</v>
      </c>
      <c r="F64" s="281">
        <f ca="1">E64/9.81</f>
        <v>4.1055672590130623</v>
      </c>
      <c r="G64" s="274" t="s">
        <v>228</v>
      </c>
      <c r="H64" s="289">
        <f>(E_ail*(m_ail+n_ail)/2)/10^6</f>
        <v>1.3125E-2</v>
      </c>
      <c r="I64" s="2"/>
      <c r="J64" s="2"/>
      <c r="K64" s="2"/>
      <c r="N64" s="75"/>
    </row>
    <row r="65" spans="2:14" x14ac:dyDescent="0.2">
      <c r="B65" s="74"/>
      <c r="C65" s="282" t="s">
        <v>242</v>
      </c>
      <c r="D65" s="285" t="s">
        <v>240</v>
      </c>
      <c r="E65" s="286">
        <f ca="1">2*Acc_max*H65</f>
        <v>154.46154022049362</v>
      </c>
      <c r="F65" s="286">
        <f ca="1">E65/9.81</f>
        <v>15.745315007185892</v>
      </c>
      <c r="G65" s="287" t="s">
        <v>241</v>
      </c>
      <c r="H65" s="279">
        <f ca="1">E58/2</f>
        <v>1.6204499999999999</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16.399999999999999</v>
      </c>
      <c r="I67" s="251">
        <f ca="1">Temps_culmi</f>
        <v>16.59999999999993</v>
      </c>
      <c r="J67" s="2"/>
      <c r="K67" s="2"/>
      <c r="N67" s="75"/>
    </row>
    <row r="68" spans="2:14" x14ac:dyDescent="0.2">
      <c r="B68" s="74"/>
      <c r="C68" s="6"/>
      <c r="D68" s="2"/>
      <c r="E68" s="2"/>
      <c r="F68" s="275" t="s">
        <v>231</v>
      </c>
      <c r="G68" s="249" t="s">
        <v>129</v>
      </c>
      <c r="H68" s="250">
        <f ca="1">V_para</f>
        <v>12.736904285402721</v>
      </c>
      <c r="I68" s="251">
        <f>V_satellite</f>
        <v>12.655562623057198</v>
      </c>
      <c r="J68" s="2"/>
      <c r="K68" s="2"/>
      <c r="N68" s="75"/>
    </row>
    <row r="69" spans="2:14" x14ac:dyDescent="0.2">
      <c r="B69" s="74"/>
      <c r="C69" s="6"/>
      <c r="D69" s="2"/>
      <c r="E69" s="2"/>
      <c r="F69" s="276"/>
      <c r="G69" s="2" t="s">
        <v>237</v>
      </c>
      <c r="H69" s="247">
        <f>S_para</f>
        <v>0.3125</v>
      </c>
      <c r="I69" s="253">
        <f>S_satellite</f>
        <v>0.1</v>
      </c>
      <c r="J69" s="2"/>
      <c r="K69" s="2"/>
      <c r="N69" s="75"/>
    </row>
    <row r="70" spans="2:14" x14ac:dyDescent="0.2">
      <c r="B70" s="74"/>
      <c r="C70" s="226"/>
      <c r="D70" s="2"/>
      <c r="F70" s="276"/>
      <c r="G70" s="2" t="s">
        <v>236</v>
      </c>
      <c r="H70" s="247">
        <f ca="1">V_ouverture</f>
        <v>25.048913566130885</v>
      </c>
      <c r="I70" s="253">
        <f ca="1">V_ouv_sat</f>
        <v>155.88155328920871</v>
      </c>
      <c r="N70" s="75"/>
    </row>
    <row r="71" spans="2:14" x14ac:dyDescent="0.2">
      <c r="B71" s="74"/>
      <c r="C71" s="226"/>
      <c r="F71" s="276"/>
      <c r="G71" s="2" t="s">
        <v>201</v>
      </c>
      <c r="H71" s="247">
        <f ca="1">m_vide</f>
        <v>3.1652999999999998</v>
      </c>
      <c r="I71" s="253">
        <f>m_satellite</f>
        <v>1</v>
      </c>
      <c r="N71" s="75"/>
    </row>
    <row r="72" spans="2:14" x14ac:dyDescent="0.2">
      <c r="B72" s="74"/>
      <c r="C72" s="226"/>
      <c r="F72" s="276"/>
      <c r="G72" s="2" t="s">
        <v>238</v>
      </c>
      <c r="H72" s="283">
        <f ca="1">1/2*Rho_moyen*S_para*V_ouverture^2</f>
        <v>120.09748230988788</v>
      </c>
      <c r="I72" s="284">
        <f ca="1">1/2*Rho_moyen*S_satellite*V_ouv_sat^2</f>
        <v>1488.3173426712056</v>
      </c>
      <c r="N72" s="75"/>
    </row>
    <row r="73" spans="2:14" x14ac:dyDescent="0.2">
      <c r="B73" s="74"/>
      <c r="D73" s="2"/>
      <c r="F73" s="277"/>
      <c r="G73" s="255" t="s">
        <v>239</v>
      </c>
      <c r="H73" s="256">
        <f ca="1">H72/9.81</f>
        <v>12.242352936787755</v>
      </c>
      <c r="I73" s="257">
        <f ca="1">I72/9.81</f>
        <v>151.71430608269168</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SP02-Beta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46116</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Pandora (Pro24-6G BS)</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982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924</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3.081</v>
      </c>
      <c r="F107" s="244">
        <f ca="1">MassePlein</f>
        <v>3.2408999999999999</v>
      </c>
      <c r="N107" s="75"/>
    </row>
    <row r="108" spans="2:14" x14ac:dyDescent="0.2">
      <c r="B108" s="74"/>
      <c r="D108" s="431" t="s">
        <v>352</v>
      </c>
      <c r="E108" s="274">
        <f>XcgSans</f>
        <v>751</v>
      </c>
      <c r="F108" s="260">
        <f ca="1">XcgPlein</f>
        <v>765.16004813477741</v>
      </c>
      <c r="N108" s="75"/>
    </row>
    <row r="109" spans="2:14" x14ac:dyDescent="0.2">
      <c r="B109" s="74"/>
      <c r="N109" s="75"/>
    </row>
    <row r="110" spans="2:14" x14ac:dyDescent="0.2">
      <c r="B110" s="74"/>
      <c r="D110" s="438" t="s">
        <v>355</v>
      </c>
      <c r="E110" s="439">
        <f ca="1">MasseVide</f>
        <v>3.1652999999999998</v>
      </c>
      <c r="G110" s="429" t="s">
        <v>356</v>
      </c>
      <c r="H110" s="265"/>
      <c r="I110" s="265"/>
      <c r="J110" s="266"/>
      <c r="N110" s="75"/>
    </row>
    <row r="111" spans="2:14" x14ac:dyDescent="0.2">
      <c r="B111" s="74"/>
      <c r="G111" s="276" t="s">
        <v>213</v>
      </c>
      <c r="H111" s="6">
        <f>Beta_rampe</f>
        <v>75.372838710743153</v>
      </c>
      <c r="I111" s="6">
        <v>80</v>
      </c>
      <c r="J111" s="244">
        <v>90</v>
      </c>
      <c r="N111" s="75"/>
    </row>
    <row r="112" spans="2:14" x14ac:dyDescent="0.2">
      <c r="B112" s="74"/>
      <c r="G112" s="278" t="s">
        <v>215</v>
      </c>
      <c r="H112" s="247">
        <f ca="1">Temps_culmi</f>
        <v>16.59999999999993</v>
      </c>
      <c r="I112" s="259"/>
      <c r="J112" s="268"/>
      <c r="N112" s="75"/>
    </row>
    <row r="113" spans="2:14" ht="12.75" customHeight="1" x14ac:dyDescent="0.25">
      <c r="B113" s="74"/>
      <c r="D113" s="435" t="s">
        <v>357</v>
      </c>
      <c r="E113" s="48"/>
      <c r="G113" s="278" t="s">
        <v>216</v>
      </c>
      <c r="H113" s="242">
        <f ca="1">Altitude_culmi</f>
        <v>1442.5936898166644</v>
      </c>
      <c r="I113" s="259"/>
      <c r="J113" s="268"/>
      <c r="N113" s="75"/>
    </row>
    <row r="114" spans="2:14" ht="12.75" customHeight="1" x14ac:dyDescent="0.25">
      <c r="B114" s="74"/>
      <c r="D114" s="48"/>
      <c r="E114" s="48"/>
      <c r="F114" s="435"/>
      <c r="G114" s="278" t="s">
        <v>217</v>
      </c>
      <c r="H114" s="248">
        <f ca="1">Vit_culmi</f>
        <v>24.886294444501058</v>
      </c>
      <c r="I114" s="259"/>
      <c r="J114" s="268"/>
      <c r="N114" s="75"/>
    </row>
    <row r="115" spans="2:14" x14ac:dyDescent="0.2">
      <c r="B115" s="74"/>
      <c r="C115" s="429" t="s">
        <v>358</v>
      </c>
      <c r="D115" s="249"/>
      <c r="E115" s="446">
        <v>0.1</v>
      </c>
      <c r="G115" s="278" t="s">
        <v>133</v>
      </c>
      <c r="H115" s="242">
        <f ca="1">Portee_balistique</f>
        <v>859.93432206528962</v>
      </c>
      <c r="I115" s="259"/>
      <c r="J115" s="268"/>
      <c r="N115" s="75"/>
    </row>
    <row r="116" spans="2:14" ht="12.75" customHeight="1" x14ac:dyDescent="0.2">
      <c r="B116" s="74"/>
      <c r="C116" s="431" t="s">
        <v>359</v>
      </c>
      <c r="D116" s="255"/>
      <c r="E116" s="447">
        <f>E_ail*(m_ail+n_ail)/2</f>
        <v>13125</v>
      </c>
      <c r="G116" s="278" t="s">
        <v>137</v>
      </c>
      <c r="H116" s="248">
        <f ca="1">Vit_max</f>
        <v>171.77294582216243</v>
      </c>
      <c r="I116" s="259"/>
      <c r="J116" s="268"/>
      <c r="N116" s="75"/>
    </row>
    <row r="117" spans="2:14" ht="12.75" customHeight="1" x14ac:dyDescent="0.2">
      <c r="B117" s="74"/>
      <c r="D117" s="48"/>
      <c r="E117" s="48"/>
      <c r="F117" s="48"/>
      <c r="G117" s="278" t="s">
        <v>136</v>
      </c>
      <c r="H117" s="242">
        <f ca="1">Acc_max</f>
        <v>47.660075972875937</v>
      </c>
      <c r="I117" s="259"/>
      <c r="J117" s="268"/>
      <c r="N117" s="75"/>
    </row>
    <row r="118" spans="2:14" x14ac:dyDescent="0.2">
      <c r="B118" s="74"/>
      <c r="C118" s="429" t="s">
        <v>360</v>
      </c>
      <c r="D118" s="249"/>
      <c r="E118" s="457"/>
      <c r="F118" s="458">
        <f>J90/100</f>
        <v>9.82</v>
      </c>
      <c r="G118" s="276" t="s">
        <v>5</v>
      </c>
      <c r="H118" s="6">
        <f>Cx</f>
        <v>0.6</v>
      </c>
      <c r="I118" s="259"/>
      <c r="J118" s="268"/>
      <c r="N118" s="75"/>
    </row>
    <row r="119" spans="2:14" x14ac:dyDescent="0.2">
      <c r="B119" s="74"/>
      <c r="C119" s="437" t="s">
        <v>361</v>
      </c>
      <c r="D119" s="2"/>
      <c r="E119" s="459">
        <f ca="1">2*Acc_max*MasseSans</f>
        <v>293.6813881448615</v>
      </c>
      <c r="F119" s="460">
        <f ca="1">E119/g</f>
        <v>29.93694068754959</v>
      </c>
      <c r="G119" s="269" t="s">
        <v>222</v>
      </c>
      <c r="H119" s="270"/>
      <c r="I119" s="270"/>
      <c r="J119" s="271"/>
      <c r="N119" s="75"/>
    </row>
    <row r="120" spans="2:14" x14ac:dyDescent="0.2">
      <c r="B120" s="74"/>
      <c r="C120" s="437" t="s">
        <v>362</v>
      </c>
      <c r="D120" s="2"/>
      <c r="E120" s="459">
        <f ca="1">2*Acc_max*E115</f>
        <v>9.5320151945751874</v>
      </c>
      <c r="F120" s="460">
        <f ca="1">E120/g</f>
        <v>0.97166311871306699</v>
      </c>
      <c r="N120" s="75"/>
    </row>
    <row r="121" spans="2:14" x14ac:dyDescent="0.2">
      <c r="B121" s="74"/>
      <c r="C121" s="431" t="s">
        <v>363</v>
      </c>
      <c r="D121" s="255"/>
      <c r="E121" s="452">
        <f ca="1">0.104*E116/1000000*Vit_max^2</f>
        <v>40.275614810918142</v>
      </c>
      <c r="F121" s="453">
        <f ca="1">E121/g</f>
        <v>4.1055672590130623</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0.3125</v>
      </c>
      <c r="G127" s="48"/>
      <c r="J127" s="48"/>
      <c r="N127" s="75"/>
    </row>
    <row r="128" spans="2:14" x14ac:dyDescent="0.2">
      <c r="B128" s="74"/>
      <c r="C128" s="670" t="s">
        <v>368</v>
      </c>
      <c r="D128" s="671"/>
      <c r="E128" s="450">
        <f ca="1">0.5*Rho_moyen*S_para*Vit_culmi^2</f>
        <v>118.54318323336642</v>
      </c>
      <c r="F128" s="451">
        <f ca="1">E128/g</f>
        <v>12.083912663951724</v>
      </c>
      <c r="H128" s="48"/>
      <c r="I128" s="48"/>
      <c r="J128" s="48"/>
      <c r="K128" s="48"/>
      <c r="N128" s="75"/>
    </row>
    <row r="129" spans="2:14" x14ac:dyDescent="0.2">
      <c r="B129" s="74"/>
      <c r="C129" s="668" t="s">
        <v>369</v>
      </c>
      <c r="D129" s="669"/>
      <c r="E129" s="452">
        <f ca="1">E128/E126*2</f>
        <v>59.27159161668321</v>
      </c>
      <c r="F129" s="453">
        <f ca="1">E129/g</f>
        <v>6.0419563319758618</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9.7166311871306696</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2026-04-04T21:48:56Z</dcterms:modified>
</cp:coreProperties>
</file>